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\SHARE\AQMG_Projects\Emissions Platforms\2014\v2\"/>
    </mc:Choice>
  </mc:AlternateContent>
  <bookViews>
    <workbookView xWindow="4440" yWindow="2928" windowWidth="16056" windowHeight="3552" tabRatio="650"/>
  </bookViews>
  <sheets>
    <sheet name="README" sheetId="19" r:id="rId1"/>
    <sheet name="State Totals 12" sheetId="30" r:id="rId2"/>
    <sheet name="All Sectors 12" sheetId="21" r:id="rId3"/>
    <sheet name="Model Species 36" sheetId="47" r:id="rId4"/>
    <sheet name="Model Species 12" sheetId="20" r:id="rId5"/>
    <sheet name="afdust" sheetId="1" r:id="rId6"/>
    <sheet name="ag" sheetId="48" r:id="rId7"/>
    <sheet name="biogenics 36" sheetId="46" r:id="rId8"/>
    <sheet name="biogenics 12" sheetId="29" r:id="rId9"/>
    <sheet name="rail" sheetId="3" r:id="rId10"/>
    <sheet name="cmv_c1c2" sheetId="4" r:id="rId11"/>
    <sheet name="cmv_c3" sheetId="38" r:id="rId12"/>
    <sheet name="nonpt" sheetId="9" r:id="rId13"/>
    <sheet name="ptagfire" sheetId="33" r:id="rId14"/>
    <sheet name="nonroad" sheetId="5" r:id="rId15"/>
    <sheet name="onroad all" sheetId="14" r:id="rId16"/>
    <sheet name="othar 12US1" sheetId="6" r:id="rId17"/>
    <sheet name="othar 36US3" sheetId="44" r:id="rId18"/>
    <sheet name="onroad_can 12US1" sheetId="7" r:id="rId19"/>
    <sheet name="onroad_can 36US3" sheetId="41" r:id="rId20"/>
    <sheet name="onroad_mex 12US1" sheetId="37" r:id="rId21"/>
    <sheet name="onroad_mex 36US3" sheetId="42" r:id="rId22"/>
    <sheet name="othpt 12US1" sheetId="8" r:id="rId23"/>
    <sheet name="othpt 36US3" sheetId="43" r:id="rId24"/>
    <sheet name="othafdust 12US1" sheetId="32" r:id="rId25"/>
    <sheet name="othafdust 36US3" sheetId="45" r:id="rId26"/>
    <sheet name="ptfire" sheetId="34" r:id="rId27"/>
    <sheet name="ptfire_othna 12US1" sheetId="36" r:id="rId28"/>
    <sheet name="ptfire_mxca 12US2" sheetId="40" r:id="rId29"/>
    <sheet name="ptfire_othna 36US3" sheetId="39" r:id="rId30"/>
    <sheet name="ptegu" sheetId="11" r:id="rId31"/>
    <sheet name="ptnonipm" sheetId="12" r:id="rId32"/>
    <sheet name="pt_oilgas" sheetId="25" r:id="rId33"/>
    <sheet name="np_oilgas" sheetId="27" r:id="rId34"/>
    <sheet name="rwc" sheetId="13" r:id="rId35"/>
  </sheets>
  <definedNames>
    <definedName name="_2011ea_v6_11f_12US2_cbo5_soa_ag_state" localSheetId="6">ag!#REF!</definedName>
    <definedName name="_2011ea_v6_11f_12US2_cbo5_soa_ag_state_1" localSheetId="6">ag!#REF!</definedName>
    <definedName name="_xlnm._FilterDatabase" localSheetId="1" hidden="1">'State Totals 12'!$A$3:$I$52</definedName>
    <definedName name="annual_2011_draft_ptfire_12US2_cbo5_soa" localSheetId="26">ptfire!$Q$2:$BS$51</definedName>
    <definedName name="annual_2011ea_v6_11f_afdust_12US2_cmaq_cb05_soa_state" localSheetId="5">afdust!$F$2:$AA$56</definedName>
    <definedName name="annual_2011ea_v6_11f_afdust_12US2_cmaq_cb05_soa_state" localSheetId="24">'othafdust 12US1'!#REF!</definedName>
    <definedName name="annual_2011ea_v6_11f_afdust_12US2_cmaq_cb05_soa_state" localSheetId="25">'othafdust 36US3'!#REF!</definedName>
    <definedName name="annual_2011ea_v6_11f_afdust_12US2_cmaq_cb05_soa_state_1" localSheetId="5">afdust!$F$2:$AA$56</definedName>
    <definedName name="annual_2011ea_v6_11f_c1c2rail_12US2_cbo5_soa_state" localSheetId="6">ag!$I$2:$AM$54</definedName>
    <definedName name="annual_2011ea_v6_11f_c1c2rail_12US2_cbo5_soa_state" localSheetId="9">rail!$P$2:$BW$54</definedName>
    <definedName name="annual_2011ea_v6_11f_c3marine_12US2_cbo5_soa_state" localSheetId="10">cmv_c1c2!$R$2:$BZ$56</definedName>
    <definedName name="annual_2011ea_v6_11f_c3marine_12US2_cbo5_soa_state" localSheetId="11">cmv_c3!$Q$2:$BV$56</definedName>
    <definedName name="annual_2011ea_v6_11f_nonpt_12US2_cbo5_soa_state" localSheetId="12">nonpt!$S$2:$BY$54</definedName>
    <definedName name="annual_2011ea_v6_11f_nonpt_12US2_cbo5_soa_state" localSheetId="13">ptagfire!$O$2:$BS$54</definedName>
    <definedName name="annual_2011ea_v6_11f_nonroad_12US2_cbo5_soa_state" localSheetId="14">nonroad!$P$2:$BU$58</definedName>
    <definedName name="annual_2011ea_v6_11f_othar_12US2_cmaq_cb05_soa_state" localSheetId="16">'othar 12US1'!$J$2:$BM$47</definedName>
    <definedName name="annual_2011ea_v6_11f_othar_12US2_cmaq_cb05_soa_state" localSheetId="17">'othar 36US3'!$J$2:$BM$47</definedName>
    <definedName name="annual_2011ea_v6_11f_othar_12US2_cmaq_cb05_soa_state" localSheetId="28">'ptfire_mxca 12US2'!$J$2:$BN$47</definedName>
    <definedName name="annual_2011ea_v6_11f_othar_12US2_cmaq_cb05_soa_state" localSheetId="27">'ptfire_othna 12US1'!$J$2:$BN$48</definedName>
    <definedName name="annual_2011ea_v6_11f_othar_12US2_cmaq_cb05_soa_state" localSheetId="29">'ptfire_othna 36US3'!$J$2:$BN$48</definedName>
    <definedName name="annual_2011ea_v6_11f_othon_12US2_cmaq_cb05_soa_state" localSheetId="18">'onroad_can 12US1'!$J$2:$BM$47</definedName>
    <definedName name="annual_2011ea_v6_11f_othon_12US2_cmaq_cb05_soa_state" localSheetId="19">'onroad_can 36US3'!$J$2:$BO$48</definedName>
    <definedName name="annual_2011ea_v6_11f_othon_12US2_cmaq_cb05_soa_state" localSheetId="20">'onroad_mex 12US1'!$P$2:$BS$34</definedName>
    <definedName name="annual_2011ea_v6_11f_othon_12US2_cmaq_cb05_soa_state" localSheetId="21">'onroad_mex 36US3'!$P$2:$BS$34</definedName>
    <definedName name="annual_2011ea_v6_11f_othpt_12US2_cmaq_cb05_soa_state" localSheetId="22">'othpt 12US1'!$M$2:$BR$47</definedName>
    <definedName name="annual_2011ea_v6_11f_othpt_12US2_cmaq_cb05_soa_state" localSheetId="23">'othpt 36US3'!$M$2:$BR$47</definedName>
    <definedName name="annual_2011ea_v6_11f_ptipm_12US2_cbo5_soa_state" localSheetId="30">ptegu!$S$2:$BW$54</definedName>
    <definedName name="annual_2011ea_v6_11f_ptnonipm_12US2_cbo5_soa_state" localSheetId="32">pt_oilgas!$S$2:$BW$54</definedName>
    <definedName name="annual_2011ea_v6_11f_ptnonipm_12US2_cbo5_soa_state" localSheetId="31">ptnonipm!$S$2:$BW$54</definedName>
    <definedName name="annual_2011ea_v6_11f_rwc_12US2_cbo5_soa_state" localSheetId="34">rwc!$Q$2:$BV$54</definedName>
    <definedName name="beis" localSheetId="6">#REF!</definedName>
    <definedName name="beis" localSheetId="7">'biogenics 36'!$A$2:$O$51</definedName>
    <definedName name="beis" localSheetId="20">#REF!</definedName>
    <definedName name="beis" localSheetId="21">#REF!</definedName>
    <definedName name="beis">'biogenics 12'!$A$2:$O$51</definedName>
  </definedNames>
  <calcPr calcId="171027"/>
</workbook>
</file>

<file path=xl/calcChain.xml><?xml version="1.0" encoding="utf-8"?>
<calcChain xmlns="http://schemas.openxmlformats.org/spreadsheetml/2006/main">
  <c r="BR16" i="36" l="1"/>
  <c r="BS16" i="36"/>
  <c r="BT16" i="36"/>
  <c r="BU16" i="36"/>
  <c r="BV16" i="36"/>
  <c r="BW16" i="36"/>
  <c r="BX16" i="36"/>
  <c r="BR15" i="36"/>
  <c r="BS15" i="36"/>
  <c r="BT15" i="36"/>
  <c r="BU15" i="36"/>
  <c r="BV15" i="36"/>
  <c r="BW15" i="36"/>
  <c r="BX15" i="36"/>
  <c r="BV3" i="37"/>
  <c r="BV4" i="37"/>
  <c r="BV5" i="37"/>
  <c r="BV6" i="37"/>
  <c r="BV7" i="37"/>
  <c r="BV8" i="37"/>
  <c r="BV9" i="37"/>
  <c r="BV10" i="37"/>
  <c r="BV11" i="37"/>
  <c r="BV12" i="37"/>
  <c r="BV13" i="37"/>
  <c r="BV14" i="37"/>
  <c r="BV15" i="37"/>
  <c r="BV16" i="37"/>
  <c r="BV17" i="37"/>
  <c r="BV18" i="37"/>
  <c r="BV19" i="37"/>
  <c r="BV20" i="37"/>
  <c r="BV21" i="37"/>
  <c r="BV22" i="37"/>
  <c r="BV23" i="37"/>
  <c r="BV24" i="37"/>
  <c r="BV25" i="37"/>
  <c r="BV26" i="37"/>
  <c r="BV27" i="37"/>
  <c r="BV28" i="37"/>
  <c r="BV29" i="37"/>
  <c r="BV30" i="37"/>
  <c r="BV31" i="37"/>
  <c r="BV32" i="37"/>
  <c r="BV33" i="37"/>
  <c r="BV34" i="37"/>
  <c r="BR3" i="39" l="1"/>
  <c r="BS3" i="39"/>
  <c r="BT3" i="39"/>
  <c r="BU3" i="39"/>
  <c r="BV3" i="39"/>
  <c r="BW3" i="39"/>
  <c r="BX3" i="39"/>
  <c r="BR4" i="39"/>
  <c r="BS4" i="39"/>
  <c r="BT4" i="39"/>
  <c r="BU4" i="39"/>
  <c r="BV4" i="39"/>
  <c r="BW4" i="39"/>
  <c r="BX4" i="39"/>
  <c r="BR5" i="39"/>
  <c r="BS5" i="39"/>
  <c r="BT5" i="39"/>
  <c r="BU5" i="39"/>
  <c r="BV5" i="39"/>
  <c r="BW5" i="39"/>
  <c r="BX5" i="39"/>
  <c r="BR6" i="39"/>
  <c r="BS6" i="39"/>
  <c r="BT6" i="39"/>
  <c r="BU6" i="39"/>
  <c r="BV6" i="39"/>
  <c r="BW6" i="39"/>
  <c r="BX6" i="39"/>
  <c r="BR7" i="39"/>
  <c r="BS7" i="39"/>
  <c r="BT7" i="39"/>
  <c r="BU7" i="39"/>
  <c r="BV7" i="39"/>
  <c r="BW7" i="39"/>
  <c r="BX7" i="39"/>
  <c r="BR8" i="39"/>
  <c r="BS8" i="39"/>
  <c r="BT8" i="39"/>
  <c r="BU8" i="39"/>
  <c r="BV8" i="39"/>
  <c r="BW8" i="39"/>
  <c r="BX8" i="39"/>
  <c r="BR9" i="39"/>
  <c r="BS9" i="39"/>
  <c r="BT9" i="39"/>
  <c r="BU9" i="39"/>
  <c r="BV9" i="39"/>
  <c r="BW9" i="39"/>
  <c r="BX9" i="39"/>
  <c r="BR10" i="39"/>
  <c r="BS10" i="39"/>
  <c r="BT10" i="39"/>
  <c r="BU10" i="39"/>
  <c r="BV10" i="39"/>
  <c r="BW10" i="39"/>
  <c r="BX10" i="39"/>
  <c r="BR11" i="39"/>
  <c r="BS11" i="39"/>
  <c r="BT11" i="39"/>
  <c r="BU11" i="39"/>
  <c r="BV11" i="39"/>
  <c r="BW11" i="39"/>
  <c r="BX11" i="39"/>
  <c r="BR12" i="39"/>
  <c r="BS12" i="39"/>
  <c r="BT12" i="39"/>
  <c r="BU12" i="39"/>
  <c r="BV12" i="39"/>
  <c r="BW12" i="39"/>
  <c r="BX12" i="39"/>
  <c r="BR13" i="39"/>
  <c r="BS13" i="39"/>
  <c r="BT13" i="39"/>
  <c r="BU13" i="39"/>
  <c r="BV13" i="39"/>
  <c r="BW13" i="39"/>
  <c r="BX13" i="39"/>
  <c r="BR14" i="39"/>
  <c r="BS14" i="39"/>
  <c r="BT14" i="39"/>
  <c r="BU14" i="39"/>
  <c r="BV14" i="39"/>
  <c r="BW14" i="39"/>
  <c r="BX14" i="39"/>
  <c r="BR16" i="39"/>
  <c r="BS16" i="39"/>
  <c r="BT16" i="39"/>
  <c r="BU16" i="39"/>
  <c r="BV16" i="39"/>
  <c r="BW16" i="39"/>
  <c r="BX16" i="39"/>
  <c r="BR17" i="39"/>
  <c r="BS17" i="39"/>
  <c r="BT17" i="39"/>
  <c r="BU17" i="39"/>
  <c r="BV17" i="39"/>
  <c r="BW17" i="39"/>
  <c r="BX17" i="39"/>
  <c r="BR18" i="39"/>
  <c r="BS18" i="39"/>
  <c r="BT18" i="39"/>
  <c r="BU18" i="39"/>
  <c r="BV18" i="39"/>
  <c r="BW18" i="39"/>
  <c r="BX18" i="39"/>
  <c r="BR19" i="39"/>
  <c r="BS19" i="39"/>
  <c r="BT19" i="39"/>
  <c r="BU19" i="39"/>
  <c r="BV19" i="39"/>
  <c r="BW19" i="39"/>
  <c r="BX19" i="39"/>
  <c r="BR20" i="39"/>
  <c r="BS20" i="39"/>
  <c r="BT20" i="39"/>
  <c r="BU20" i="39"/>
  <c r="BV20" i="39"/>
  <c r="BW20" i="39"/>
  <c r="BX20" i="39"/>
  <c r="BR21" i="39"/>
  <c r="BS21" i="39"/>
  <c r="BT21" i="39"/>
  <c r="BU21" i="39"/>
  <c r="BV21" i="39"/>
  <c r="BW21" i="39"/>
  <c r="BX21" i="39"/>
  <c r="BR22" i="39"/>
  <c r="BS22" i="39"/>
  <c r="BT22" i="39"/>
  <c r="BU22" i="39"/>
  <c r="BV22" i="39"/>
  <c r="BW22" i="39"/>
  <c r="BX22" i="39"/>
  <c r="BR23" i="39"/>
  <c r="BS23" i="39"/>
  <c r="BT23" i="39"/>
  <c r="BU23" i="39"/>
  <c r="BV23" i="39"/>
  <c r="BW23" i="39"/>
  <c r="BX23" i="39"/>
  <c r="BR24" i="39"/>
  <c r="BS24" i="39"/>
  <c r="BT24" i="39"/>
  <c r="BU24" i="39"/>
  <c r="BV24" i="39"/>
  <c r="BW24" i="39"/>
  <c r="BX24" i="39"/>
  <c r="BR25" i="39"/>
  <c r="BS25" i="39"/>
  <c r="BT25" i="39"/>
  <c r="BU25" i="39"/>
  <c r="BV25" i="39"/>
  <c r="BW25" i="39"/>
  <c r="BX25" i="39"/>
  <c r="BR26" i="39"/>
  <c r="BS26" i="39"/>
  <c r="BT26" i="39"/>
  <c r="BU26" i="39"/>
  <c r="BV26" i="39"/>
  <c r="BW26" i="39"/>
  <c r="BX26" i="39"/>
  <c r="BR27" i="39"/>
  <c r="BS27" i="39"/>
  <c r="BT27" i="39"/>
  <c r="BU27" i="39"/>
  <c r="BV27" i="39"/>
  <c r="BW27" i="39"/>
  <c r="BX27" i="39"/>
  <c r="BR28" i="39"/>
  <c r="BS28" i="39"/>
  <c r="BT28" i="39"/>
  <c r="BU28" i="39"/>
  <c r="BV28" i="39"/>
  <c r="BW28" i="39"/>
  <c r="BX28" i="39"/>
  <c r="BR29" i="39"/>
  <c r="BS29" i="39"/>
  <c r="BT29" i="39"/>
  <c r="BU29" i="39"/>
  <c r="BV29" i="39"/>
  <c r="BW29" i="39"/>
  <c r="BX29" i="39"/>
  <c r="BR30" i="39"/>
  <c r="BS30" i="39"/>
  <c r="BT30" i="39"/>
  <c r="BU30" i="39"/>
  <c r="BV30" i="39"/>
  <c r="BW30" i="39"/>
  <c r="BX30" i="39"/>
  <c r="BR31" i="39"/>
  <c r="BS31" i="39"/>
  <c r="BT31" i="39"/>
  <c r="BU31" i="39"/>
  <c r="BV31" i="39"/>
  <c r="BW31" i="39"/>
  <c r="BX31" i="39"/>
  <c r="BR32" i="39"/>
  <c r="BS32" i="39"/>
  <c r="BT32" i="39"/>
  <c r="BU32" i="39"/>
  <c r="BV32" i="39"/>
  <c r="BW32" i="39"/>
  <c r="BX32" i="39"/>
  <c r="BR33" i="39"/>
  <c r="BS33" i="39"/>
  <c r="BT33" i="39"/>
  <c r="BU33" i="39"/>
  <c r="BV33" i="39"/>
  <c r="BW33" i="39"/>
  <c r="BX33" i="39"/>
  <c r="BR34" i="39"/>
  <c r="BS34" i="39"/>
  <c r="BT34" i="39"/>
  <c r="BU34" i="39"/>
  <c r="BV34" i="39"/>
  <c r="BW34" i="39"/>
  <c r="BX34" i="39"/>
  <c r="BR35" i="39"/>
  <c r="BS35" i="39"/>
  <c r="BT35" i="39"/>
  <c r="BU35" i="39"/>
  <c r="BV35" i="39"/>
  <c r="BW35" i="39"/>
  <c r="BX35" i="39"/>
  <c r="BR36" i="39"/>
  <c r="BS36" i="39"/>
  <c r="BT36" i="39"/>
  <c r="BU36" i="39"/>
  <c r="BV36" i="39"/>
  <c r="BW36" i="39"/>
  <c r="BX36" i="39"/>
  <c r="BR37" i="39"/>
  <c r="BS37" i="39"/>
  <c r="BT37" i="39"/>
  <c r="BU37" i="39"/>
  <c r="BV37" i="39"/>
  <c r="BW37" i="39"/>
  <c r="BX37" i="39"/>
  <c r="BR38" i="39"/>
  <c r="BS38" i="39"/>
  <c r="BT38" i="39"/>
  <c r="BU38" i="39"/>
  <c r="BV38" i="39"/>
  <c r="BW38" i="39"/>
  <c r="BX38" i="39"/>
  <c r="BR39" i="39"/>
  <c r="BS39" i="39"/>
  <c r="BT39" i="39"/>
  <c r="BU39" i="39"/>
  <c r="BV39" i="39"/>
  <c r="BW39" i="39"/>
  <c r="BX39" i="39"/>
  <c r="BR40" i="39"/>
  <c r="BS40" i="39"/>
  <c r="BT40" i="39"/>
  <c r="BU40" i="39"/>
  <c r="BV40" i="39"/>
  <c r="BW40" i="39"/>
  <c r="BX40" i="39"/>
  <c r="BR41" i="39"/>
  <c r="BS41" i="39"/>
  <c r="BT41" i="39"/>
  <c r="BU41" i="39"/>
  <c r="BV41" i="39"/>
  <c r="BW41" i="39"/>
  <c r="BX41" i="39"/>
  <c r="BR42" i="39"/>
  <c r="BS42" i="39"/>
  <c r="BT42" i="39"/>
  <c r="BU42" i="39"/>
  <c r="BV42" i="39"/>
  <c r="BW42" i="39"/>
  <c r="BX42" i="39"/>
  <c r="BR43" i="39"/>
  <c r="BS43" i="39"/>
  <c r="BT43" i="39"/>
  <c r="BU43" i="39"/>
  <c r="BV43" i="39"/>
  <c r="BW43" i="39"/>
  <c r="BX43" i="39"/>
  <c r="BR44" i="39"/>
  <c r="BS44" i="39"/>
  <c r="BT44" i="39"/>
  <c r="BU44" i="39"/>
  <c r="BV44" i="39"/>
  <c r="BW44" i="39"/>
  <c r="BX44" i="39"/>
  <c r="BR45" i="39"/>
  <c r="BS45" i="39"/>
  <c r="BT45" i="39"/>
  <c r="BU45" i="39"/>
  <c r="BV45" i="39"/>
  <c r="BW45" i="39"/>
  <c r="BX45" i="39"/>
  <c r="BR46" i="39"/>
  <c r="BS46" i="39"/>
  <c r="BT46" i="39"/>
  <c r="BU46" i="39"/>
  <c r="BV46" i="39"/>
  <c r="BW46" i="39"/>
  <c r="BX46" i="39"/>
  <c r="BR47" i="39"/>
  <c r="BS47" i="39"/>
  <c r="BT47" i="39"/>
  <c r="BU47" i="39"/>
  <c r="BV47" i="39"/>
  <c r="BW47" i="39"/>
  <c r="BX47" i="39"/>
  <c r="BR48" i="39"/>
  <c r="BS48" i="39"/>
  <c r="BT48" i="39"/>
  <c r="BU48" i="39"/>
  <c r="BV48" i="39"/>
  <c r="BW48" i="39"/>
  <c r="BX48" i="39"/>
  <c r="BR49" i="39"/>
  <c r="BS49" i="39"/>
  <c r="BT49" i="39"/>
  <c r="BU49" i="39"/>
  <c r="BV49" i="39"/>
  <c r="BW49" i="39"/>
  <c r="BX49" i="39"/>
  <c r="BR50" i="39"/>
  <c r="BS50" i="39"/>
  <c r="BT50" i="39"/>
  <c r="BU50" i="39"/>
  <c r="BV50" i="39"/>
  <c r="BW50" i="39"/>
  <c r="BX50" i="39"/>
  <c r="BR51" i="39"/>
  <c r="BS51" i="39"/>
  <c r="BT51" i="39"/>
  <c r="BU51" i="39"/>
  <c r="BV51" i="39"/>
  <c r="BW51" i="39"/>
  <c r="BX51" i="39"/>
  <c r="BR52" i="39"/>
  <c r="BS52" i="39"/>
  <c r="BT52" i="39"/>
  <c r="BU52" i="39"/>
  <c r="BV52" i="39"/>
  <c r="BW52" i="39"/>
  <c r="BX52" i="39"/>
  <c r="BR53" i="39"/>
  <c r="BS53" i="39"/>
  <c r="BT53" i="39"/>
  <c r="BU53" i="39"/>
  <c r="BV53" i="39"/>
  <c r="BW53" i="39"/>
  <c r="BX53" i="39"/>
  <c r="BR54" i="39"/>
  <c r="BS54" i="39"/>
  <c r="BT54" i="39"/>
  <c r="BU54" i="39"/>
  <c r="BV54" i="39"/>
  <c r="BW54" i="39"/>
  <c r="BX54" i="39"/>
  <c r="BR55" i="39"/>
  <c r="BS55" i="39"/>
  <c r="BT55" i="39"/>
  <c r="BU55" i="39"/>
  <c r="BV55" i="39"/>
  <c r="BW55" i="39"/>
  <c r="BX55" i="39"/>
  <c r="BR56" i="39"/>
  <c r="BS56" i="39"/>
  <c r="BT56" i="39"/>
  <c r="BU56" i="39"/>
  <c r="BV56" i="39"/>
  <c r="BW56" i="39"/>
  <c r="BX56" i="39"/>
  <c r="BS58" i="39"/>
  <c r="BT58" i="39"/>
  <c r="BU58" i="39"/>
  <c r="BV58" i="39"/>
  <c r="BW58" i="39"/>
  <c r="BX58" i="39"/>
  <c r="B59" i="39"/>
  <c r="C59" i="39"/>
  <c r="D59" i="39"/>
  <c r="E59" i="39"/>
  <c r="F59" i="39"/>
  <c r="G59" i="39"/>
  <c r="H59" i="39"/>
  <c r="K59" i="39"/>
  <c r="L59" i="39"/>
  <c r="M59" i="39"/>
  <c r="N59" i="39"/>
  <c r="O59" i="39"/>
  <c r="P59" i="39"/>
  <c r="Q59" i="39"/>
  <c r="R59" i="39"/>
  <c r="S59" i="39"/>
  <c r="T59" i="39"/>
  <c r="U59" i="39"/>
  <c r="V59" i="39"/>
  <c r="W59" i="39"/>
  <c r="X59" i="39"/>
  <c r="Y59" i="39"/>
  <c r="Z59" i="39"/>
  <c r="AA59" i="39"/>
  <c r="AB59" i="39"/>
  <c r="AC59" i="39"/>
  <c r="AD59" i="39"/>
  <c r="AE59" i="39"/>
  <c r="BS59" i="39" s="1"/>
  <c r="AF59" i="39"/>
  <c r="AG59" i="39"/>
  <c r="AH59" i="39"/>
  <c r="AI59" i="39"/>
  <c r="AJ59" i="39"/>
  <c r="AK59" i="39"/>
  <c r="AL59" i="39"/>
  <c r="AM59" i="39"/>
  <c r="AN59" i="39"/>
  <c r="AO59" i="39"/>
  <c r="AP59" i="39"/>
  <c r="AQ59" i="39"/>
  <c r="AR59" i="39"/>
  <c r="AS59" i="39"/>
  <c r="AT59" i="39"/>
  <c r="BU59" i="39" s="1"/>
  <c r="AU59" i="39"/>
  <c r="AV59" i="39"/>
  <c r="AW59" i="39"/>
  <c r="AX59" i="39"/>
  <c r="AY59" i="39"/>
  <c r="AZ59" i="39"/>
  <c r="BA59" i="39"/>
  <c r="BB59" i="39"/>
  <c r="BC59" i="39"/>
  <c r="BD59" i="39"/>
  <c r="BE59" i="39"/>
  <c r="BF59" i="39"/>
  <c r="BG59" i="39"/>
  <c r="BH59" i="39"/>
  <c r="BI59" i="39"/>
  <c r="BW59" i="39" s="1"/>
  <c r="BJ59" i="39"/>
  <c r="BK59" i="39"/>
  <c r="BL59" i="39"/>
  <c r="BM59" i="39"/>
  <c r="BN59" i="39"/>
  <c r="BO59" i="39"/>
  <c r="BP59" i="39"/>
  <c r="BR59" i="39"/>
  <c r="B60" i="39"/>
  <c r="C60" i="39"/>
  <c r="D60" i="39"/>
  <c r="E60" i="39"/>
  <c r="F60" i="39"/>
  <c r="G60" i="39"/>
  <c r="H60" i="39"/>
  <c r="K60" i="39"/>
  <c r="L60" i="39"/>
  <c r="M60" i="39"/>
  <c r="N60" i="39"/>
  <c r="O60" i="39"/>
  <c r="P60" i="39"/>
  <c r="Q60" i="39"/>
  <c r="R60" i="39"/>
  <c r="S60" i="39"/>
  <c r="T60" i="39"/>
  <c r="U60" i="39"/>
  <c r="V60" i="39"/>
  <c r="W60" i="39"/>
  <c r="X60" i="39"/>
  <c r="Y60" i="39"/>
  <c r="Z60" i="39"/>
  <c r="AA60" i="39"/>
  <c r="AB60" i="39"/>
  <c r="AC60" i="39"/>
  <c r="AD60" i="39"/>
  <c r="AE60" i="39"/>
  <c r="BS60" i="39" s="1"/>
  <c r="AF60" i="39"/>
  <c r="AG60" i="39"/>
  <c r="AH60" i="39"/>
  <c r="AI60" i="39"/>
  <c r="AJ60" i="39"/>
  <c r="AK60" i="39"/>
  <c r="AL60" i="39"/>
  <c r="AM60" i="39"/>
  <c r="AN60" i="39"/>
  <c r="AO60" i="39"/>
  <c r="AP60" i="39"/>
  <c r="AQ60" i="39"/>
  <c r="AR60" i="39"/>
  <c r="AS60" i="39"/>
  <c r="AT60" i="39"/>
  <c r="AU60" i="39"/>
  <c r="AV60" i="39"/>
  <c r="AW60" i="39"/>
  <c r="AX60" i="39"/>
  <c r="AY60" i="39"/>
  <c r="AZ60" i="39"/>
  <c r="BA60" i="39"/>
  <c r="BB60" i="39"/>
  <c r="BC60" i="39"/>
  <c r="BD60" i="39"/>
  <c r="BE60" i="39"/>
  <c r="BF60" i="39"/>
  <c r="BG60" i="39"/>
  <c r="BH60" i="39"/>
  <c r="BI60" i="39"/>
  <c r="BW60" i="39" s="1"/>
  <c r="BJ60" i="39"/>
  <c r="BK60" i="39"/>
  <c r="BL60" i="39"/>
  <c r="BM60" i="39"/>
  <c r="BN60" i="39"/>
  <c r="BO60" i="39"/>
  <c r="BP60" i="39"/>
  <c r="BR60" i="39"/>
  <c r="B61" i="39"/>
  <c r="C61" i="39"/>
  <c r="D61" i="39"/>
  <c r="E61" i="39"/>
  <c r="F61" i="39"/>
  <c r="G61" i="39"/>
  <c r="H61" i="39"/>
  <c r="K61" i="39"/>
  <c r="L61" i="39"/>
  <c r="M61" i="39"/>
  <c r="N61" i="39"/>
  <c r="O61" i="39"/>
  <c r="P61" i="39"/>
  <c r="Q61" i="39"/>
  <c r="R61" i="39"/>
  <c r="S61" i="39"/>
  <c r="T61" i="39"/>
  <c r="U61" i="39"/>
  <c r="V61" i="39"/>
  <c r="W61" i="39"/>
  <c r="X61" i="39"/>
  <c r="Y61" i="39"/>
  <c r="Z61" i="39"/>
  <c r="AA61" i="39"/>
  <c r="AB61" i="39"/>
  <c r="AC61" i="39"/>
  <c r="AD61" i="39"/>
  <c r="AE61" i="39"/>
  <c r="AF61" i="39"/>
  <c r="AG61" i="39"/>
  <c r="AH61" i="39"/>
  <c r="AI61" i="39"/>
  <c r="AJ61" i="39"/>
  <c r="AK61" i="39"/>
  <c r="AL61" i="39"/>
  <c r="AM61" i="39"/>
  <c r="AN61" i="39"/>
  <c r="AO61" i="39"/>
  <c r="AP61" i="39"/>
  <c r="AQ61" i="39"/>
  <c r="AR61" i="39"/>
  <c r="AS61" i="39"/>
  <c r="AT61" i="39"/>
  <c r="AU61" i="39"/>
  <c r="AV61" i="39"/>
  <c r="AW61" i="39"/>
  <c r="AX61" i="39"/>
  <c r="AY61" i="39"/>
  <c r="AZ61" i="39"/>
  <c r="BA61" i="39"/>
  <c r="BB61" i="39"/>
  <c r="BC61" i="39"/>
  <c r="BD61" i="39"/>
  <c r="BE61" i="39"/>
  <c r="BF61" i="39"/>
  <c r="BG61" i="39"/>
  <c r="BH61" i="39"/>
  <c r="BI61" i="39"/>
  <c r="BJ61" i="39"/>
  <c r="BK61" i="39"/>
  <c r="BL61" i="39"/>
  <c r="BM61" i="39"/>
  <c r="BN61" i="39"/>
  <c r="BO61" i="39"/>
  <c r="BP61" i="39"/>
  <c r="BW61" i="39"/>
  <c r="B62" i="39"/>
  <c r="C62" i="39"/>
  <c r="D62" i="39"/>
  <c r="E62" i="39"/>
  <c r="F62" i="39"/>
  <c r="G62" i="39"/>
  <c r="H62" i="39"/>
  <c r="K62" i="39"/>
  <c r="L62" i="39"/>
  <c r="M62" i="39"/>
  <c r="N62" i="39"/>
  <c r="O62" i="39"/>
  <c r="P62" i="39"/>
  <c r="Q62" i="39"/>
  <c r="R62" i="39"/>
  <c r="S62" i="39"/>
  <c r="T62" i="39"/>
  <c r="U62" i="39"/>
  <c r="V62" i="39"/>
  <c r="W62" i="39"/>
  <c r="X62" i="39"/>
  <c r="Y62" i="39"/>
  <c r="Z62" i="39"/>
  <c r="AA62" i="39"/>
  <c r="AB62" i="39"/>
  <c r="AC62" i="39"/>
  <c r="AD62" i="39"/>
  <c r="AE62" i="39"/>
  <c r="AF62" i="39"/>
  <c r="AG62" i="39"/>
  <c r="AH62" i="39"/>
  <c r="AI62" i="39"/>
  <c r="AJ62" i="39"/>
  <c r="AK62" i="39"/>
  <c r="AL62" i="39"/>
  <c r="AM62" i="39"/>
  <c r="AN62" i="39"/>
  <c r="AO62" i="39"/>
  <c r="AP62" i="39"/>
  <c r="AQ62" i="39"/>
  <c r="AR62" i="39"/>
  <c r="AS62" i="39"/>
  <c r="AT62" i="39"/>
  <c r="AU62" i="39"/>
  <c r="AV62" i="39"/>
  <c r="AW62" i="39"/>
  <c r="AX62" i="39"/>
  <c r="AY62" i="39"/>
  <c r="AZ62" i="39"/>
  <c r="BA62" i="39"/>
  <c r="BB62" i="39"/>
  <c r="BC62" i="39"/>
  <c r="BD62" i="39"/>
  <c r="BE62" i="39"/>
  <c r="BF62" i="39"/>
  <c r="BG62" i="39"/>
  <c r="BH62" i="39"/>
  <c r="BI62" i="39"/>
  <c r="BJ62" i="39"/>
  <c r="BK62" i="39"/>
  <c r="BL62" i="39"/>
  <c r="BM62" i="39"/>
  <c r="BN62" i="39"/>
  <c r="BO62" i="39"/>
  <c r="BP62" i="39"/>
  <c r="K6" i="47"/>
  <c r="F6" i="47"/>
  <c r="E6" i="47"/>
  <c r="B6" i="47"/>
  <c r="B15" i="47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4" i="30"/>
  <c r="S6" i="21"/>
  <c r="N6" i="21"/>
  <c r="H6" i="21"/>
  <c r="C6" i="21"/>
  <c r="U4" i="20"/>
  <c r="J4" i="20"/>
  <c r="I4" i="20"/>
  <c r="F4" i="20"/>
  <c r="C4" i="20"/>
  <c r="B4" i="20"/>
  <c r="BX59" i="39" l="1"/>
  <c r="BT59" i="39"/>
  <c r="BU61" i="39"/>
  <c r="BU60" i="39"/>
  <c r="BT60" i="39"/>
  <c r="BX61" i="39"/>
  <c r="BT61" i="39"/>
  <c r="BR61" i="39"/>
  <c r="BS61" i="39"/>
  <c r="BX60" i="39"/>
  <c r="BV60" i="39"/>
  <c r="BV59" i="39"/>
  <c r="BV61" i="39"/>
  <c r="U4" i="47"/>
  <c r="J4" i="47"/>
  <c r="I4" i="47"/>
  <c r="F4" i="47"/>
  <c r="C4" i="47"/>
  <c r="B4" i="47"/>
  <c r="AQ3" i="48"/>
  <c r="AR3" i="48"/>
  <c r="AS3" i="48"/>
  <c r="AT3" i="48"/>
  <c r="AU3" i="48"/>
  <c r="AV3" i="48"/>
  <c r="AQ4" i="48"/>
  <c r="AR4" i="48"/>
  <c r="AS4" i="48"/>
  <c r="AT4" i="48"/>
  <c r="AU4" i="48"/>
  <c r="AV4" i="48"/>
  <c r="AQ5" i="48"/>
  <c r="AR5" i="48"/>
  <c r="AS5" i="48"/>
  <c r="AT5" i="48"/>
  <c r="AU5" i="48"/>
  <c r="AV5" i="48"/>
  <c r="AQ6" i="48"/>
  <c r="AR6" i="48"/>
  <c r="AS6" i="48"/>
  <c r="AT6" i="48"/>
  <c r="AU6" i="48"/>
  <c r="AV6" i="48"/>
  <c r="AQ7" i="48"/>
  <c r="AR7" i="48"/>
  <c r="AS7" i="48"/>
  <c r="AT7" i="48"/>
  <c r="AU7" i="48"/>
  <c r="AV7" i="48"/>
  <c r="AQ8" i="48"/>
  <c r="AR8" i="48"/>
  <c r="AS8" i="48"/>
  <c r="AT8" i="48"/>
  <c r="AU8" i="48"/>
  <c r="AV8" i="48"/>
  <c r="AQ9" i="48"/>
  <c r="AR9" i="48"/>
  <c r="AS9" i="48"/>
  <c r="AT9" i="48"/>
  <c r="AU9" i="48"/>
  <c r="AV9" i="48"/>
  <c r="AQ10" i="48"/>
  <c r="AR10" i="48"/>
  <c r="AS10" i="48"/>
  <c r="AT10" i="48"/>
  <c r="AU10" i="48"/>
  <c r="AV10" i="48"/>
  <c r="AQ11" i="48"/>
  <c r="AR11" i="48"/>
  <c r="AS11" i="48"/>
  <c r="AT11" i="48"/>
  <c r="AU11" i="48"/>
  <c r="AV11" i="48"/>
  <c r="AQ12" i="48"/>
  <c r="AR12" i="48"/>
  <c r="AS12" i="48"/>
  <c r="AT12" i="48"/>
  <c r="AU12" i="48"/>
  <c r="AV12" i="48"/>
  <c r="AQ13" i="48"/>
  <c r="AR13" i="48"/>
  <c r="AS13" i="48"/>
  <c r="AT13" i="48"/>
  <c r="AU13" i="48"/>
  <c r="AV13" i="48"/>
  <c r="AQ14" i="48"/>
  <c r="AR14" i="48"/>
  <c r="AS14" i="48"/>
  <c r="AT14" i="48"/>
  <c r="AU14" i="48"/>
  <c r="AV14" i="48"/>
  <c r="AQ15" i="48"/>
  <c r="AR15" i="48"/>
  <c r="AS15" i="48"/>
  <c r="AT15" i="48"/>
  <c r="AU15" i="48"/>
  <c r="AV15" i="48"/>
  <c r="AQ16" i="48"/>
  <c r="AR16" i="48"/>
  <c r="AS16" i="48"/>
  <c r="AT16" i="48"/>
  <c r="AU16" i="48"/>
  <c r="AV16" i="48"/>
  <c r="AQ17" i="48"/>
  <c r="AR17" i="48"/>
  <c r="AS17" i="48"/>
  <c r="AT17" i="48"/>
  <c r="AU17" i="48"/>
  <c r="AV17" i="48"/>
  <c r="AQ18" i="48"/>
  <c r="AR18" i="48"/>
  <c r="AS18" i="48"/>
  <c r="AT18" i="48"/>
  <c r="AU18" i="48"/>
  <c r="AV18" i="48"/>
  <c r="AQ19" i="48"/>
  <c r="AR19" i="48"/>
  <c r="AS19" i="48"/>
  <c r="AT19" i="48"/>
  <c r="AU19" i="48"/>
  <c r="AV19" i="48"/>
  <c r="AQ20" i="48"/>
  <c r="AR20" i="48"/>
  <c r="AS20" i="48"/>
  <c r="AT20" i="48"/>
  <c r="AU20" i="48"/>
  <c r="AV20" i="48"/>
  <c r="AQ21" i="48"/>
  <c r="AR21" i="48"/>
  <c r="AS21" i="48"/>
  <c r="AT21" i="48"/>
  <c r="AU21" i="48"/>
  <c r="AV21" i="48"/>
  <c r="AQ22" i="48"/>
  <c r="AR22" i="48"/>
  <c r="AS22" i="48"/>
  <c r="AT22" i="48"/>
  <c r="AU22" i="48"/>
  <c r="AV22" i="48"/>
  <c r="AQ23" i="48"/>
  <c r="AR23" i="48"/>
  <c r="AS23" i="48"/>
  <c r="AT23" i="48"/>
  <c r="AU23" i="48"/>
  <c r="AV23" i="48"/>
  <c r="AQ24" i="48"/>
  <c r="AR24" i="48"/>
  <c r="AS24" i="48"/>
  <c r="AT24" i="48"/>
  <c r="AU24" i="48"/>
  <c r="AV24" i="48"/>
  <c r="AQ25" i="48"/>
  <c r="AR25" i="48"/>
  <c r="AS25" i="48"/>
  <c r="AT25" i="48"/>
  <c r="AU25" i="48"/>
  <c r="AV25" i="48"/>
  <c r="AQ26" i="48"/>
  <c r="AR26" i="48"/>
  <c r="AS26" i="48"/>
  <c r="AT26" i="48"/>
  <c r="AU26" i="48"/>
  <c r="AV26" i="48"/>
  <c r="AQ27" i="48"/>
  <c r="AR27" i="48"/>
  <c r="AS27" i="48"/>
  <c r="AT27" i="48"/>
  <c r="AU27" i="48"/>
  <c r="AV27" i="48"/>
  <c r="AQ28" i="48"/>
  <c r="AR28" i="48"/>
  <c r="AS28" i="48"/>
  <c r="AT28" i="48"/>
  <c r="AU28" i="48"/>
  <c r="AV28" i="48"/>
  <c r="AQ29" i="48"/>
  <c r="AR29" i="48"/>
  <c r="AS29" i="48"/>
  <c r="AT29" i="48"/>
  <c r="AU29" i="48"/>
  <c r="AV29" i="48"/>
  <c r="AQ30" i="48"/>
  <c r="AR30" i="48"/>
  <c r="AS30" i="48"/>
  <c r="AT30" i="48"/>
  <c r="AU30" i="48"/>
  <c r="AV30" i="48"/>
  <c r="AQ31" i="48"/>
  <c r="AR31" i="48"/>
  <c r="AS31" i="48"/>
  <c r="AT31" i="48"/>
  <c r="AU31" i="48"/>
  <c r="AV31" i="48"/>
  <c r="AQ32" i="48"/>
  <c r="AR32" i="48"/>
  <c r="AS32" i="48"/>
  <c r="AT32" i="48"/>
  <c r="AU32" i="48"/>
  <c r="AV32" i="48"/>
  <c r="AQ33" i="48"/>
  <c r="AR33" i="48"/>
  <c r="AS33" i="48"/>
  <c r="AT33" i="48"/>
  <c r="AU33" i="48"/>
  <c r="AV33" i="48"/>
  <c r="AQ34" i="48"/>
  <c r="AR34" i="48"/>
  <c r="AS34" i="48"/>
  <c r="AT34" i="48"/>
  <c r="AU34" i="48"/>
  <c r="AV34" i="48"/>
  <c r="AQ35" i="48"/>
  <c r="AR35" i="48"/>
  <c r="AS35" i="48"/>
  <c r="AT35" i="48"/>
  <c r="AU35" i="48"/>
  <c r="AV35" i="48"/>
  <c r="AQ36" i="48"/>
  <c r="AR36" i="48"/>
  <c r="AS36" i="48"/>
  <c r="AT36" i="48"/>
  <c r="AU36" i="48"/>
  <c r="AV36" i="48"/>
  <c r="AQ37" i="48"/>
  <c r="AR37" i="48"/>
  <c r="AS37" i="48"/>
  <c r="AT37" i="48"/>
  <c r="AU37" i="48"/>
  <c r="AV37" i="48"/>
  <c r="AQ38" i="48"/>
  <c r="AR38" i="48"/>
  <c r="AS38" i="48"/>
  <c r="AT38" i="48"/>
  <c r="AU38" i="48"/>
  <c r="AV38" i="48"/>
  <c r="AQ39" i="48"/>
  <c r="AR39" i="48"/>
  <c r="AS39" i="48"/>
  <c r="AT39" i="48"/>
  <c r="AU39" i="48"/>
  <c r="AV39" i="48"/>
  <c r="AQ40" i="48"/>
  <c r="AR40" i="48"/>
  <c r="AS40" i="48"/>
  <c r="AT40" i="48"/>
  <c r="AU40" i="48"/>
  <c r="AV40" i="48"/>
  <c r="AQ41" i="48"/>
  <c r="AR41" i="48"/>
  <c r="AS41" i="48"/>
  <c r="AT41" i="48"/>
  <c r="AU41" i="48"/>
  <c r="AV41" i="48"/>
  <c r="AQ42" i="48"/>
  <c r="AR42" i="48"/>
  <c r="AS42" i="48"/>
  <c r="AT42" i="48"/>
  <c r="AU42" i="48"/>
  <c r="AV42" i="48"/>
  <c r="AQ43" i="48"/>
  <c r="AR43" i="48"/>
  <c r="AS43" i="48"/>
  <c r="AT43" i="48"/>
  <c r="AU43" i="48"/>
  <c r="AV43" i="48"/>
  <c r="AQ44" i="48"/>
  <c r="AR44" i="48"/>
  <c r="AS44" i="48"/>
  <c r="AT44" i="48"/>
  <c r="AU44" i="48"/>
  <c r="AV44" i="48"/>
  <c r="AQ45" i="48"/>
  <c r="AR45" i="48"/>
  <c r="AS45" i="48"/>
  <c r="AT45" i="48"/>
  <c r="AU45" i="48"/>
  <c r="AV45" i="48"/>
  <c r="AQ46" i="48"/>
  <c r="AR46" i="48"/>
  <c r="AS46" i="48"/>
  <c r="AT46" i="48"/>
  <c r="AU46" i="48"/>
  <c r="AV46" i="48"/>
  <c r="AQ47" i="48"/>
  <c r="AR47" i="48"/>
  <c r="AS47" i="48"/>
  <c r="AT47" i="48"/>
  <c r="AU47" i="48"/>
  <c r="AV47" i="48"/>
  <c r="AQ48" i="48"/>
  <c r="AR48" i="48"/>
  <c r="AS48" i="48"/>
  <c r="AT48" i="48"/>
  <c r="AU48" i="48"/>
  <c r="AV48" i="48"/>
  <c r="AQ49" i="48"/>
  <c r="AR49" i="48"/>
  <c r="AS49" i="48"/>
  <c r="AT49" i="48"/>
  <c r="AU49" i="48"/>
  <c r="AV49" i="48"/>
  <c r="AQ50" i="48"/>
  <c r="AR50" i="48"/>
  <c r="AS50" i="48"/>
  <c r="AT50" i="48"/>
  <c r="AU50" i="48"/>
  <c r="AV50" i="48"/>
  <c r="AQ51" i="48"/>
  <c r="AR51" i="48"/>
  <c r="AS51" i="48"/>
  <c r="AT51" i="48"/>
  <c r="AU51" i="48"/>
  <c r="AV51" i="48"/>
  <c r="AQ52" i="48"/>
  <c r="AR52" i="48"/>
  <c r="AU52" i="48"/>
  <c r="AV52" i="48"/>
  <c r="AQ53" i="48"/>
  <c r="AR53" i="48"/>
  <c r="AU53" i="48"/>
  <c r="AV53" i="48"/>
  <c r="AQ54" i="48"/>
  <c r="AR54" i="48"/>
  <c r="AS54" i="48"/>
  <c r="AT54" i="48"/>
  <c r="AU54" i="48"/>
  <c r="AV54" i="48"/>
  <c r="AQ55" i="48"/>
  <c r="AR55" i="48"/>
  <c r="AS55" i="48"/>
  <c r="AT55" i="48"/>
  <c r="AU55" i="48"/>
  <c r="AV55" i="48"/>
  <c r="AQ56" i="48"/>
  <c r="AR56" i="48"/>
  <c r="AS56" i="48"/>
  <c r="AT56" i="48"/>
  <c r="AU56" i="48"/>
  <c r="AV56" i="48"/>
  <c r="AQ57" i="48"/>
  <c r="AR57" i="48"/>
  <c r="AS57" i="48"/>
  <c r="AT57" i="48"/>
  <c r="AU57" i="48"/>
  <c r="AV57" i="48"/>
  <c r="AQ58" i="48"/>
  <c r="AR58" i="48"/>
  <c r="AQ60" i="48"/>
  <c r="AR60" i="48"/>
  <c r="B61" i="48"/>
  <c r="C61" i="48"/>
  <c r="D61" i="48"/>
  <c r="E61" i="48"/>
  <c r="F61" i="48"/>
  <c r="G61" i="48"/>
  <c r="J61" i="48"/>
  <c r="K61" i="48"/>
  <c r="L61" i="48"/>
  <c r="M61" i="48"/>
  <c r="N61" i="48"/>
  <c r="O61" i="48"/>
  <c r="P61" i="48"/>
  <c r="Q61" i="48"/>
  <c r="R61" i="48"/>
  <c r="S61" i="48"/>
  <c r="T61" i="48"/>
  <c r="U61" i="48"/>
  <c r="V61" i="48"/>
  <c r="W61" i="48"/>
  <c r="X61" i="48"/>
  <c r="Y61" i="48"/>
  <c r="Z61" i="48"/>
  <c r="AA61" i="48"/>
  <c r="AB61" i="48"/>
  <c r="AC61" i="48"/>
  <c r="AD61" i="48"/>
  <c r="AE61" i="48"/>
  <c r="AF61" i="48"/>
  <c r="AG61" i="48"/>
  <c r="AH61" i="48"/>
  <c r="AI61" i="48"/>
  <c r="AJ61" i="48"/>
  <c r="AK61" i="48"/>
  <c r="AL61" i="48"/>
  <c r="AM61" i="48"/>
  <c r="B62" i="48"/>
  <c r="C62" i="48"/>
  <c r="D62" i="48"/>
  <c r="E62" i="48"/>
  <c r="F62" i="48"/>
  <c r="G62" i="48"/>
  <c r="J62" i="48"/>
  <c r="K62" i="48"/>
  <c r="L62" i="48"/>
  <c r="M62" i="48"/>
  <c r="N62" i="48"/>
  <c r="O62" i="48"/>
  <c r="P62" i="48"/>
  <c r="Q62" i="48"/>
  <c r="R62" i="48"/>
  <c r="S62" i="48"/>
  <c r="T62" i="48"/>
  <c r="U62" i="48"/>
  <c r="V62" i="48"/>
  <c r="W62" i="48"/>
  <c r="X62" i="48"/>
  <c r="Y62" i="48"/>
  <c r="Z62" i="48"/>
  <c r="AA62" i="48"/>
  <c r="AB62" i="48"/>
  <c r="AC62" i="48"/>
  <c r="AD62" i="48"/>
  <c r="AE62" i="48"/>
  <c r="AF62" i="48"/>
  <c r="AG62" i="48"/>
  <c r="AH62" i="48"/>
  <c r="AI62" i="48"/>
  <c r="AJ62" i="48"/>
  <c r="AK62" i="48"/>
  <c r="AL62" i="48"/>
  <c r="AM62" i="48"/>
  <c r="B63" i="48"/>
  <c r="C63" i="48"/>
  <c r="D63" i="48"/>
  <c r="E63" i="48"/>
  <c r="F63" i="48"/>
  <c r="G63" i="48"/>
  <c r="J63" i="48"/>
  <c r="K63" i="48"/>
  <c r="L63" i="48"/>
  <c r="M63" i="48"/>
  <c r="N63" i="48"/>
  <c r="O63" i="48"/>
  <c r="P63" i="48"/>
  <c r="Q63" i="48"/>
  <c r="R63" i="48"/>
  <c r="S63" i="48"/>
  <c r="T63" i="48"/>
  <c r="U63" i="48"/>
  <c r="V63" i="48"/>
  <c r="W63" i="48"/>
  <c r="X63" i="48"/>
  <c r="Y63" i="48"/>
  <c r="Z63" i="48"/>
  <c r="AA63" i="48"/>
  <c r="AB63" i="48"/>
  <c r="AC63" i="48"/>
  <c r="AD63" i="48"/>
  <c r="AE63" i="48"/>
  <c r="AF63" i="48"/>
  <c r="AG63" i="48"/>
  <c r="AH63" i="48"/>
  <c r="AI63" i="48"/>
  <c r="AJ63" i="48"/>
  <c r="AK63" i="48"/>
  <c r="AL63" i="48"/>
  <c r="AM63" i="48"/>
  <c r="AZ9" i="45"/>
  <c r="AZ10" i="45"/>
  <c r="BA3" i="45"/>
  <c r="AZ3" i="45" s="1"/>
  <c r="BA4" i="45"/>
  <c r="AZ4" i="45" s="1"/>
  <c r="BA5" i="45"/>
  <c r="AZ5" i="45" s="1"/>
  <c r="BA6" i="45"/>
  <c r="AZ6" i="45" s="1"/>
  <c r="BA7" i="45"/>
  <c r="AZ7" i="45" s="1"/>
  <c r="BA8" i="45"/>
  <c r="AZ8" i="45" s="1"/>
  <c r="BA9" i="45"/>
  <c r="BA10" i="45"/>
  <c r="BA11" i="45"/>
  <c r="AZ11" i="45" s="1"/>
  <c r="BA12" i="45"/>
  <c r="AZ12" i="45" s="1"/>
  <c r="BA13" i="45"/>
  <c r="AZ13" i="45" s="1"/>
  <c r="BA14" i="45"/>
  <c r="AZ14" i="45" s="1"/>
  <c r="BA15" i="45"/>
  <c r="AZ15" i="45" s="1"/>
  <c r="BA16" i="45"/>
  <c r="AZ16" i="45" s="1"/>
  <c r="CB3" i="27"/>
  <c r="CC3" i="27"/>
  <c r="CD3" i="27"/>
  <c r="CE3" i="27"/>
  <c r="CF3" i="27"/>
  <c r="CG3" i="27"/>
  <c r="CH3" i="27"/>
  <c r="CI3" i="27"/>
  <c r="CJ3" i="27"/>
  <c r="CK3" i="27"/>
  <c r="CL3" i="27"/>
  <c r="CM3" i="27"/>
  <c r="CN3" i="27"/>
  <c r="CO3" i="27"/>
  <c r="CP3" i="27"/>
  <c r="CB4" i="27"/>
  <c r="CC4" i="27"/>
  <c r="CD4" i="27"/>
  <c r="CE4" i="27"/>
  <c r="CF4" i="27"/>
  <c r="CG4" i="27"/>
  <c r="CH4" i="27"/>
  <c r="CI4" i="27"/>
  <c r="CJ4" i="27"/>
  <c r="CK4" i="27"/>
  <c r="CL4" i="27"/>
  <c r="CM4" i="27"/>
  <c r="CN4" i="27"/>
  <c r="CO4" i="27"/>
  <c r="CP4" i="27"/>
  <c r="CB5" i="27"/>
  <c r="CC5" i="27"/>
  <c r="CD5" i="27"/>
  <c r="CE5" i="27"/>
  <c r="CF5" i="27"/>
  <c r="CG5" i="27"/>
  <c r="CH5" i="27"/>
  <c r="CI5" i="27"/>
  <c r="CJ5" i="27"/>
  <c r="CK5" i="27"/>
  <c r="CL5" i="27"/>
  <c r="CM5" i="27"/>
  <c r="CN5" i="27"/>
  <c r="CO5" i="27"/>
  <c r="CP5" i="27"/>
  <c r="CB6" i="27"/>
  <c r="CC6" i="27"/>
  <c r="CD6" i="27"/>
  <c r="CE6" i="27"/>
  <c r="CF6" i="27"/>
  <c r="CG6" i="27"/>
  <c r="CH6" i="27"/>
  <c r="CI6" i="27"/>
  <c r="CJ6" i="27"/>
  <c r="CK6" i="27"/>
  <c r="CL6" i="27"/>
  <c r="CM6" i="27"/>
  <c r="CN6" i="27"/>
  <c r="CO6" i="27"/>
  <c r="CP6" i="27"/>
  <c r="CB7" i="27"/>
  <c r="CC7" i="27"/>
  <c r="CD7" i="27"/>
  <c r="CE7" i="27"/>
  <c r="CF7" i="27"/>
  <c r="CG7" i="27"/>
  <c r="CH7" i="27"/>
  <c r="CI7" i="27"/>
  <c r="CJ7" i="27"/>
  <c r="CK7" i="27"/>
  <c r="CL7" i="27"/>
  <c r="CM7" i="27"/>
  <c r="CN7" i="27"/>
  <c r="CO7" i="27"/>
  <c r="CP7" i="27"/>
  <c r="CB8" i="27"/>
  <c r="CC8" i="27"/>
  <c r="CD8" i="27"/>
  <c r="CE8" i="27"/>
  <c r="CF8" i="27"/>
  <c r="CG8" i="27"/>
  <c r="CH8" i="27"/>
  <c r="CI8" i="27"/>
  <c r="CJ8" i="27"/>
  <c r="CK8" i="27"/>
  <c r="CL8" i="27"/>
  <c r="CM8" i="27"/>
  <c r="CN8" i="27"/>
  <c r="CO8" i="27"/>
  <c r="CP8" i="27"/>
  <c r="CB9" i="27"/>
  <c r="CC9" i="27"/>
  <c r="CD9" i="27"/>
  <c r="CE9" i="27"/>
  <c r="CF9" i="27"/>
  <c r="CG9" i="27"/>
  <c r="CH9" i="27"/>
  <c r="CI9" i="27"/>
  <c r="CJ9" i="27"/>
  <c r="CK9" i="27"/>
  <c r="CL9" i="27"/>
  <c r="CM9" i="27"/>
  <c r="CN9" i="27"/>
  <c r="CO9" i="27"/>
  <c r="CP9" i="27"/>
  <c r="CB10" i="27"/>
  <c r="CC10" i="27"/>
  <c r="CD10" i="27"/>
  <c r="CE10" i="27"/>
  <c r="CF10" i="27"/>
  <c r="CG10" i="27"/>
  <c r="CH10" i="27"/>
  <c r="CI10" i="27"/>
  <c r="CJ10" i="27"/>
  <c r="CK10" i="27"/>
  <c r="CL10" i="27"/>
  <c r="CM10" i="27"/>
  <c r="CN10" i="27"/>
  <c r="CO10" i="27"/>
  <c r="CP10" i="27"/>
  <c r="CB11" i="27"/>
  <c r="CC11" i="27"/>
  <c r="CD11" i="27"/>
  <c r="CE11" i="27"/>
  <c r="CF11" i="27"/>
  <c r="CG11" i="27"/>
  <c r="CH11" i="27"/>
  <c r="CI11" i="27"/>
  <c r="CJ11" i="27"/>
  <c r="CK11" i="27"/>
  <c r="CL11" i="27"/>
  <c r="CM11" i="27"/>
  <c r="CN11" i="27"/>
  <c r="CO11" i="27"/>
  <c r="CP11" i="27"/>
  <c r="CB12" i="27"/>
  <c r="CC12" i="27"/>
  <c r="CD12" i="27"/>
  <c r="CE12" i="27"/>
  <c r="CF12" i="27"/>
  <c r="CG12" i="27"/>
  <c r="CH12" i="27"/>
  <c r="CI12" i="27"/>
  <c r="CJ12" i="27"/>
  <c r="CK12" i="27"/>
  <c r="CL12" i="27"/>
  <c r="CM12" i="27"/>
  <c r="CN12" i="27"/>
  <c r="CO12" i="27"/>
  <c r="CP12" i="27"/>
  <c r="CB13" i="27"/>
  <c r="CC13" i="27"/>
  <c r="CD13" i="27"/>
  <c r="CE13" i="27"/>
  <c r="CF13" i="27"/>
  <c r="CG13" i="27"/>
  <c r="CH13" i="27"/>
  <c r="CI13" i="27"/>
  <c r="CJ13" i="27"/>
  <c r="CK13" i="27"/>
  <c r="CL13" i="27"/>
  <c r="CM13" i="27"/>
  <c r="CN13" i="27"/>
  <c r="CO13" i="27"/>
  <c r="CP13" i="27"/>
  <c r="CB14" i="27"/>
  <c r="CC14" i="27"/>
  <c r="CD14" i="27"/>
  <c r="CE14" i="27"/>
  <c r="CF14" i="27"/>
  <c r="CG14" i="27"/>
  <c r="CH14" i="27"/>
  <c r="CI14" i="27"/>
  <c r="CJ14" i="27"/>
  <c r="CK14" i="27"/>
  <c r="CL14" i="27"/>
  <c r="CM14" i="27"/>
  <c r="CN14" i="27"/>
  <c r="CO14" i="27"/>
  <c r="CP14" i="27"/>
  <c r="CB15" i="27"/>
  <c r="CC15" i="27"/>
  <c r="CD15" i="27"/>
  <c r="CE15" i="27"/>
  <c r="CF15" i="27"/>
  <c r="CG15" i="27"/>
  <c r="CH15" i="27"/>
  <c r="CI15" i="27"/>
  <c r="CJ15" i="27"/>
  <c r="CK15" i="27"/>
  <c r="CL15" i="27"/>
  <c r="CM15" i="27"/>
  <c r="CN15" i="27"/>
  <c r="CO15" i="27"/>
  <c r="CP15" i="27"/>
  <c r="CB16" i="27"/>
  <c r="CC16" i="27"/>
  <c r="CD16" i="27"/>
  <c r="CE16" i="27"/>
  <c r="CF16" i="27"/>
  <c r="CG16" i="27"/>
  <c r="CH16" i="27"/>
  <c r="CI16" i="27"/>
  <c r="CJ16" i="27"/>
  <c r="CK16" i="27"/>
  <c r="CL16" i="27"/>
  <c r="CM16" i="27"/>
  <c r="CN16" i="27"/>
  <c r="CO16" i="27"/>
  <c r="CP16" i="27"/>
  <c r="CB17" i="27"/>
  <c r="CC17" i="27"/>
  <c r="CD17" i="27"/>
  <c r="CE17" i="27"/>
  <c r="CF17" i="27"/>
  <c r="CG17" i="27"/>
  <c r="CH17" i="27"/>
  <c r="CI17" i="27"/>
  <c r="CJ17" i="27"/>
  <c r="CK17" i="27"/>
  <c r="CL17" i="27"/>
  <c r="CM17" i="27"/>
  <c r="CN17" i="27"/>
  <c r="CO17" i="27"/>
  <c r="CP17" i="27"/>
  <c r="CB18" i="27"/>
  <c r="CC18" i="27"/>
  <c r="CD18" i="27"/>
  <c r="CE18" i="27"/>
  <c r="CF18" i="27"/>
  <c r="CG18" i="27"/>
  <c r="CH18" i="27"/>
  <c r="CI18" i="27"/>
  <c r="CJ18" i="27"/>
  <c r="CK18" i="27"/>
  <c r="CL18" i="27"/>
  <c r="CM18" i="27"/>
  <c r="CN18" i="27"/>
  <c r="CO18" i="27"/>
  <c r="CP18" i="27"/>
  <c r="CB19" i="27"/>
  <c r="CC19" i="27"/>
  <c r="CD19" i="27"/>
  <c r="CE19" i="27"/>
  <c r="CF19" i="27"/>
  <c r="CG19" i="27"/>
  <c r="CH19" i="27"/>
  <c r="CI19" i="27"/>
  <c r="CJ19" i="27"/>
  <c r="CK19" i="27"/>
  <c r="CL19" i="27"/>
  <c r="CM19" i="27"/>
  <c r="CN19" i="27"/>
  <c r="CO19" i="27"/>
  <c r="CP19" i="27"/>
  <c r="CB20" i="27"/>
  <c r="CC20" i="27"/>
  <c r="CD20" i="27"/>
  <c r="CE20" i="27"/>
  <c r="CF20" i="27"/>
  <c r="CG20" i="27"/>
  <c r="CH20" i="27"/>
  <c r="CI20" i="27"/>
  <c r="CJ20" i="27"/>
  <c r="CK20" i="27"/>
  <c r="CL20" i="27"/>
  <c r="CM20" i="27"/>
  <c r="CN20" i="27"/>
  <c r="CO20" i="27"/>
  <c r="CP20" i="27"/>
  <c r="CB21" i="27"/>
  <c r="CC21" i="27"/>
  <c r="CD21" i="27"/>
  <c r="CE21" i="27"/>
  <c r="CF21" i="27"/>
  <c r="CG21" i="27"/>
  <c r="CH21" i="27"/>
  <c r="CI21" i="27"/>
  <c r="CJ21" i="27"/>
  <c r="CK21" i="27"/>
  <c r="CL21" i="27"/>
  <c r="CM21" i="27"/>
  <c r="CN21" i="27"/>
  <c r="CO21" i="27"/>
  <c r="CP21" i="27"/>
  <c r="CB22" i="27"/>
  <c r="CC22" i="27"/>
  <c r="CD22" i="27"/>
  <c r="CE22" i="27"/>
  <c r="CF22" i="27"/>
  <c r="CG22" i="27"/>
  <c r="CH22" i="27"/>
  <c r="CI22" i="27"/>
  <c r="CJ22" i="27"/>
  <c r="CK22" i="27"/>
  <c r="CL22" i="27"/>
  <c r="CM22" i="27"/>
  <c r="CN22" i="27"/>
  <c r="CO22" i="27"/>
  <c r="CP22" i="27"/>
  <c r="CB23" i="27"/>
  <c r="CC23" i="27"/>
  <c r="CD23" i="27"/>
  <c r="CE23" i="27"/>
  <c r="CF23" i="27"/>
  <c r="CG23" i="27"/>
  <c r="CH23" i="27"/>
  <c r="CI23" i="27"/>
  <c r="CJ23" i="27"/>
  <c r="CK23" i="27"/>
  <c r="CL23" i="27"/>
  <c r="CM23" i="27"/>
  <c r="CN23" i="27"/>
  <c r="CO23" i="27"/>
  <c r="CP23" i="27"/>
  <c r="CB24" i="27"/>
  <c r="CC24" i="27"/>
  <c r="CD24" i="27"/>
  <c r="CE24" i="27"/>
  <c r="CF24" i="27"/>
  <c r="CG24" i="27"/>
  <c r="CH24" i="27"/>
  <c r="CI24" i="27"/>
  <c r="CJ24" i="27"/>
  <c r="CK24" i="27"/>
  <c r="CL24" i="27"/>
  <c r="CM24" i="27"/>
  <c r="CN24" i="27"/>
  <c r="CO24" i="27"/>
  <c r="CP24" i="27"/>
  <c r="CB25" i="27"/>
  <c r="CC25" i="27"/>
  <c r="CD25" i="27"/>
  <c r="CE25" i="27"/>
  <c r="CF25" i="27"/>
  <c r="CG25" i="27"/>
  <c r="CH25" i="27"/>
  <c r="CI25" i="27"/>
  <c r="CJ25" i="27"/>
  <c r="CK25" i="27"/>
  <c r="CL25" i="27"/>
  <c r="CM25" i="27"/>
  <c r="CN25" i="27"/>
  <c r="CO25" i="27"/>
  <c r="CP25" i="27"/>
  <c r="CB26" i="27"/>
  <c r="CC26" i="27"/>
  <c r="CD26" i="27"/>
  <c r="CE26" i="27"/>
  <c r="CF26" i="27"/>
  <c r="CG26" i="27"/>
  <c r="CH26" i="27"/>
  <c r="CI26" i="27"/>
  <c r="CJ26" i="27"/>
  <c r="CK26" i="27"/>
  <c r="CL26" i="27"/>
  <c r="CM26" i="27"/>
  <c r="CN26" i="27"/>
  <c r="CO26" i="27"/>
  <c r="CP26" i="27"/>
  <c r="CB27" i="27"/>
  <c r="CC27" i="27"/>
  <c r="CD27" i="27"/>
  <c r="CE27" i="27"/>
  <c r="CF27" i="27"/>
  <c r="CG27" i="27"/>
  <c r="CH27" i="27"/>
  <c r="CI27" i="27"/>
  <c r="CJ27" i="27"/>
  <c r="CK27" i="27"/>
  <c r="CL27" i="27"/>
  <c r="CM27" i="27"/>
  <c r="CN27" i="27"/>
  <c r="CO27" i="27"/>
  <c r="CP27" i="27"/>
  <c r="CB28" i="27"/>
  <c r="CC28" i="27"/>
  <c r="CD28" i="27"/>
  <c r="CE28" i="27"/>
  <c r="CF28" i="27"/>
  <c r="CG28" i="27"/>
  <c r="CH28" i="27"/>
  <c r="CI28" i="27"/>
  <c r="CJ28" i="27"/>
  <c r="CK28" i="27"/>
  <c r="CL28" i="27"/>
  <c r="CM28" i="27"/>
  <c r="CN28" i="27"/>
  <c r="CO28" i="27"/>
  <c r="CP28" i="27"/>
  <c r="CB29" i="27"/>
  <c r="CC29" i="27"/>
  <c r="CD29" i="27"/>
  <c r="CE29" i="27"/>
  <c r="CF29" i="27"/>
  <c r="CG29" i="27"/>
  <c r="CH29" i="27"/>
  <c r="CI29" i="27"/>
  <c r="CJ29" i="27"/>
  <c r="CK29" i="27"/>
  <c r="CL29" i="27"/>
  <c r="CM29" i="27"/>
  <c r="CN29" i="27"/>
  <c r="CO29" i="27"/>
  <c r="CP29" i="27"/>
  <c r="CB30" i="27"/>
  <c r="CC30" i="27"/>
  <c r="CD30" i="27"/>
  <c r="CE30" i="27"/>
  <c r="CF30" i="27"/>
  <c r="CG30" i="27"/>
  <c r="CH30" i="27"/>
  <c r="CI30" i="27"/>
  <c r="CJ30" i="27"/>
  <c r="CK30" i="27"/>
  <c r="CL30" i="27"/>
  <c r="CM30" i="27"/>
  <c r="CN30" i="27"/>
  <c r="CO30" i="27"/>
  <c r="CP30" i="27"/>
  <c r="CB31" i="27"/>
  <c r="CC31" i="27"/>
  <c r="CD31" i="27"/>
  <c r="CE31" i="27"/>
  <c r="CF31" i="27"/>
  <c r="CG31" i="27"/>
  <c r="CH31" i="27"/>
  <c r="CI31" i="27"/>
  <c r="CJ31" i="27"/>
  <c r="CK31" i="27"/>
  <c r="CL31" i="27"/>
  <c r="CM31" i="27"/>
  <c r="CN31" i="27"/>
  <c r="CO31" i="27"/>
  <c r="CP31" i="27"/>
  <c r="CB32" i="27"/>
  <c r="CC32" i="27"/>
  <c r="CD32" i="27"/>
  <c r="CE32" i="27"/>
  <c r="CF32" i="27"/>
  <c r="CG32" i="27"/>
  <c r="CH32" i="27"/>
  <c r="CI32" i="27"/>
  <c r="CJ32" i="27"/>
  <c r="CK32" i="27"/>
  <c r="CL32" i="27"/>
  <c r="CM32" i="27"/>
  <c r="CN32" i="27"/>
  <c r="CO32" i="27"/>
  <c r="CP32" i="27"/>
  <c r="CB33" i="27"/>
  <c r="CC33" i="27"/>
  <c r="CD33" i="27"/>
  <c r="CE33" i="27"/>
  <c r="CF33" i="27"/>
  <c r="CG33" i="27"/>
  <c r="CH33" i="27"/>
  <c r="CI33" i="27"/>
  <c r="CJ33" i="27"/>
  <c r="CK33" i="27"/>
  <c r="CL33" i="27"/>
  <c r="CM33" i="27"/>
  <c r="CN33" i="27"/>
  <c r="CO33" i="27"/>
  <c r="CP33" i="27"/>
  <c r="CB34" i="27"/>
  <c r="CC34" i="27"/>
  <c r="CD34" i="27"/>
  <c r="CE34" i="27"/>
  <c r="CF34" i="27"/>
  <c r="CG34" i="27"/>
  <c r="CH34" i="27"/>
  <c r="CI34" i="27"/>
  <c r="CJ34" i="27"/>
  <c r="CK34" i="27"/>
  <c r="CL34" i="27"/>
  <c r="CM34" i="27"/>
  <c r="CN34" i="27"/>
  <c r="CO34" i="27"/>
  <c r="CP34" i="27"/>
  <c r="CB35" i="27"/>
  <c r="CC35" i="27"/>
  <c r="CD35" i="27"/>
  <c r="CE35" i="27"/>
  <c r="CF35" i="27"/>
  <c r="CG35" i="27"/>
  <c r="CH35" i="27"/>
  <c r="CI35" i="27"/>
  <c r="CJ35" i="27"/>
  <c r="CK35" i="27"/>
  <c r="CL35" i="27"/>
  <c r="CM35" i="27"/>
  <c r="CN35" i="27"/>
  <c r="CO35" i="27"/>
  <c r="CP35" i="27"/>
  <c r="CB36" i="27"/>
  <c r="CC36" i="27"/>
  <c r="CD36" i="27"/>
  <c r="CE36" i="27"/>
  <c r="CF36" i="27"/>
  <c r="CG36" i="27"/>
  <c r="CH36" i="27"/>
  <c r="CI36" i="27"/>
  <c r="CJ36" i="27"/>
  <c r="CK36" i="27"/>
  <c r="CL36" i="27"/>
  <c r="CM36" i="27"/>
  <c r="CN36" i="27"/>
  <c r="CO36" i="27"/>
  <c r="CP36" i="27"/>
  <c r="CB37" i="27"/>
  <c r="CC37" i="27"/>
  <c r="CD37" i="27"/>
  <c r="CE37" i="27"/>
  <c r="CF37" i="27"/>
  <c r="CG37" i="27"/>
  <c r="CH37" i="27"/>
  <c r="CI37" i="27"/>
  <c r="CJ37" i="27"/>
  <c r="CK37" i="27"/>
  <c r="CL37" i="27"/>
  <c r="CM37" i="27"/>
  <c r="CN37" i="27"/>
  <c r="CO37" i="27"/>
  <c r="CP37" i="27"/>
  <c r="CB38" i="27"/>
  <c r="CC38" i="27"/>
  <c r="CD38" i="27"/>
  <c r="CE38" i="27"/>
  <c r="CF38" i="27"/>
  <c r="CG38" i="27"/>
  <c r="CH38" i="27"/>
  <c r="CI38" i="27"/>
  <c r="CJ38" i="27"/>
  <c r="CK38" i="27"/>
  <c r="CL38" i="27"/>
  <c r="CM38" i="27"/>
  <c r="CN38" i="27"/>
  <c r="CO38" i="27"/>
  <c r="CP38" i="27"/>
  <c r="CB39" i="27"/>
  <c r="CC39" i="27"/>
  <c r="CD39" i="27"/>
  <c r="CE39" i="27"/>
  <c r="CF39" i="27"/>
  <c r="CG39" i="27"/>
  <c r="CH39" i="27"/>
  <c r="CI39" i="27"/>
  <c r="CJ39" i="27"/>
  <c r="CK39" i="27"/>
  <c r="CL39" i="27"/>
  <c r="CM39" i="27"/>
  <c r="CN39" i="27"/>
  <c r="CO39" i="27"/>
  <c r="CP39" i="27"/>
  <c r="CB40" i="27"/>
  <c r="CC40" i="27"/>
  <c r="CD40" i="27"/>
  <c r="CE40" i="27"/>
  <c r="CF40" i="27"/>
  <c r="CG40" i="27"/>
  <c r="CH40" i="27"/>
  <c r="CI40" i="27"/>
  <c r="CJ40" i="27"/>
  <c r="CK40" i="27"/>
  <c r="CL40" i="27"/>
  <c r="CM40" i="27"/>
  <c r="CN40" i="27"/>
  <c r="CO40" i="27"/>
  <c r="CP40" i="27"/>
  <c r="CB41" i="27"/>
  <c r="CC41" i="27"/>
  <c r="CD41" i="27"/>
  <c r="CE41" i="27"/>
  <c r="CF41" i="27"/>
  <c r="CG41" i="27"/>
  <c r="CH41" i="27"/>
  <c r="CI41" i="27"/>
  <c r="CJ41" i="27"/>
  <c r="CK41" i="27"/>
  <c r="CL41" i="27"/>
  <c r="CM41" i="27"/>
  <c r="CN41" i="27"/>
  <c r="CO41" i="27"/>
  <c r="CP41" i="27"/>
  <c r="CB42" i="27"/>
  <c r="CC42" i="27"/>
  <c r="CD42" i="27"/>
  <c r="CE42" i="27"/>
  <c r="CF42" i="27"/>
  <c r="CG42" i="27"/>
  <c r="CH42" i="27"/>
  <c r="CI42" i="27"/>
  <c r="CJ42" i="27"/>
  <c r="CK42" i="27"/>
  <c r="CL42" i="27"/>
  <c r="CM42" i="27"/>
  <c r="CN42" i="27"/>
  <c r="CO42" i="27"/>
  <c r="CP42" i="27"/>
  <c r="CB43" i="27"/>
  <c r="CC43" i="27"/>
  <c r="CD43" i="27"/>
  <c r="CE43" i="27"/>
  <c r="CF43" i="27"/>
  <c r="CG43" i="27"/>
  <c r="CH43" i="27"/>
  <c r="CI43" i="27"/>
  <c r="CJ43" i="27"/>
  <c r="CK43" i="27"/>
  <c r="CL43" i="27"/>
  <c r="CM43" i="27"/>
  <c r="CN43" i="27"/>
  <c r="CO43" i="27"/>
  <c r="CP43" i="27"/>
  <c r="CB44" i="27"/>
  <c r="CC44" i="27"/>
  <c r="CD44" i="27"/>
  <c r="CE44" i="27"/>
  <c r="CF44" i="27"/>
  <c r="CG44" i="27"/>
  <c r="CH44" i="27"/>
  <c r="CI44" i="27"/>
  <c r="CJ44" i="27"/>
  <c r="CK44" i="27"/>
  <c r="CL44" i="27"/>
  <c r="CM44" i="27"/>
  <c r="CN44" i="27"/>
  <c r="CO44" i="27"/>
  <c r="CP44" i="27"/>
  <c r="CB45" i="27"/>
  <c r="CC45" i="27"/>
  <c r="CD45" i="27"/>
  <c r="CE45" i="27"/>
  <c r="CF45" i="27"/>
  <c r="CG45" i="27"/>
  <c r="CH45" i="27"/>
  <c r="CI45" i="27"/>
  <c r="CJ45" i="27"/>
  <c r="CK45" i="27"/>
  <c r="CL45" i="27"/>
  <c r="CM45" i="27"/>
  <c r="CN45" i="27"/>
  <c r="CO45" i="27"/>
  <c r="CP45" i="27"/>
  <c r="CB46" i="27"/>
  <c r="CC46" i="27"/>
  <c r="CD46" i="27"/>
  <c r="CE46" i="27"/>
  <c r="CF46" i="27"/>
  <c r="CG46" i="27"/>
  <c r="CH46" i="27"/>
  <c r="CI46" i="27"/>
  <c r="CJ46" i="27"/>
  <c r="CK46" i="27"/>
  <c r="CL46" i="27"/>
  <c r="CM46" i="27"/>
  <c r="CN46" i="27"/>
  <c r="CO46" i="27"/>
  <c r="CP46" i="27"/>
  <c r="CB47" i="27"/>
  <c r="CC47" i="27"/>
  <c r="CD47" i="27"/>
  <c r="CE47" i="27"/>
  <c r="CF47" i="27"/>
  <c r="CG47" i="27"/>
  <c r="CH47" i="27"/>
  <c r="CI47" i="27"/>
  <c r="CJ47" i="27"/>
  <c r="CK47" i="27"/>
  <c r="CL47" i="27"/>
  <c r="CM47" i="27"/>
  <c r="CN47" i="27"/>
  <c r="CO47" i="27"/>
  <c r="CP47" i="27"/>
  <c r="CB48" i="27"/>
  <c r="CC48" i="27"/>
  <c r="CD48" i="27"/>
  <c r="CE48" i="27"/>
  <c r="CF48" i="27"/>
  <c r="CG48" i="27"/>
  <c r="CH48" i="27"/>
  <c r="CI48" i="27"/>
  <c r="CJ48" i="27"/>
  <c r="CK48" i="27"/>
  <c r="CL48" i="27"/>
  <c r="CM48" i="27"/>
  <c r="CN48" i="27"/>
  <c r="CO48" i="27"/>
  <c r="CP48" i="27"/>
  <c r="CB49" i="27"/>
  <c r="CC49" i="27"/>
  <c r="CD49" i="27"/>
  <c r="CE49" i="27"/>
  <c r="CF49" i="27"/>
  <c r="CG49" i="27"/>
  <c r="CH49" i="27"/>
  <c r="CI49" i="27"/>
  <c r="CJ49" i="27"/>
  <c r="CK49" i="27"/>
  <c r="CL49" i="27"/>
  <c r="CM49" i="27"/>
  <c r="CN49" i="27"/>
  <c r="CO49" i="27"/>
  <c r="CP49" i="27"/>
  <c r="CB50" i="27"/>
  <c r="CC50" i="27"/>
  <c r="CD50" i="27"/>
  <c r="CE50" i="27"/>
  <c r="CF50" i="27"/>
  <c r="CG50" i="27"/>
  <c r="CH50" i="27"/>
  <c r="CI50" i="27"/>
  <c r="CJ50" i="27"/>
  <c r="CK50" i="27"/>
  <c r="CL50" i="27"/>
  <c r="CM50" i="27"/>
  <c r="CN50" i="27"/>
  <c r="CO50" i="27"/>
  <c r="CP50" i="27"/>
  <c r="CB51" i="27"/>
  <c r="CC51" i="27"/>
  <c r="CD51" i="27"/>
  <c r="CE51" i="27"/>
  <c r="CF51" i="27"/>
  <c r="CG51" i="27"/>
  <c r="CH51" i="27"/>
  <c r="CI51" i="27"/>
  <c r="CJ51" i="27"/>
  <c r="CK51" i="27"/>
  <c r="CL51" i="27"/>
  <c r="CM51" i="27"/>
  <c r="CN51" i="27"/>
  <c r="CO51" i="27"/>
  <c r="CP51" i="27"/>
  <c r="CB52" i="27"/>
  <c r="CD52" i="27"/>
  <c r="CE52" i="27"/>
  <c r="CF52" i="27"/>
  <c r="CG52" i="27"/>
  <c r="CH52" i="27"/>
  <c r="CI52" i="27"/>
  <c r="CJ52" i="27"/>
  <c r="CK52" i="27"/>
  <c r="CL52" i="27"/>
  <c r="CM52" i="27"/>
  <c r="CN52" i="27"/>
  <c r="CO52" i="27"/>
  <c r="CP52" i="27"/>
  <c r="CB53" i="27"/>
  <c r="CD53" i="27"/>
  <c r="CE53" i="27"/>
  <c r="CF53" i="27"/>
  <c r="CG53" i="27"/>
  <c r="CH53" i="27"/>
  <c r="CI53" i="27"/>
  <c r="CJ53" i="27"/>
  <c r="CK53" i="27"/>
  <c r="CL53" i="27"/>
  <c r="CM53" i="27"/>
  <c r="CN53" i="27"/>
  <c r="CO53" i="27"/>
  <c r="CP53" i="27"/>
  <c r="CB54" i="27"/>
  <c r="CD54" i="27"/>
  <c r="CE54" i="27"/>
  <c r="CF54" i="27"/>
  <c r="CG54" i="27"/>
  <c r="CH54" i="27"/>
  <c r="CI54" i="27"/>
  <c r="CJ54" i="27"/>
  <c r="CK54" i="27"/>
  <c r="CL54" i="27"/>
  <c r="CM54" i="27"/>
  <c r="CN54" i="27"/>
  <c r="CO54" i="27"/>
  <c r="CP54" i="27"/>
  <c r="CB55" i="27"/>
  <c r="CD55" i="27"/>
  <c r="CE55" i="27"/>
  <c r="CF55" i="27"/>
  <c r="CG55" i="27"/>
  <c r="CH55" i="27"/>
  <c r="CI55" i="27"/>
  <c r="CJ55" i="27"/>
  <c r="CK55" i="27"/>
  <c r="CL55" i="27"/>
  <c r="CM55" i="27"/>
  <c r="CN55" i="27"/>
  <c r="CO55" i="27"/>
  <c r="CP55" i="27"/>
  <c r="AZ63" i="1" l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C63" i="1"/>
  <c r="B63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BD62" i="1" s="1"/>
  <c r="BG62" i="1" s="1"/>
  <c r="AN62" i="1"/>
  <c r="AM62" i="1"/>
  <c r="AL62" i="1"/>
  <c r="AK62" i="1"/>
  <c r="AJ62" i="1"/>
  <c r="AI62" i="1"/>
  <c r="AH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C62" i="1"/>
  <c r="C65" i="1" s="1"/>
  <c r="B62" i="1"/>
  <c r="B65" i="1" s="1"/>
  <c r="AD56" i="1"/>
  <c r="AC56" i="1"/>
  <c r="AD55" i="1"/>
  <c r="AC55" i="1"/>
  <c r="AD54" i="1"/>
  <c r="AC54" i="1"/>
  <c r="BB51" i="1"/>
  <c r="BA51" i="1" s="1"/>
  <c r="BG51" i="1" s="1"/>
  <c r="AD51" i="1"/>
  <c r="AC51" i="1"/>
  <c r="BB50" i="1"/>
  <c r="BA50" i="1" s="1"/>
  <c r="BG50" i="1" s="1"/>
  <c r="AD50" i="1"/>
  <c r="AC50" i="1"/>
  <c r="BH49" i="1"/>
  <c r="BE49" i="1"/>
  <c r="BD49" i="1"/>
  <c r="BB49" i="1"/>
  <c r="BA49" i="1" s="1"/>
  <c r="BG49" i="1" s="1"/>
  <c r="AD49" i="1"/>
  <c r="AC49" i="1"/>
  <c r="BH48" i="1"/>
  <c r="BB48" i="1"/>
  <c r="BA48" i="1" s="1"/>
  <c r="BG48" i="1" s="1"/>
  <c r="AD48" i="1"/>
  <c r="AC48" i="1"/>
  <c r="BB47" i="1"/>
  <c r="BA47" i="1" s="1"/>
  <c r="BG47" i="1" s="1"/>
  <c r="AD47" i="1"/>
  <c r="AC47" i="1"/>
  <c r="BB46" i="1"/>
  <c r="BA46" i="1" s="1"/>
  <c r="BG46" i="1" s="1"/>
  <c r="AD46" i="1"/>
  <c r="AC46" i="1"/>
  <c r="BH45" i="1"/>
  <c r="BE45" i="1"/>
  <c r="BD45" i="1"/>
  <c r="BB45" i="1"/>
  <c r="BA45" i="1" s="1"/>
  <c r="BG45" i="1" s="1"/>
  <c r="AD45" i="1"/>
  <c r="AC45" i="1"/>
  <c r="BH44" i="1"/>
  <c r="BB44" i="1"/>
  <c r="BA44" i="1" s="1"/>
  <c r="BG44" i="1" s="1"/>
  <c r="AD44" i="1"/>
  <c r="AC44" i="1"/>
  <c r="BB43" i="1"/>
  <c r="BA43" i="1" s="1"/>
  <c r="BG43" i="1" s="1"/>
  <c r="AD43" i="1"/>
  <c r="AC43" i="1"/>
  <c r="BB42" i="1"/>
  <c r="BA42" i="1" s="1"/>
  <c r="BG42" i="1" s="1"/>
  <c r="AD42" i="1"/>
  <c r="AC42" i="1"/>
  <c r="BH41" i="1"/>
  <c r="BE41" i="1"/>
  <c r="BD41" i="1"/>
  <c r="BB41" i="1"/>
  <c r="BA41" i="1" s="1"/>
  <c r="BG41" i="1" s="1"/>
  <c r="AD41" i="1"/>
  <c r="AC41" i="1"/>
  <c r="BH40" i="1"/>
  <c r="BB40" i="1"/>
  <c r="BA40" i="1" s="1"/>
  <c r="BG40" i="1" s="1"/>
  <c r="AD40" i="1"/>
  <c r="AC40" i="1"/>
  <c r="BB39" i="1"/>
  <c r="BA39" i="1" s="1"/>
  <c r="BG39" i="1" s="1"/>
  <c r="AD39" i="1"/>
  <c r="AC39" i="1"/>
  <c r="BB38" i="1"/>
  <c r="BA38" i="1" s="1"/>
  <c r="BG38" i="1" s="1"/>
  <c r="AD38" i="1"/>
  <c r="AC38" i="1"/>
  <c r="BH37" i="1"/>
  <c r="BE37" i="1"/>
  <c r="BD37" i="1"/>
  <c r="BB37" i="1"/>
  <c r="BA37" i="1" s="1"/>
  <c r="BG37" i="1" s="1"/>
  <c r="AD37" i="1"/>
  <c r="AC37" i="1"/>
  <c r="BH36" i="1"/>
  <c r="BB36" i="1"/>
  <c r="BA36" i="1" s="1"/>
  <c r="BG36" i="1" s="1"/>
  <c r="AD36" i="1"/>
  <c r="AC36" i="1"/>
  <c r="BB35" i="1"/>
  <c r="BA35" i="1" s="1"/>
  <c r="BG35" i="1" s="1"/>
  <c r="AD35" i="1"/>
  <c r="AC35" i="1"/>
  <c r="BB34" i="1"/>
  <c r="BA34" i="1" s="1"/>
  <c r="BG34" i="1" s="1"/>
  <c r="AD34" i="1"/>
  <c r="AC34" i="1"/>
  <c r="BH33" i="1"/>
  <c r="BE33" i="1"/>
  <c r="BD33" i="1"/>
  <c r="BB33" i="1"/>
  <c r="BA33" i="1" s="1"/>
  <c r="BG33" i="1" s="1"/>
  <c r="AD33" i="1"/>
  <c r="AC33" i="1"/>
  <c r="BH32" i="1"/>
  <c r="BB32" i="1"/>
  <c r="BA32" i="1" s="1"/>
  <c r="BG32" i="1" s="1"/>
  <c r="AD32" i="1"/>
  <c r="AC32" i="1"/>
  <c r="BB31" i="1"/>
  <c r="BA31" i="1" s="1"/>
  <c r="BG31" i="1" s="1"/>
  <c r="AD31" i="1"/>
  <c r="AC31" i="1"/>
  <c r="BB30" i="1"/>
  <c r="BA30" i="1" s="1"/>
  <c r="BG30" i="1" s="1"/>
  <c r="AD30" i="1"/>
  <c r="AC30" i="1"/>
  <c r="BH29" i="1"/>
  <c r="BE29" i="1"/>
  <c r="BD29" i="1"/>
  <c r="BB29" i="1"/>
  <c r="BA29" i="1" s="1"/>
  <c r="BG29" i="1" s="1"/>
  <c r="AD29" i="1"/>
  <c r="AC29" i="1"/>
  <c r="BH28" i="1"/>
  <c r="BB28" i="1"/>
  <c r="BA28" i="1" s="1"/>
  <c r="BG28" i="1" s="1"/>
  <c r="AD28" i="1"/>
  <c r="AC28" i="1"/>
  <c r="BB27" i="1"/>
  <c r="BA27" i="1" s="1"/>
  <c r="BG27" i="1" s="1"/>
  <c r="AD27" i="1"/>
  <c r="AC27" i="1"/>
  <c r="BB26" i="1"/>
  <c r="BA26" i="1" s="1"/>
  <c r="BG26" i="1" s="1"/>
  <c r="AD26" i="1"/>
  <c r="AC26" i="1"/>
  <c r="BH25" i="1"/>
  <c r="BE25" i="1"/>
  <c r="BD25" i="1"/>
  <c r="BB25" i="1"/>
  <c r="BA25" i="1" s="1"/>
  <c r="BG25" i="1" s="1"/>
  <c r="AD25" i="1"/>
  <c r="AC25" i="1"/>
  <c r="BH24" i="1"/>
  <c r="BB24" i="1"/>
  <c r="BA24" i="1" s="1"/>
  <c r="BG24" i="1" s="1"/>
  <c r="AD24" i="1"/>
  <c r="AC24" i="1"/>
  <c r="BB23" i="1"/>
  <c r="BA23" i="1" s="1"/>
  <c r="BG23" i="1" s="1"/>
  <c r="AD23" i="1"/>
  <c r="AC23" i="1"/>
  <c r="BB22" i="1"/>
  <c r="BA22" i="1" s="1"/>
  <c r="BG22" i="1" s="1"/>
  <c r="AD22" i="1"/>
  <c r="AC22" i="1"/>
  <c r="BH21" i="1"/>
  <c r="BE21" i="1"/>
  <c r="BD21" i="1"/>
  <c r="BB21" i="1"/>
  <c r="BA21" i="1" s="1"/>
  <c r="BG21" i="1" s="1"/>
  <c r="AD21" i="1"/>
  <c r="AC21" i="1"/>
  <c r="BH20" i="1"/>
  <c r="BB20" i="1"/>
  <c r="BA20" i="1" s="1"/>
  <c r="BG20" i="1" s="1"/>
  <c r="AD20" i="1"/>
  <c r="AC20" i="1"/>
  <c r="BB19" i="1"/>
  <c r="BA19" i="1" s="1"/>
  <c r="BG19" i="1" s="1"/>
  <c r="AD19" i="1"/>
  <c r="AC19" i="1"/>
  <c r="BB18" i="1"/>
  <c r="BA18" i="1" s="1"/>
  <c r="BG18" i="1" s="1"/>
  <c r="AD18" i="1"/>
  <c r="AC18" i="1"/>
  <c r="BH17" i="1"/>
  <c r="BE17" i="1"/>
  <c r="BD17" i="1"/>
  <c r="BB17" i="1"/>
  <c r="BA17" i="1" s="1"/>
  <c r="BG17" i="1" s="1"/>
  <c r="AD17" i="1"/>
  <c r="AC17" i="1"/>
  <c r="BH16" i="1"/>
  <c r="BB16" i="1"/>
  <c r="BA16" i="1" s="1"/>
  <c r="BG16" i="1" s="1"/>
  <c r="AD16" i="1"/>
  <c r="AC16" i="1"/>
  <c r="BB15" i="1"/>
  <c r="BA15" i="1" s="1"/>
  <c r="BG15" i="1" s="1"/>
  <c r="AD15" i="1"/>
  <c r="AC15" i="1"/>
  <c r="BB14" i="1"/>
  <c r="BA14" i="1" s="1"/>
  <c r="BG14" i="1" s="1"/>
  <c r="AD14" i="1"/>
  <c r="AC14" i="1"/>
  <c r="BH13" i="1"/>
  <c r="BE13" i="1"/>
  <c r="BD13" i="1"/>
  <c r="BB13" i="1"/>
  <c r="BA13" i="1" s="1"/>
  <c r="BG13" i="1" s="1"/>
  <c r="AD13" i="1"/>
  <c r="AC13" i="1"/>
  <c r="BH12" i="1"/>
  <c r="BB12" i="1"/>
  <c r="BA12" i="1" s="1"/>
  <c r="BG12" i="1" s="1"/>
  <c r="AD12" i="1"/>
  <c r="AC12" i="1"/>
  <c r="BB11" i="1"/>
  <c r="BA11" i="1" s="1"/>
  <c r="BG11" i="1" s="1"/>
  <c r="AD11" i="1"/>
  <c r="AC11" i="1"/>
  <c r="BB10" i="1"/>
  <c r="BE10" i="1" s="1"/>
  <c r="AD10" i="1"/>
  <c r="AC10" i="1"/>
  <c r="BB9" i="1"/>
  <c r="BE9" i="1" s="1"/>
  <c r="AD9" i="1"/>
  <c r="AC9" i="1"/>
  <c r="BB8" i="1"/>
  <c r="BE8" i="1" s="1"/>
  <c r="AD8" i="1"/>
  <c r="AC8" i="1"/>
  <c r="BB7" i="1"/>
  <c r="BE7" i="1" s="1"/>
  <c r="AD7" i="1"/>
  <c r="AC7" i="1"/>
  <c r="BB6" i="1"/>
  <c r="BE6" i="1" s="1"/>
  <c r="AD6" i="1"/>
  <c r="AC6" i="1"/>
  <c r="BB5" i="1"/>
  <c r="BE5" i="1" s="1"/>
  <c r="AD5" i="1"/>
  <c r="AC5" i="1"/>
  <c r="BB4" i="1"/>
  <c r="BE4" i="1" s="1"/>
  <c r="AD4" i="1"/>
  <c r="AC4" i="1"/>
  <c r="BB3" i="1"/>
  <c r="BB63" i="1" s="1"/>
  <c r="AD3" i="1"/>
  <c r="AC3" i="1"/>
  <c r="BB62" i="1" l="1"/>
  <c r="BH10" i="1"/>
  <c r="BD11" i="1"/>
  <c r="BH14" i="1"/>
  <c r="BD15" i="1"/>
  <c r="BH18" i="1"/>
  <c r="BD19" i="1"/>
  <c r="BH22" i="1"/>
  <c r="BD23" i="1"/>
  <c r="BH26" i="1"/>
  <c r="BD27" i="1"/>
  <c r="BH30" i="1"/>
  <c r="BD31" i="1"/>
  <c r="BH34" i="1"/>
  <c r="BD35" i="1"/>
  <c r="BH38" i="1"/>
  <c r="BD39" i="1"/>
  <c r="BH42" i="1"/>
  <c r="BD43" i="1"/>
  <c r="BH46" i="1"/>
  <c r="BD47" i="1"/>
  <c r="BH50" i="1"/>
  <c r="BD51" i="1"/>
  <c r="BE62" i="1"/>
  <c r="BH62" i="1" s="1"/>
  <c r="BE11" i="1"/>
  <c r="BE15" i="1"/>
  <c r="BE19" i="1"/>
  <c r="BE23" i="1"/>
  <c r="BE27" i="1"/>
  <c r="BE31" i="1"/>
  <c r="BE35" i="1"/>
  <c r="BE39" i="1"/>
  <c r="BE43" i="1"/>
  <c r="BE47" i="1"/>
  <c r="BE51" i="1"/>
  <c r="BA3" i="1"/>
  <c r="BA4" i="1"/>
  <c r="BD4" i="1" s="1"/>
  <c r="BA5" i="1"/>
  <c r="BD5" i="1" s="1"/>
  <c r="BA6" i="1"/>
  <c r="BD6" i="1" s="1"/>
  <c r="BA7" i="1"/>
  <c r="BD7" i="1" s="1"/>
  <c r="BA8" i="1"/>
  <c r="BD8" i="1" s="1"/>
  <c r="BA9" i="1"/>
  <c r="BD9" i="1" s="1"/>
  <c r="BA10" i="1"/>
  <c r="BG10" i="1" s="1"/>
  <c r="BH11" i="1"/>
  <c r="BH15" i="1"/>
  <c r="BH19" i="1"/>
  <c r="BH23" i="1"/>
  <c r="BH27" i="1"/>
  <c r="BH31" i="1"/>
  <c r="BH35" i="1"/>
  <c r="BH39" i="1"/>
  <c r="BH43" i="1"/>
  <c r="BH47" i="1"/>
  <c r="BH51" i="1"/>
  <c r="BG4" i="1"/>
  <c r="BG8" i="1"/>
  <c r="BH3" i="1"/>
  <c r="BH4" i="1"/>
  <c r="BH5" i="1"/>
  <c r="BH6" i="1"/>
  <c r="BH7" i="1"/>
  <c r="BH8" i="1"/>
  <c r="BH9" i="1"/>
  <c r="BD12" i="1"/>
  <c r="BD14" i="1"/>
  <c r="BD16" i="1"/>
  <c r="BD18" i="1"/>
  <c r="BD20" i="1"/>
  <c r="BD22" i="1"/>
  <c r="BD24" i="1"/>
  <c r="BD26" i="1"/>
  <c r="BD28" i="1"/>
  <c r="BD30" i="1"/>
  <c r="BD32" i="1"/>
  <c r="BD34" i="1"/>
  <c r="BD36" i="1"/>
  <c r="BD38" i="1"/>
  <c r="BD40" i="1"/>
  <c r="BD42" i="1"/>
  <c r="BD44" i="1"/>
  <c r="BD46" i="1"/>
  <c r="BD48" i="1"/>
  <c r="BD50" i="1"/>
  <c r="BE3" i="1"/>
  <c r="BE12" i="1"/>
  <c r="BE14" i="1"/>
  <c r="BE16" i="1"/>
  <c r="BE18" i="1"/>
  <c r="BE20" i="1"/>
  <c r="BE22" i="1"/>
  <c r="BE24" i="1"/>
  <c r="BE26" i="1"/>
  <c r="BE28" i="1"/>
  <c r="BE30" i="1"/>
  <c r="BE32" i="1"/>
  <c r="BE34" i="1"/>
  <c r="BE36" i="1"/>
  <c r="BE38" i="1"/>
  <c r="BE40" i="1"/>
  <c r="BE42" i="1"/>
  <c r="BE44" i="1"/>
  <c r="BE46" i="1"/>
  <c r="BE48" i="1"/>
  <c r="BE50" i="1"/>
  <c r="BA62" i="1" l="1"/>
  <c r="BA63" i="1"/>
  <c r="BG7" i="1"/>
  <c r="BG3" i="1"/>
  <c r="BD10" i="1"/>
  <c r="BG6" i="1"/>
  <c r="BD3" i="1"/>
  <c r="BG9" i="1"/>
  <c r="BG5" i="1"/>
  <c r="CN3" i="14"/>
  <c r="CO3" i="14"/>
  <c r="C63" i="13" l="1"/>
  <c r="D63" i="13"/>
  <c r="E63" i="13"/>
  <c r="F63" i="13"/>
  <c r="G63" i="13"/>
  <c r="H63" i="13"/>
  <c r="I63" i="13"/>
  <c r="J63" i="13"/>
  <c r="K63" i="13"/>
  <c r="L63" i="13"/>
  <c r="M63" i="13"/>
  <c r="N63" i="13"/>
  <c r="O63" i="13"/>
  <c r="B63" i="13"/>
  <c r="C63" i="27"/>
  <c r="D63" i="27"/>
  <c r="E63" i="27"/>
  <c r="F63" i="27"/>
  <c r="G63" i="27"/>
  <c r="H63" i="27"/>
  <c r="I63" i="27"/>
  <c r="J63" i="27"/>
  <c r="K63" i="27"/>
  <c r="L63" i="27"/>
  <c r="M63" i="27"/>
  <c r="N63" i="27"/>
  <c r="O63" i="27"/>
  <c r="P63" i="27"/>
  <c r="B63" i="27"/>
  <c r="C63" i="25"/>
  <c r="D63" i="25"/>
  <c r="E63" i="25"/>
  <c r="F63" i="25"/>
  <c r="G63" i="25"/>
  <c r="H63" i="25"/>
  <c r="I63" i="25"/>
  <c r="J63" i="25"/>
  <c r="K63" i="25"/>
  <c r="L63" i="25"/>
  <c r="M63" i="25"/>
  <c r="N63" i="25"/>
  <c r="O63" i="25"/>
  <c r="P63" i="25"/>
  <c r="Q63" i="25"/>
  <c r="B63" i="25"/>
  <c r="BZ63" i="12"/>
  <c r="BY63" i="12"/>
  <c r="BX63" i="12"/>
  <c r="BW63" i="12"/>
  <c r="BV63" i="12"/>
  <c r="BU63" i="12"/>
  <c r="BT63" i="12"/>
  <c r="BS63" i="12"/>
  <c r="BR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BA63" i="12"/>
  <c r="AZ63" i="12"/>
  <c r="AY63" i="12"/>
  <c r="AX63" i="12"/>
  <c r="AW63" i="12"/>
  <c r="AV63" i="12"/>
  <c r="AU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C63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B63" i="12"/>
  <c r="BZ63" i="11"/>
  <c r="BY63" i="11"/>
  <c r="BX63" i="11"/>
  <c r="BW63" i="11"/>
  <c r="BV63" i="11"/>
  <c r="BU63" i="11"/>
  <c r="BT63" i="11"/>
  <c r="BS63" i="11"/>
  <c r="BR63" i="11"/>
  <c r="BQ63" i="11"/>
  <c r="BP63" i="11"/>
  <c r="BO63" i="11"/>
  <c r="BN63" i="11"/>
  <c r="BM63" i="11"/>
  <c r="BL63" i="11"/>
  <c r="BK63" i="11"/>
  <c r="BJ63" i="11"/>
  <c r="BI63" i="11"/>
  <c r="BH63" i="11"/>
  <c r="BG63" i="11"/>
  <c r="BF63" i="11"/>
  <c r="BE63" i="11"/>
  <c r="BD63" i="11"/>
  <c r="BC63" i="11"/>
  <c r="BB63" i="11"/>
  <c r="BA63" i="11"/>
  <c r="AZ63" i="11"/>
  <c r="AY63" i="11"/>
  <c r="AX63" i="11"/>
  <c r="AW63" i="11"/>
  <c r="AV63" i="11"/>
  <c r="AU63" i="11"/>
  <c r="AT63" i="11"/>
  <c r="AS63" i="11"/>
  <c r="AR63" i="11"/>
  <c r="AQ63" i="11"/>
  <c r="AP63" i="11"/>
  <c r="AO63" i="11"/>
  <c r="AN63" i="11"/>
  <c r="AM63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B63" i="11"/>
  <c r="C63" i="34"/>
  <c r="D63" i="34"/>
  <c r="E63" i="34"/>
  <c r="F63" i="34"/>
  <c r="G63" i="34"/>
  <c r="H63" i="34"/>
  <c r="I63" i="34"/>
  <c r="J63" i="34"/>
  <c r="K63" i="34"/>
  <c r="L63" i="34"/>
  <c r="M63" i="34"/>
  <c r="N63" i="34"/>
  <c r="O63" i="34"/>
  <c r="B63" i="34"/>
  <c r="C62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AM62" i="14"/>
  <c r="AN62" i="14"/>
  <c r="AO62" i="14"/>
  <c r="AP62" i="14"/>
  <c r="AQ62" i="14"/>
  <c r="AR62" i="14"/>
  <c r="AS62" i="14"/>
  <c r="AT62" i="14"/>
  <c r="AU62" i="14"/>
  <c r="AV62" i="14"/>
  <c r="AW62" i="14"/>
  <c r="AX62" i="14"/>
  <c r="AY62" i="14"/>
  <c r="AZ62" i="14"/>
  <c r="BA62" i="14"/>
  <c r="BB62" i="14"/>
  <c r="BC62" i="14"/>
  <c r="BD62" i="14"/>
  <c r="BE62" i="14"/>
  <c r="BF62" i="14"/>
  <c r="BG62" i="14"/>
  <c r="BH62" i="14"/>
  <c r="BI62" i="14"/>
  <c r="BJ62" i="14"/>
  <c r="BK62" i="14"/>
  <c r="BL62" i="14"/>
  <c r="BM62" i="14"/>
  <c r="BN62" i="14"/>
  <c r="BO62" i="14"/>
  <c r="BP62" i="14"/>
  <c r="BQ62" i="14"/>
  <c r="BR62" i="14"/>
  <c r="BS62" i="14"/>
  <c r="BT62" i="14"/>
  <c r="BU62" i="14"/>
  <c r="BV62" i="14"/>
  <c r="BW62" i="14"/>
  <c r="BX62" i="14"/>
  <c r="BY62" i="14"/>
  <c r="BZ62" i="14"/>
  <c r="CA62" i="14"/>
  <c r="CB62" i="14"/>
  <c r="CC62" i="14"/>
  <c r="CD62" i="14"/>
  <c r="CE62" i="14"/>
  <c r="CF62" i="14"/>
  <c r="CG62" i="14"/>
  <c r="CH62" i="14"/>
  <c r="CI62" i="14"/>
  <c r="CJ62" i="14"/>
  <c r="CK62" i="14"/>
  <c r="CL62" i="14"/>
  <c r="CM62" i="14"/>
  <c r="C63" i="14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N63" i="14"/>
  <c r="AO63" i="14"/>
  <c r="AP63" i="14"/>
  <c r="AQ63" i="14"/>
  <c r="AR63" i="14"/>
  <c r="AS63" i="14"/>
  <c r="AT63" i="14"/>
  <c r="AU63" i="14"/>
  <c r="AV63" i="14"/>
  <c r="AW63" i="14"/>
  <c r="AX63" i="14"/>
  <c r="AY63" i="14"/>
  <c r="AZ63" i="14"/>
  <c r="BA63" i="14"/>
  <c r="BB63" i="14"/>
  <c r="BC63" i="14"/>
  <c r="BD63" i="14"/>
  <c r="BE63" i="14"/>
  <c r="BF63" i="14"/>
  <c r="BG63" i="14"/>
  <c r="BH63" i="14"/>
  <c r="BI63" i="14"/>
  <c r="BJ63" i="14"/>
  <c r="BK63" i="14"/>
  <c r="BL63" i="14"/>
  <c r="BM63" i="14"/>
  <c r="BN63" i="14"/>
  <c r="BO63" i="14"/>
  <c r="BP63" i="14"/>
  <c r="BQ63" i="14"/>
  <c r="BR63" i="14"/>
  <c r="BS63" i="14"/>
  <c r="BT63" i="14"/>
  <c r="BU63" i="14"/>
  <c r="BV63" i="14"/>
  <c r="BW63" i="14"/>
  <c r="BX63" i="14"/>
  <c r="BY63" i="14"/>
  <c r="BZ63" i="14"/>
  <c r="CA63" i="14"/>
  <c r="CB63" i="14"/>
  <c r="CC63" i="14"/>
  <c r="CD63" i="14"/>
  <c r="CE63" i="14"/>
  <c r="CF63" i="14"/>
  <c r="CG63" i="14"/>
  <c r="CH63" i="14"/>
  <c r="CI63" i="14"/>
  <c r="CJ63" i="14"/>
  <c r="CK63" i="14"/>
  <c r="CL63" i="14"/>
  <c r="CM63" i="14"/>
  <c r="B63" i="14"/>
  <c r="C63" i="5"/>
  <c r="D63" i="5"/>
  <c r="E63" i="5"/>
  <c r="F63" i="5"/>
  <c r="G63" i="5"/>
  <c r="H63" i="5"/>
  <c r="I63" i="5"/>
  <c r="J63" i="5"/>
  <c r="K63" i="5"/>
  <c r="L63" i="5"/>
  <c r="M63" i="5"/>
  <c r="N63" i="5"/>
  <c r="B63" i="5"/>
  <c r="C63" i="33"/>
  <c r="D63" i="33"/>
  <c r="E63" i="33"/>
  <c r="F63" i="33"/>
  <c r="G63" i="33"/>
  <c r="H63" i="33"/>
  <c r="I63" i="33"/>
  <c r="J63" i="33"/>
  <c r="K63" i="33"/>
  <c r="L63" i="33"/>
  <c r="M63" i="33"/>
  <c r="B63" i="33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B63" i="9"/>
  <c r="C63" i="38"/>
  <c r="D63" i="38"/>
  <c r="E63" i="38"/>
  <c r="F63" i="38"/>
  <c r="G63" i="38"/>
  <c r="H63" i="38"/>
  <c r="I63" i="38"/>
  <c r="J63" i="38"/>
  <c r="K63" i="38"/>
  <c r="L63" i="38"/>
  <c r="M63" i="38"/>
  <c r="N63" i="38"/>
  <c r="O63" i="38"/>
  <c r="B63" i="38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B63" i="4"/>
  <c r="C62" i="3"/>
  <c r="D62" i="3"/>
  <c r="E62" i="3"/>
  <c r="F62" i="3"/>
  <c r="G62" i="3"/>
  <c r="H62" i="3"/>
  <c r="I62" i="3"/>
  <c r="J62" i="3"/>
  <c r="K62" i="3"/>
  <c r="L62" i="3"/>
  <c r="M62" i="3"/>
  <c r="N62" i="3"/>
  <c r="B62" i="3"/>
  <c r="H54" i="29"/>
  <c r="M23" i="21" s="1"/>
  <c r="C56" i="30" l="1"/>
  <c r="V47" i="47" l="1"/>
  <c r="U47" i="47"/>
  <c r="T47" i="47"/>
  <c r="S47" i="47"/>
  <c r="R47" i="47"/>
  <c r="Q47" i="47"/>
  <c r="P47" i="47"/>
  <c r="O47" i="47"/>
  <c r="N47" i="47"/>
  <c r="M47" i="47"/>
  <c r="L47" i="47"/>
  <c r="K47" i="47"/>
  <c r="J47" i="47"/>
  <c r="I47" i="47"/>
  <c r="H47" i="47"/>
  <c r="G47" i="47"/>
  <c r="F47" i="47"/>
  <c r="E47" i="47"/>
  <c r="D47" i="47"/>
  <c r="C47" i="47"/>
  <c r="B47" i="47"/>
  <c r="G36" i="47"/>
  <c r="D36" i="47"/>
  <c r="G35" i="47"/>
  <c r="D35" i="47"/>
  <c r="G31" i="47"/>
  <c r="D31" i="47"/>
  <c r="T11" i="47"/>
  <c r="S11" i="47"/>
  <c r="R11" i="47"/>
  <c r="Q11" i="47"/>
  <c r="P11" i="47"/>
  <c r="O11" i="47"/>
  <c r="N11" i="47"/>
  <c r="M11" i="47"/>
  <c r="L11" i="47"/>
  <c r="K11" i="47"/>
  <c r="J11" i="47"/>
  <c r="I11" i="47"/>
  <c r="H11" i="47"/>
  <c r="F11" i="47"/>
  <c r="E11" i="47"/>
  <c r="C11" i="47"/>
  <c r="B11" i="47"/>
  <c r="S3" i="47"/>
  <c r="R3" i="47"/>
  <c r="Q3" i="47"/>
  <c r="P3" i="47"/>
  <c r="O3" i="47"/>
  <c r="N3" i="47"/>
  <c r="M3" i="47"/>
  <c r="CL57" i="5"/>
  <c r="CK57" i="5"/>
  <c r="CJ57" i="5"/>
  <c r="CI57" i="5"/>
  <c r="CH57" i="5"/>
  <c r="CG57" i="5"/>
  <c r="CF57" i="5"/>
  <c r="CE57" i="5"/>
  <c r="CD57" i="5"/>
  <c r="CC57" i="5"/>
  <c r="CB57" i="5"/>
  <c r="CA57" i="5"/>
  <c r="BZ57" i="5"/>
  <c r="BX57" i="5"/>
  <c r="CL55" i="5"/>
  <c r="CK55" i="5"/>
  <c r="CJ55" i="5"/>
  <c r="CI55" i="5"/>
  <c r="CH55" i="5"/>
  <c r="CG55" i="5"/>
  <c r="CF55" i="5"/>
  <c r="CE55" i="5"/>
  <c r="CD55" i="5"/>
  <c r="CC55" i="5"/>
  <c r="CB55" i="5"/>
  <c r="CA55" i="5"/>
  <c r="BZ55" i="5"/>
  <c r="BX55" i="5"/>
  <c r="CL55" i="34" l="1"/>
  <c r="CK55" i="34"/>
  <c r="CJ55" i="34"/>
  <c r="CI55" i="34"/>
  <c r="CH55" i="34"/>
  <c r="CG55" i="34"/>
  <c r="CF55" i="34"/>
  <c r="CE55" i="34"/>
  <c r="CD55" i="34"/>
  <c r="CC55" i="34"/>
  <c r="CB55" i="34"/>
  <c r="CA55" i="34"/>
  <c r="BZ55" i="34"/>
  <c r="BY55" i="34"/>
  <c r="X54" i="46"/>
  <c r="W54" i="46"/>
  <c r="V54" i="46"/>
  <c r="U54" i="46"/>
  <c r="T54" i="46"/>
  <c r="S54" i="46"/>
  <c r="R54" i="46"/>
  <c r="Q54" i="46"/>
  <c r="P54" i="46"/>
  <c r="O54" i="46"/>
  <c r="N54" i="46"/>
  <c r="M54" i="46"/>
  <c r="L54" i="46"/>
  <c r="K54" i="46"/>
  <c r="J54" i="46"/>
  <c r="I54" i="46"/>
  <c r="H54" i="46"/>
  <c r="G54" i="46"/>
  <c r="F54" i="46"/>
  <c r="E54" i="46"/>
  <c r="D54" i="46"/>
  <c r="C54" i="46"/>
  <c r="B54" i="46"/>
  <c r="X53" i="46"/>
  <c r="W53" i="46"/>
  <c r="V53" i="46"/>
  <c r="U53" i="46"/>
  <c r="T53" i="46"/>
  <c r="S53" i="46"/>
  <c r="R53" i="46"/>
  <c r="Q53" i="46"/>
  <c r="P53" i="46"/>
  <c r="O53" i="46"/>
  <c r="N53" i="46"/>
  <c r="M53" i="46"/>
  <c r="L53" i="46"/>
  <c r="K53" i="46"/>
  <c r="J53" i="46"/>
  <c r="I53" i="46"/>
  <c r="H53" i="46"/>
  <c r="G53" i="46"/>
  <c r="F53" i="46"/>
  <c r="E53" i="46"/>
  <c r="D53" i="46"/>
  <c r="C53" i="46"/>
  <c r="B53" i="46"/>
  <c r="BD3" i="45" l="1"/>
  <c r="BC3" i="45"/>
  <c r="AC3" i="45" l="1"/>
  <c r="AB3" i="45"/>
  <c r="AY19" i="45"/>
  <c r="S13" i="47" s="1"/>
  <c r="AX19" i="45"/>
  <c r="R13" i="47" s="1"/>
  <c r="AW19" i="45"/>
  <c r="Q13" i="47" s="1"/>
  <c r="AV19" i="45"/>
  <c r="AU19" i="45"/>
  <c r="AT19" i="45"/>
  <c r="AS19" i="45"/>
  <c r="AR19" i="45"/>
  <c r="AQ19" i="45"/>
  <c r="AP19" i="45"/>
  <c r="AO19" i="45"/>
  <c r="AN19" i="45"/>
  <c r="P13" i="47" s="1"/>
  <c r="AM19" i="45"/>
  <c r="AL19" i="45"/>
  <c r="AK19" i="45"/>
  <c r="O13" i="47" s="1"/>
  <c r="AJ19" i="45"/>
  <c r="N13" i="47" s="1"/>
  <c r="AI19" i="45"/>
  <c r="M13" i="47" s="1"/>
  <c r="AH19" i="45"/>
  <c r="AG19" i="45"/>
  <c r="Z19" i="45"/>
  <c r="Y19" i="45"/>
  <c r="X19" i="45"/>
  <c r="W19" i="45"/>
  <c r="V19" i="45"/>
  <c r="U19" i="45"/>
  <c r="T19" i="45"/>
  <c r="S19" i="45"/>
  <c r="R19" i="45"/>
  <c r="Q19" i="45"/>
  <c r="P19" i="45"/>
  <c r="O19" i="45"/>
  <c r="N19" i="45"/>
  <c r="M19" i="45"/>
  <c r="L19" i="45"/>
  <c r="K19" i="45"/>
  <c r="J19" i="45"/>
  <c r="I19" i="45"/>
  <c r="H19" i="45"/>
  <c r="G19" i="45"/>
  <c r="F19" i="45"/>
  <c r="C19" i="45"/>
  <c r="B19" i="45"/>
  <c r="BD16" i="45"/>
  <c r="BC16" i="45"/>
  <c r="AC16" i="45"/>
  <c r="AB16" i="45"/>
  <c r="BC15" i="45"/>
  <c r="AC15" i="45"/>
  <c r="AB15" i="45"/>
  <c r="BD14" i="45"/>
  <c r="AC14" i="45"/>
  <c r="AB14" i="45"/>
  <c r="BC13" i="45"/>
  <c r="AC13" i="45"/>
  <c r="AB13" i="45"/>
  <c r="BD12" i="45"/>
  <c r="BC12" i="45"/>
  <c r="AC12" i="45"/>
  <c r="AB12" i="45"/>
  <c r="BC11" i="45"/>
  <c r="AC11" i="45"/>
  <c r="AB11" i="45"/>
  <c r="BD10" i="45"/>
  <c r="BC10" i="45"/>
  <c r="AC10" i="45"/>
  <c r="AB10" i="45"/>
  <c r="BC9" i="45"/>
  <c r="AC9" i="45"/>
  <c r="AB9" i="45"/>
  <c r="BD8" i="45"/>
  <c r="BC8" i="45"/>
  <c r="AC8" i="45"/>
  <c r="AB8" i="45"/>
  <c r="BC7" i="45"/>
  <c r="AC7" i="45"/>
  <c r="AB7" i="45"/>
  <c r="BD6" i="45"/>
  <c r="AC6" i="45"/>
  <c r="AB6" i="45"/>
  <c r="BC5" i="45"/>
  <c r="AC5" i="45"/>
  <c r="AB5" i="45"/>
  <c r="AC4" i="45"/>
  <c r="AB4" i="45"/>
  <c r="BC6" i="45" l="1"/>
  <c r="BC14" i="45"/>
  <c r="BA19" i="45"/>
  <c r="BD5" i="45"/>
  <c r="BD7" i="45"/>
  <c r="BD9" i="45"/>
  <c r="BD11" i="45"/>
  <c r="BD13" i="45"/>
  <c r="BD15" i="45"/>
  <c r="BC4" i="45"/>
  <c r="BD4" i="45"/>
  <c r="CB3" i="41"/>
  <c r="CA3" i="41"/>
  <c r="BZ3" i="41"/>
  <c r="BY3" i="41"/>
  <c r="BX3" i="41"/>
  <c r="BW3" i="41"/>
  <c r="BV3" i="41"/>
  <c r="BU3" i="41"/>
  <c r="AZ19" i="45" l="1"/>
  <c r="BO51" i="44"/>
  <c r="BN51" i="44"/>
  <c r="BM51" i="44"/>
  <c r="BL51" i="44"/>
  <c r="BK51" i="44"/>
  <c r="BJ51" i="44"/>
  <c r="BI51" i="44"/>
  <c r="BH51" i="44"/>
  <c r="BG51" i="44"/>
  <c r="BF51" i="44"/>
  <c r="BE51" i="44"/>
  <c r="BD51" i="44"/>
  <c r="BC51" i="44"/>
  <c r="BB51" i="44"/>
  <c r="BA51" i="44"/>
  <c r="AZ51" i="44"/>
  <c r="AY51" i="44"/>
  <c r="AX51" i="44"/>
  <c r="AW51" i="44"/>
  <c r="AV51" i="44"/>
  <c r="AU51" i="44"/>
  <c r="AT51" i="44"/>
  <c r="AS51" i="44"/>
  <c r="AR51" i="44"/>
  <c r="AQ51" i="44"/>
  <c r="AP51" i="44"/>
  <c r="AO51" i="44"/>
  <c r="AN51" i="44"/>
  <c r="AM51" i="44"/>
  <c r="AL51" i="44"/>
  <c r="AK51" i="44"/>
  <c r="AJ51" i="44"/>
  <c r="AI51" i="44"/>
  <c r="AH51" i="44"/>
  <c r="AG51" i="44"/>
  <c r="AF51" i="44"/>
  <c r="AE51" i="44"/>
  <c r="AD51" i="44"/>
  <c r="AC51" i="44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H51" i="44"/>
  <c r="G51" i="44"/>
  <c r="F51" i="44"/>
  <c r="E51" i="44"/>
  <c r="D51" i="44"/>
  <c r="C51" i="44"/>
  <c r="B51" i="44"/>
  <c r="BO50" i="44"/>
  <c r="BN50" i="44"/>
  <c r="BM50" i="44"/>
  <c r="BL50" i="44"/>
  <c r="BK50" i="44"/>
  <c r="BJ50" i="44"/>
  <c r="BI50" i="44"/>
  <c r="BH50" i="44"/>
  <c r="BG50" i="44"/>
  <c r="BF50" i="44"/>
  <c r="BE50" i="44"/>
  <c r="BD50" i="44"/>
  <c r="BC50" i="44"/>
  <c r="BB50" i="44"/>
  <c r="BA50" i="44"/>
  <c r="AZ50" i="44"/>
  <c r="AY50" i="44"/>
  <c r="AX50" i="44"/>
  <c r="AW50" i="44"/>
  <c r="AV50" i="44"/>
  <c r="AU50" i="44"/>
  <c r="AT50" i="44"/>
  <c r="BW50" i="44" s="1"/>
  <c r="AS50" i="44"/>
  <c r="BV50" i="44" s="1"/>
  <c r="AR50" i="44"/>
  <c r="AQ50" i="44"/>
  <c r="AP50" i="44"/>
  <c r="AO50" i="44"/>
  <c r="AN50" i="44"/>
  <c r="AM50" i="44"/>
  <c r="AL50" i="44"/>
  <c r="AK50" i="44"/>
  <c r="AJ50" i="44"/>
  <c r="AI50" i="44"/>
  <c r="AH50" i="44"/>
  <c r="AG50" i="44"/>
  <c r="AF50" i="44"/>
  <c r="AE50" i="44"/>
  <c r="AD50" i="44"/>
  <c r="AC50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H50" i="44"/>
  <c r="G50" i="44"/>
  <c r="F50" i="44"/>
  <c r="E50" i="44"/>
  <c r="D50" i="44"/>
  <c r="C50" i="44"/>
  <c r="B50" i="44"/>
  <c r="BO49" i="44"/>
  <c r="BN49" i="44"/>
  <c r="BM49" i="44"/>
  <c r="BL49" i="44"/>
  <c r="BK49" i="44"/>
  <c r="BJ49" i="44"/>
  <c r="V14" i="47" s="1"/>
  <c r="BI49" i="44"/>
  <c r="U14" i="47" s="1"/>
  <c r="BH49" i="44"/>
  <c r="BG49" i="44"/>
  <c r="S14" i="47" s="1"/>
  <c r="BF49" i="44"/>
  <c r="R14" i="47" s="1"/>
  <c r="BE49" i="44"/>
  <c r="Q14" i="47" s="1"/>
  <c r="BD49" i="44"/>
  <c r="BC49" i="44"/>
  <c r="BB49" i="44"/>
  <c r="BA49" i="44"/>
  <c r="AZ49" i="44"/>
  <c r="AY49" i="44"/>
  <c r="AX49" i="44"/>
  <c r="AW49" i="44"/>
  <c r="AV49" i="44"/>
  <c r="AU49" i="44"/>
  <c r="P14" i="47" s="1"/>
  <c r="AT49" i="44"/>
  <c r="AS49" i="44"/>
  <c r="BV49" i="44" s="1"/>
  <c r="AR49" i="44"/>
  <c r="AQ49" i="44"/>
  <c r="AP49" i="44"/>
  <c r="O14" i="47" s="1"/>
  <c r="AO49" i="44"/>
  <c r="N14" i="47" s="1"/>
  <c r="AN49" i="44"/>
  <c r="M14" i="47" s="1"/>
  <c r="AM49" i="44"/>
  <c r="AL49" i="44"/>
  <c r="AK49" i="44"/>
  <c r="AJ49" i="44"/>
  <c r="AI49" i="44"/>
  <c r="AH49" i="44"/>
  <c r="AG49" i="44"/>
  <c r="L14" i="47" s="1"/>
  <c r="AF49" i="44"/>
  <c r="K14" i="47" s="1"/>
  <c r="AE49" i="44"/>
  <c r="AD49" i="44"/>
  <c r="J14" i="47" s="1"/>
  <c r="AC49" i="44"/>
  <c r="I14" i="47" s="1"/>
  <c r="AB49" i="44"/>
  <c r="AA49" i="44"/>
  <c r="Z49" i="44"/>
  <c r="Y49" i="44"/>
  <c r="X49" i="44"/>
  <c r="H14" i="47" s="1"/>
  <c r="W49" i="44"/>
  <c r="F14" i="47" s="1"/>
  <c r="V49" i="44"/>
  <c r="U49" i="44"/>
  <c r="T49" i="44"/>
  <c r="S49" i="44"/>
  <c r="R49" i="44"/>
  <c r="Q49" i="44"/>
  <c r="E14" i="47" s="1"/>
  <c r="P49" i="44"/>
  <c r="O49" i="44"/>
  <c r="C14" i="47" s="1"/>
  <c r="N49" i="44"/>
  <c r="B14" i="47" s="1"/>
  <c r="M49" i="44"/>
  <c r="L49" i="44"/>
  <c r="K49" i="44"/>
  <c r="H49" i="44"/>
  <c r="G49" i="44"/>
  <c r="F49" i="44"/>
  <c r="E49" i="44"/>
  <c r="D49" i="44"/>
  <c r="C49" i="44"/>
  <c r="B49" i="44"/>
  <c r="BY48" i="44"/>
  <c r="BX48" i="44"/>
  <c r="BW48" i="44"/>
  <c r="BV48" i="44"/>
  <c r="BU48" i="44"/>
  <c r="BT48" i="44"/>
  <c r="BY47" i="44"/>
  <c r="BX47" i="44"/>
  <c r="BW47" i="44"/>
  <c r="BV47" i="44"/>
  <c r="BU47" i="44"/>
  <c r="BT47" i="44"/>
  <c r="BS47" i="44"/>
  <c r="BR47" i="44"/>
  <c r="BY46" i="44"/>
  <c r="BX46" i="44"/>
  <c r="BW46" i="44"/>
  <c r="BV46" i="44"/>
  <c r="BU46" i="44"/>
  <c r="BT46" i="44"/>
  <c r="BS46" i="44"/>
  <c r="BR46" i="44"/>
  <c r="BY45" i="44"/>
  <c r="BX45" i="44"/>
  <c r="BW45" i="44"/>
  <c r="BV45" i="44"/>
  <c r="BU45" i="44"/>
  <c r="BT45" i="44"/>
  <c r="BS45" i="44"/>
  <c r="BR45" i="44"/>
  <c r="BY44" i="44"/>
  <c r="BX44" i="44"/>
  <c r="BW44" i="44"/>
  <c r="BV44" i="44"/>
  <c r="BU44" i="44"/>
  <c r="BT44" i="44"/>
  <c r="BS44" i="44"/>
  <c r="BR44" i="44"/>
  <c r="BY43" i="44"/>
  <c r="BX43" i="44"/>
  <c r="BW43" i="44"/>
  <c r="BV43" i="44"/>
  <c r="BU43" i="44"/>
  <c r="BT43" i="44"/>
  <c r="BS43" i="44"/>
  <c r="BR43" i="44"/>
  <c r="BY42" i="44"/>
  <c r="BX42" i="44"/>
  <c r="BW42" i="44"/>
  <c r="BV42" i="44"/>
  <c r="BU42" i="44"/>
  <c r="BT42" i="44"/>
  <c r="BS42" i="44"/>
  <c r="BR42" i="44"/>
  <c r="BY41" i="44"/>
  <c r="BX41" i="44"/>
  <c r="BW41" i="44"/>
  <c r="BV41" i="44"/>
  <c r="BU41" i="44"/>
  <c r="BT41" i="44"/>
  <c r="BS41" i="44"/>
  <c r="BR41" i="44"/>
  <c r="BY40" i="44"/>
  <c r="BX40" i="44"/>
  <c r="BW40" i="44"/>
  <c r="BV40" i="44"/>
  <c r="BU40" i="44"/>
  <c r="BT40" i="44"/>
  <c r="BS40" i="44"/>
  <c r="BR40" i="44"/>
  <c r="BY39" i="44"/>
  <c r="BX39" i="44"/>
  <c r="BW39" i="44"/>
  <c r="BV39" i="44"/>
  <c r="BU39" i="44"/>
  <c r="BT39" i="44"/>
  <c r="BS39" i="44"/>
  <c r="BR39" i="44"/>
  <c r="BY38" i="44"/>
  <c r="BX38" i="44"/>
  <c r="BW38" i="44"/>
  <c r="BV38" i="44"/>
  <c r="BU38" i="44"/>
  <c r="BT38" i="44"/>
  <c r="BS38" i="44"/>
  <c r="BR38" i="44"/>
  <c r="BY37" i="44"/>
  <c r="BX37" i="44"/>
  <c r="BW37" i="44"/>
  <c r="BV37" i="44"/>
  <c r="BU37" i="44"/>
  <c r="BT37" i="44"/>
  <c r="BS37" i="44"/>
  <c r="BR37" i="44"/>
  <c r="BY36" i="44"/>
  <c r="BX36" i="44"/>
  <c r="BW36" i="44"/>
  <c r="BV36" i="44"/>
  <c r="BU36" i="44"/>
  <c r="BT36" i="44"/>
  <c r="BS36" i="44"/>
  <c r="BR36" i="44"/>
  <c r="BY35" i="44"/>
  <c r="BX35" i="44"/>
  <c r="BW35" i="44"/>
  <c r="BV35" i="44"/>
  <c r="BU35" i="44"/>
  <c r="BT35" i="44"/>
  <c r="BS35" i="44"/>
  <c r="BR35" i="44"/>
  <c r="BY34" i="44"/>
  <c r="BX34" i="44"/>
  <c r="BW34" i="44"/>
  <c r="BV34" i="44"/>
  <c r="BU34" i="44"/>
  <c r="BT34" i="44"/>
  <c r="BS34" i="44"/>
  <c r="BR34" i="44"/>
  <c r="BY33" i="44"/>
  <c r="BX33" i="44"/>
  <c r="BW33" i="44"/>
  <c r="BV33" i="44"/>
  <c r="BU33" i="44"/>
  <c r="BT33" i="44"/>
  <c r="BS33" i="44"/>
  <c r="BR33" i="44"/>
  <c r="BY32" i="44"/>
  <c r="BX32" i="44"/>
  <c r="BW32" i="44"/>
  <c r="BV32" i="44"/>
  <c r="BU32" i="44"/>
  <c r="BT32" i="44"/>
  <c r="BS32" i="44"/>
  <c r="BR32" i="44"/>
  <c r="BY31" i="44"/>
  <c r="BX31" i="44"/>
  <c r="BW31" i="44"/>
  <c r="BV31" i="44"/>
  <c r="BU31" i="44"/>
  <c r="BT31" i="44"/>
  <c r="BS31" i="44"/>
  <c r="BR31" i="44"/>
  <c r="BY30" i="44"/>
  <c r="BX30" i="44"/>
  <c r="BW30" i="44"/>
  <c r="BV30" i="44"/>
  <c r="BU30" i="44"/>
  <c r="BT30" i="44"/>
  <c r="BS30" i="44"/>
  <c r="BR30" i="44"/>
  <c r="BY29" i="44"/>
  <c r="BX29" i="44"/>
  <c r="BW29" i="44"/>
  <c r="BV29" i="44"/>
  <c r="BU29" i="44"/>
  <c r="BT29" i="44"/>
  <c r="BS29" i="44"/>
  <c r="BR29" i="44"/>
  <c r="BY28" i="44"/>
  <c r="BX28" i="44"/>
  <c r="BW28" i="44"/>
  <c r="BV28" i="44"/>
  <c r="BU28" i="44"/>
  <c r="BT28" i="44"/>
  <c r="BS28" i="44"/>
  <c r="BR28" i="44"/>
  <c r="BY27" i="44"/>
  <c r="BX27" i="44"/>
  <c r="BW27" i="44"/>
  <c r="BV27" i="44"/>
  <c r="BU27" i="44"/>
  <c r="BT27" i="44"/>
  <c r="BS27" i="44"/>
  <c r="BR27" i="44"/>
  <c r="BY26" i="44"/>
  <c r="BX26" i="44"/>
  <c r="BW26" i="44"/>
  <c r="BV26" i="44"/>
  <c r="BU26" i="44"/>
  <c r="BT26" i="44"/>
  <c r="BS26" i="44"/>
  <c r="BR26" i="44"/>
  <c r="BY25" i="44"/>
  <c r="BX25" i="44"/>
  <c r="BW25" i="44"/>
  <c r="BV25" i="44"/>
  <c r="BU25" i="44"/>
  <c r="BT25" i="44"/>
  <c r="BS25" i="44"/>
  <c r="BR25" i="44"/>
  <c r="BY24" i="44"/>
  <c r="BX24" i="44"/>
  <c r="BW24" i="44"/>
  <c r="BV24" i="44"/>
  <c r="BU24" i="44"/>
  <c r="BT24" i="44"/>
  <c r="BS24" i="44"/>
  <c r="BR24" i="44"/>
  <c r="BY23" i="44"/>
  <c r="BX23" i="44"/>
  <c r="BW23" i="44"/>
  <c r="BV23" i="44"/>
  <c r="BU23" i="44"/>
  <c r="BT23" i="44"/>
  <c r="BS23" i="44"/>
  <c r="BR23" i="44"/>
  <c r="BY22" i="44"/>
  <c r="BX22" i="44"/>
  <c r="BW22" i="44"/>
  <c r="BV22" i="44"/>
  <c r="BU22" i="44"/>
  <c r="BT22" i="44"/>
  <c r="BS22" i="44"/>
  <c r="BR22" i="44"/>
  <c r="BY21" i="44"/>
  <c r="BX21" i="44"/>
  <c r="BW21" i="44"/>
  <c r="BV21" i="44"/>
  <c r="BU21" i="44"/>
  <c r="BT21" i="44"/>
  <c r="BS21" i="44"/>
  <c r="BR21" i="44"/>
  <c r="BY20" i="44"/>
  <c r="BX20" i="44"/>
  <c r="BW20" i="44"/>
  <c r="BV20" i="44"/>
  <c r="BU20" i="44"/>
  <c r="BT20" i="44"/>
  <c r="BS20" i="44"/>
  <c r="BR20" i="44"/>
  <c r="BY19" i="44"/>
  <c r="BX19" i="44"/>
  <c r="BW19" i="44"/>
  <c r="BV19" i="44"/>
  <c r="BU19" i="44"/>
  <c r="BT19" i="44"/>
  <c r="BS19" i="44"/>
  <c r="BR19" i="44"/>
  <c r="BY18" i="44"/>
  <c r="BX18" i="44"/>
  <c r="BW18" i="44"/>
  <c r="BV18" i="44"/>
  <c r="BU18" i="44"/>
  <c r="BT18" i="44"/>
  <c r="BS18" i="44"/>
  <c r="BR18" i="44"/>
  <c r="BY17" i="44"/>
  <c r="BX17" i="44"/>
  <c r="BW17" i="44"/>
  <c r="BV17" i="44"/>
  <c r="BU17" i="44"/>
  <c r="BT17" i="44"/>
  <c r="BS17" i="44"/>
  <c r="BR17" i="44"/>
  <c r="BY16" i="44"/>
  <c r="BX16" i="44"/>
  <c r="BW16" i="44"/>
  <c r="BV16" i="44"/>
  <c r="BU16" i="44"/>
  <c r="BT16" i="44"/>
  <c r="BS16" i="44"/>
  <c r="BR16" i="44"/>
  <c r="BY15" i="44"/>
  <c r="BX15" i="44"/>
  <c r="BW15" i="44"/>
  <c r="BV15" i="44"/>
  <c r="BU15" i="44"/>
  <c r="BT15" i="44"/>
  <c r="BS15" i="44"/>
  <c r="BR15" i="44"/>
  <c r="BY14" i="44"/>
  <c r="BX14" i="44"/>
  <c r="BW14" i="44"/>
  <c r="BV14" i="44"/>
  <c r="BU14" i="44"/>
  <c r="BT14" i="44"/>
  <c r="BS14" i="44"/>
  <c r="BR14" i="44"/>
  <c r="BY13" i="44"/>
  <c r="BX13" i="44"/>
  <c r="BW13" i="44"/>
  <c r="BV13" i="44"/>
  <c r="BU13" i="44"/>
  <c r="BT13" i="44"/>
  <c r="BS13" i="44"/>
  <c r="BR13" i="44"/>
  <c r="BY12" i="44"/>
  <c r="BX12" i="44"/>
  <c r="BW12" i="44"/>
  <c r="BV12" i="44"/>
  <c r="BU12" i="44"/>
  <c r="BT12" i="44"/>
  <c r="BS12" i="44"/>
  <c r="BR12" i="44"/>
  <c r="BY11" i="44"/>
  <c r="BX11" i="44"/>
  <c r="BW11" i="44"/>
  <c r="BV11" i="44"/>
  <c r="BU11" i="44"/>
  <c r="BT11" i="44"/>
  <c r="BS11" i="44"/>
  <c r="BR11" i="44"/>
  <c r="BY10" i="44"/>
  <c r="BX10" i="44"/>
  <c r="BW10" i="44"/>
  <c r="BV10" i="44"/>
  <c r="BU10" i="44"/>
  <c r="BT10" i="44"/>
  <c r="BS10" i="44"/>
  <c r="BR10" i="44"/>
  <c r="BY9" i="44"/>
  <c r="BX9" i="44"/>
  <c r="BW9" i="44"/>
  <c r="BV9" i="44"/>
  <c r="BU9" i="44"/>
  <c r="BT9" i="44"/>
  <c r="BS9" i="44"/>
  <c r="BR9" i="44"/>
  <c r="BY8" i="44"/>
  <c r="BX8" i="44"/>
  <c r="BW8" i="44"/>
  <c r="BV8" i="44"/>
  <c r="BU8" i="44"/>
  <c r="BT8" i="44"/>
  <c r="BS8" i="44"/>
  <c r="BR8" i="44"/>
  <c r="BY7" i="44"/>
  <c r="BX7" i="44"/>
  <c r="BW7" i="44"/>
  <c r="BV7" i="44"/>
  <c r="BU7" i="44"/>
  <c r="BT7" i="44"/>
  <c r="BS7" i="44"/>
  <c r="BR7" i="44"/>
  <c r="BY6" i="44"/>
  <c r="BX6" i="44"/>
  <c r="BW6" i="44"/>
  <c r="BV6" i="44"/>
  <c r="BU6" i="44"/>
  <c r="BT6" i="44"/>
  <c r="BS6" i="44"/>
  <c r="BR6" i="44"/>
  <c r="BY5" i="44"/>
  <c r="BX5" i="44"/>
  <c r="BW5" i="44"/>
  <c r="BV5" i="44"/>
  <c r="BU5" i="44"/>
  <c r="BT5" i="44"/>
  <c r="BS5" i="44"/>
  <c r="BR5" i="44"/>
  <c r="BY4" i="44"/>
  <c r="BX4" i="44"/>
  <c r="BW4" i="44"/>
  <c r="BV4" i="44"/>
  <c r="BU4" i="44"/>
  <c r="BT4" i="44"/>
  <c r="BS4" i="44"/>
  <c r="BR4" i="44"/>
  <c r="BY3" i="44"/>
  <c r="BX3" i="44"/>
  <c r="BW3" i="44"/>
  <c r="BV3" i="44"/>
  <c r="BU3" i="44"/>
  <c r="BT3" i="44"/>
  <c r="BS3" i="44"/>
  <c r="BR3" i="44"/>
  <c r="BW51" i="44" l="1"/>
  <c r="BU49" i="44"/>
  <c r="BY49" i="44"/>
  <c r="BU50" i="44"/>
  <c r="BY50" i="44"/>
  <c r="BT51" i="44"/>
  <c r="BU51" i="44"/>
  <c r="BY51" i="44"/>
  <c r="BV51" i="44"/>
  <c r="BS49" i="44"/>
  <c r="BX49" i="44"/>
  <c r="T14" i="47"/>
  <c r="BS50" i="44"/>
  <c r="BS51" i="44"/>
  <c r="BX51" i="44"/>
  <c r="BX50" i="44"/>
  <c r="BW49" i="44"/>
  <c r="BT49" i="44"/>
  <c r="BT50" i="44"/>
  <c r="CB58" i="4" l="1"/>
  <c r="CB57" i="4"/>
  <c r="CB56" i="4"/>
  <c r="CB55" i="4"/>
  <c r="BR51" i="43" l="1"/>
  <c r="BQ51" i="43"/>
  <c r="BP51" i="43"/>
  <c r="BO51" i="43"/>
  <c r="BN51" i="43"/>
  <c r="BM51" i="43"/>
  <c r="BL51" i="43"/>
  <c r="BK51" i="43"/>
  <c r="BJ51" i="43"/>
  <c r="BI51" i="43"/>
  <c r="BH51" i="43"/>
  <c r="BG51" i="43"/>
  <c r="BF51" i="43"/>
  <c r="BE51" i="43"/>
  <c r="BD51" i="43"/>
  <c r="BC51" i="43"/>
  <c r="BB51" i="43"/>
  <c r="BA51" i="43"/>
  <c r="AZ51" i="43"/>
  <c r="AY51" i="43"/>
  <c r="AX51" i="43"/>
  <c r="AW51" i="43"/>
  <c r="AV51" i="43"/>
  <c r="AU51" i="43"/>
  <c r="AT51" i="43"/>
  <c r="AS51" i="43"/>
  <c r="AR51" i="43"/>
  <c r="AQ51" i="43"/>
  <c r="AP51" i="43"/>
  <c r="AO51" i="43"/>
  <c r="AN51" i="43"/>
  <c r="AM51" i="43"/>
  <c r="AL51" i="43"/>
  <c r="AK51" i="43"/>
  <c r="AJ51" i="43"/>
  <c r="AI51" i="43"/>
  <c r="AH51" i="43"/>
  <c r="AG51" i="43"/>
  <c r="AF51" i="43"/>
  <c r="AE51" i="43"/>
  <c r="AD51" i="43"/>
  <c r="AC51" i="43"/>
  <c r="AB51" i="43"/>
  <c r="AA51" i="43"/>
  <c r="Z51" i="43"/>
  <c r="Y51" i="43"/>
  <c r="X51" i="43"/>
  <c r="W51" i="43"/>
  <c r="V51" i="43"/>
  <c r="U51" i="43"/>
  <c r="T51" i="43"/>
  <c r="S51" i="43"/>
  <c r="R51" i="43"/>
  <c r="Q51" i="43"/>
  <c r="P51" i="43"/>
  <c r="O51" i="43"/>
  <c r="N51" i="43"/>
  <c r="H51" i="43"/>
  <c r="CA51" i="43" s="1"/>
  <c r="G51" i="43"/>
  <c r="F51" i="43"/>
  <c r="E51" i="43"/>
  <c r="D51" i="43"/>
  <c r="BW51" i="43" s="1"/>
  <c r="C51" i="43"/>
  <c r="BV51" i="43" s="1"/>
  <c r="B51" i="43"/>
  <c r="BR50" i="43"/>
  <c r="BQ50" i="43"/>
  <c r="BP50" i="43"/>
  <c r="BO50" i="43"/>
  <c r="BN50" i="43"/>
  <c r="BM50" i="43"/>
  <c r="BL50" i="43"/>
  <c r="BK50" i="43"/>
  <c r="BJ50" i="43"/>
  <c r="BI50" i="43"/>
  <c r="BH50" i="43"/>
  <c r="BG50" i="43"/>
  <c r="BF50" i="43"/>
  <c r="BE50" i="43"/>
  <c r="BD50" i="43"/>
  <c r="BC50" i="43"/>
  <c r="BB50" i="43"/>
  <c r="BA50" i="43"/>
  <c r="AZ50" i="43"/>
  <c r="AY50" i="43"/>
  <c r="AX50" i="43"/>
  <c r="AW50" i="43"/>
  <c r="AV50" i="43"/>
  <c r="AU50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H50" i="43"/>
  <c r="CA50" i="43" s="1"/>
  <c r="G50" i="43"/>
  <c r="F50" i="43"/>
  <c r="E50" i="43"/>
  <c r="D50" i="43"/>
  <c r="BW50" i="43" s="1"/>
  <c r="C50" i="43"/>
  <c r="BV50" i="43" s="1"/>
  <c r="B50" i="43"/>
  <c r="BR49" i="43"/>
  <c r="BQ49" i="43"/>
  <c r="BP49" i="43"/>
  <c r="BO49" i="43"/>
  <c r="BN49" i="43"/>
  <c r="BM49" i="43"/>
  <c r="V17" i="47" s="1"/>
  <c r="V35" i="47" s="1"/>
  <c r="BL49" i="43"/>
  <c r="U17" i="47" s="1"/>
  <c r="U35" i="47" s="1"/>
  <c r="BK49" i="43"/>
  <c r="T17" i="47" s="1"/>
  <c r="T35" i="47" s="1"/>
  <c r="BJ49" i="43"/>
  <c r="S17" i="47" s="1"/>
  <c r="S35" i="47" s="1"/>
  <c r="BI49" i="43"/>
  <c r="R17" i="47" s="1"/>
  <c r="R35" i="47" s="1"/>
  <c r="BH49" i="43"/>
  <c r="Q17" i="47" s="1"/>
  <c r="Q35" i="47" s="1"/>
  <c r="BG49" i="43"/>
  <c r="BF49" i="43"/>
  <c r="BE49" i="43"/>
  <c r="BD49" i="43"/>
  <c r="BC49" i="43"/>
  <c r="BB49" i="43"/>
  <c r="BA49" i="43"/>
  <c r="AZ49" i="43"/>
  <c r="AY49" i="43"/>
  <c r="AX49" i="43"/>
  <c r="P17" i="47" s="1"/>
  <c r="P35" i="47" s="1"/>
  <c r="AW49" i="43"/>
  <c r="AV49" i="43"/>
  <c r="AU49" i="43"/>
  <c r="AT49" i="43"/>
  <c r="AS49" i="43"/>
  <c r="O17" i="47" s="1"/>
  <c r="O35" i="47" s="1"/>
  <c r="AR49" i="43"/>
  <c r="N17" i="47" s="1"/>
  <c r="N35" i="47" s="1"/>
  <c r="AQ49" i="43"/>
  <c r="M17" i="47" s="1"/>
  <c r="M35" i="47" s="1"/>
  <c r="AP49" i="43"/>
  <c r="AO49" i="43"/>
  <c r="AN49" i="43"/>
  <c r="AM49" i="43"/>
  <c r="AL49" i="43"/>
  <c r="AK49" i="43"/>
  <c r="AJ49" i="43"/>
  <c r="L17" i="47" s="1"/>
  <c r="L35" i="47" s="1"/>
  <c r="AI49" i="43"/>
  <c r="K17" i="47" s="1"/>
  <c r="K35" i="47" s="1"/>
  <c r="AH49" i="43"/>
  <c r="AG49" i="43"/>
  <c r="J17" i="47" s="1"/>
  <c r="J35" i="47" s="1"/>
  <c r="AF49" i="43"/>
  <c r="I17" i="47" s="1"/>
  <c r="I35" i="47" s="1"/>
  <c r="AE49" i="43"/>
  <c r="AD49" i="43"/>
  <c r="AC49" i="43"/>
  <c r="AB49" i="43"/>
  <c r="AA49" i="43"/>
  <c r="H17" i="47" s="1"/>
  <c r="H35" i="47" s="1"/>
  <c r="Z49" i="43"/>
  <c r="F17" i="47" s="1"/>
  <c r="F35" i="47" s="1"/>
  <c r="Y49" i="43"/>
  <c r="X49" i="43"/>
  <c r="W49" i="43"/>
  <c r="V49" i="43"/>
  <c r="U49" i="43"/>
  <c r="T49" i="43"/>
  <c r="E17" i="47" s="1"/>
  <c r="E35" i="47" s="1"/>
  <c r="S49" i="43"/>
  <c r="R49" i="43"/>
  <c r="C17" i="47" s="1"/>
  <c r="C35" i="47" s="1"/>
  <c r="Q49" i="43"/>
  <c r="B17" i="47" s="1"/>
  <c r="B35" i="47" s="1"/>
  <c r="P49" i="43"/>
  <c r="O49" i="43"/>
  <c r="N49" i="43"/>
  <c r="H49" i="43"/>
  <c r="CA49" i="43" s="1"/>
  <c r="G49" i="43"/>
  <c r="F49" i="43"/>
  <c r="E49" i="43"/>
  <c r="D49" i="43"/>
  <c r="BW49" i="43" s="1"/>
  <c r="C49" i="43"/>
  <c r="BV49" i="43" s="1"/>
  <c r="B49" i="43"/>
  <c r="CA48" i="43"/>
  <c r="BZ48" i="43"/>
  <c r="BY48" i="43"/>
  <c r="BX48" i="43"/>
  <c r="BW48" i="43"/>
  <c r="BV48" i="43"/>
  <c r="BU48" i="43"/>
  <c r="CA47" i="43"/>
  <c r="BZ47" i="43"/>
  <c r="BY47" i="43"/>
  <c r="BX47" i="43"/>
  <c r="BW47" i="43"/>
  <c r="BV47" i="43"/>
  <c r="BU47" i="43"/>
  <c r="BT47" i="43"/>
  <c r="CA46" i="43"/>
  <c r="BZ46" i="43"/>
  <c r="BY46" i="43"/>
  <c r="BX46" i="43"/>
  <c r="BW46" i="43"/>
  <c r="BV46" i="43"/>
  <c r="BU46" i="43"/>
  <c r="BT46" i="43"/>
  <c r="CA45" i="43"/>
  <c r="BZ45" i="43"/>
  <c r="BY45" i="43"/>
  <c r="BX45" i="43"/>
  <c r="BW45" i="43"/>
  <c r="BV45" i="43"/>
  <c r="BU45" i="43"/>
  <c r="BT45" i="43"/>
  <c r="CA44" i="43"/>
  <c r="BZ44" i="43"/>
  <c r="BY44" i="43"/>
  <c r="BX44" i="43"/>
  <c r="BW44" i="43"/>
  <c r="BV44" i="43"/>
  <c r="BU44" i="43"/>
  <c r="BT44" i="43"/>
  <c r="CA43" i="43"/>
  <c r="BZ43" i="43"/>
  <c r="BY43" i="43"/>
  <c r="BX43" i="43"/>
  <c r="BW43" i="43"/>
  <c r="BV43" i="43"/>
  <c r="BU43" i="43"/>
  <c r="BT43" i="43"/>
  <c r="CA42" i="43"/>
  <c r="BZ42" i="43"/>
  <c r="BY42" i="43"/>
  <c r="BX42" i="43"/>
  <c r="BW42" i="43"/>
  <c r="BV42" i="43"/>
  <c r="BU42" i="43"/>
  <c r="BT42" i="43"/>
  <c r="CA41" i="43"/>
  <c r="BZ41" i="43"/>
  <c r="BY41" i="43"/>
  <c r="BX41" i="43"/>
  <c r="BW41" i="43"/>
  <c r="BV41" i="43"/>
  <c r="BU41" i="43"/>
  <c r="BT41" i="43"/>
  <c r="CA40" i="43"/>
  <c r="BZ40" i="43"/>
  <c r="BY40" i="43"/>
  <c r="BX40" i="43"/>
  <c r="BW40" i="43"/>
  <c r="BV40" i="43"/>
  <c r="BU40" i="43"/>
  <c r="BT40" i="43"/>
  <c r="CA39" i="43"/>
  <c r="BZ39" i="43"/>
  <c r="BY39" i="43"/>
  <c r="BX39" i="43"/>
  <c r="BW39" i="43"/>
  <c r="BV39" i="43"/>
  <c r="BU39" i="43"/>
  <c r="BT39" i="43"/>
  <c r="CA38" i="43"/>
  <c r="BZ38" i="43"/>
  <c r="BY38" i="43"/>
  <c r="BX38" i="43"/>
  <c r="BW38" i="43"/>
  <c r="BV38" i="43"/>
  <c r="BU38" i="43"/>
  <c r="BT38" i="43"/>
  <c r="CA37" i="43"/>
  <c r="BZ37" i="43"/>
  <c r="BY37" i="43"/>
  <c r="BX37" i="43"/>
  <c r="BW37" i="43"/>
  <c r="BV37" i="43"/>
  <c r="BU37" i="43"/>
  <c r="BT37" i="43"/>
  <c r="CA36" i="43"/>
  <c r="BZ36" i="43"/>
  <c r="BY36" i="43"/>
  <c r="BX36" i="43"/>
  <c r="BW36" i="43"/>
  <c r="BV36" i="43"/>
  <c r="BU36" i="43"/>
  <c r="BT36" i="43"/>
  <c r="CA35" i="43"/>
  <c r="BZ35" i="43"/>
  <c r="BY35" i="43"/>
  <c r="BX35" i="43"/>
  <c r="BW35" i="43"/>
  <c r="BV35" i="43"/>
  <c r="BU35" i="43"/>
  <c r="BT35" i="43"/>
  <c r="CA34" i="43"/>
  <c r="BZ34" i="43"/>
  <c r="BY34" i="43"/>
  <c r="BX34" i="43"/>
  <c r="BW34" i="43"/>
  <c r="BV34" i="43"/>
  <c r="BU34" i="43"/>
  <c r="BT34" i="43"/>
  <c r="CA33" i="43"/>
  <c r="BZ33" i="43"/>
  <c r="BY33" i="43"/>
  <c r="BX33" i="43"/>
  <c r="BW33" i="43"/>
  <c r="BV33" i="43"/>
  <c r="BU33" i="43"/>
  <c r="BT33" i="43"/>
  <c r="CA32" i="43"/>
  <c r="BZ32" i="43"/>
  <c r="BY32" i="43"/>
  <c r="BX32" i="43"/>
  <c r="BW32" i="43"/>
  <c r="BV32" i="43"/>
  <c r="BU32" i="43"/>
  <c r="BT32" i="43"/>
  <c r="CA31" i="43"/>
  <c r="BZ31" i="43"/>
  <c r="BY31" i="43"/>
  <c r="BX31" i="43"/>
  <c r="BW31" i="43"/>
  <c r="BV31" i="43"/>
  <c r="BU31" i="43"/>
  <c r="BT31" i="43"/>
  <c r="CA30" i="43"/>
  <c r="BZ30" i="43"/>
  <c r="BY30" i="43"/>
  <c r="BX30" i="43"/>
  <c r="BW30" i="43"/>
  <c r="BV30" i="43"/>
  <c r="BU30" i="43"/>
  <c r="BT30" i="43"/>
  <c r="CA29" i="43"/>
  <c r="BZ29" i="43"/>
  <c r="BY29" i="43"/>
  <c r="BX29" i="43"/>
  <c r="BW29" i="43"/>
  <c r="BV29" i="43"/>
  <c r="BU29" i="43"/>
  <c r="BT29" i="43"/>
  <c r="CA28" i="43"/>
  <c r="BZ28" i="43"/>
  <c r="BY28" i="43"/>
  <c r="BX28" i="43"/>
  <c r="BW28" i="43"/>
  <c r="BV28" i="43"/>
  <c r="BU28" i="43"/>
  <c r="BT28" i="43"/>
  <c r="CA27" i="43"/>
  <c r="BZ27" i="43"/>
  <c r="BY27" i="43"/>
  <c r="BX27" i="43"/>
  <c r="BW27" i="43"/>
  <c r="BV27" i="43"/>
  <c r="BU27" i="43"/>
  <c r="BT27" i="43"/>
  <c r="CA26" i="43"/>
  <c r="BZ26" i="43"/>
  <c r="BY26" i="43"/>
  <c r="BX26" i="43"/>
  <c r="BW26" i="43"/>
  <c r="BV26" i="43"/>
  <c r="BU26" i="43"/>
  <c r="BT26" i="43"/>
  <c r="CA25" i="43"/>
  <c r="BZ25" i="43"/>
  <c r="BY25" i="43"/>
  <c r="BX25" i="43"/>
  <c r="BW25" i="43"/>
  <c r="BV25" i="43"/>
  <c r="BU25" i="43"/>
  <c r="BT25" i="43"/>
  <c r="CA24" i="43"/>
  <c r="BZ24" i="43"/>
  <c r="BY24" i="43"/>
  <c r="BX24" i="43"/>
  <c r="BW24" i="43"/>
  <c r="BV24" i="43"/>
  <c r="BU24" i="43"/>
  <c r="BT24" i="43"/>
  <c r="CA23" i="43"/>
  <c r="BZ23" i="43"/>
  <c r="BY23" i="43"/>
  <c r="BX23" i="43"/>
  <c r="BW23" i="43"/>
  <c r="BV23" i="43"/>
  <c r="BU23" i="43"/>
  <c r="BT23" i="43"/>
  <c r="CA22" i="43"/>
  <c r="BZ22" i="43"/>
  <c r="BY22" i="43"/>
  <c r="BX22" i="43"/>
  <c r="BW22" i="43"/>
  <c r="BV22" i="43"/>
  <c r="BU22" i="43"/>
  <c r="BT22" i="43"/>
  <c r="CA21" i="43"/>
  <c r="BZ21" i="43"/>
  <c r="BY21" i="43"/>
  <c r="BX21" i="43"/>
  <c r="BW21" i="43"/>
  <c r="BV21" i="43"/>
  <c r="BU21" i="43"/>
  <c r="BT21" i="43"/>
  <c r="CA20" i="43"/>
  <c r="BZ20" i="43"/>
  <c r="BY20" i="43"/>
  <c r="BX20" i="43"/>
  <c r="BW20" i="43"/>
  <c r="BV20" i="43"/>
  <c r="BU20" i="43"/>
  <c r="BT20" i="43"/>
  <c r="CA19" i="43"/>
  <c r="BZ19" i="43"/>
  <c r="BY19" i="43"/>
  <c r="BX19" i="43"/>
  <c r="BW19" i="43"/>
  <c r="BV19" i="43"/>
  <c r="BU19" i="43"/>
  <c r="BT19" i="43"/>
  <c r="CA18" i="43"/>
  <c r="BZ18" i="43"/>
  <c r="BY18" i="43"/>
  <c r="BX18" i="43"/>
  <c r="BW18" i="43"/>
  <c r="BV18" i="43"/>
  <c r="BU18" i="43"/>
  <c r="BT18" i="43"/>
  <c r="CA17" i="43"/>
  <c r="BZ17" i="43"/>
  <c r="BY17" i="43"/>
  <c r="BX17" i="43"/>
  <c r="BW17" i="43"/>
  <c r="BV17" i="43"/>
  <c r="BU17" i="43"/>
  <c r="BT17" i="43"/>
  <c r="CA16" i="43"/>
  <c r="BZ16" i="43"/>
  <c r="BY16" i="43"/>
  <c r="BX16" i="43"/>
  <c r="BW16" i="43"/>
  <c r="BV16" i="43"/>
  <c r="BU16" i="43"/>
  <c r="BT16" i="43"/>
  <c r="CB15" i="43"/>
  <c r="CA15" i="43"/>
  <c r="BZ15" i="43"/>
  <c r="BY15" i="43"/>
  <c r="BX15" i="43"/>
  <c r="BW15" i="43"/>
  <c r="BV15" i="43"/>
  <c r="BU15" i="43"/>
  <c r="BT15" i="43"/>
  <c r="CB14" i="43"/>
  <c r="CA14" i="43"/>
  <c r="BZ14" i="43"/>
  <c r="BY14" i="43"/>
  <c r="BX14" i="43"/>
  <c r="BW14" i="43"/>
  <c r="BV14" i="43"/>
  <c r="BU14" i="43"/>
  <c r="BT14" i="43"/>
  <c r="CB13" i="43"/>
  <c r="CA13" i="43"/>
  <c r="BZ13" i="43"/>
  <c r="BY13" i="43"/>
  <c r="BX13" i="43"/>
  <c r="BW13" i="43"/>
  <c r="BV13" i="43"/>
  <c r="BU13" i="43"/>
  <c r="BT13" i="43"/>
  <c r="CB12" i="43"/>
  <c r="CA12" i="43"/>
  <c r="BZ12" i="43"/>
  <c r="BY12" i="43"/>
  <c r="BX12" i="43"/>
  <c r="BW12" i="43"/>
  <c r="BV12" i="43"/>
  <c r="BU12" i="43"/>
  <c r="BT12" i="43"/>
  <c r="CB11" i="43"/>
  <c r="CA11" i="43"/>
  <c r="BZ11" i="43"/>
  <c r="BY11" i="43"/>
  <c r="BX11" i="43"/>
  <c r="BW11" i="43"/>
  <c r="BV11" i="43"/>
  <c r="BU11" i="43"/>
  <c r="BT11" i="43"/>
  <c r="CB10" i="43"/>
  <c r="CA10" i="43"/>
  <c r="BZ10" i="43"/>
  <c r="BY10" i="43"/>
  <c r="BX10" i="43"/>
  <c r="BW10" i="43"/>
  <c r="BV10" i="43"/>
  <c r="BU10" i="43"/>
  <c r="BT10" i="43"/>
  <c r="CB9" i="43"/>
  <c r="CA9" i="43"/>
  <c r="BZ9" i="43"/>
  <c r="BY9" i="43"/>
  <c r="BX9" i="43"/>
  <c r="BW9" i="43"/>
  <c r="BV9" i="43"/>
  <c r="BU9" i="43"/>
  <c r="BT9" i="43"/>
  <c r="CB8" i="43"/>
  <c r="CA8" i="43"/>
  <c r="BZ8" i="43"/>
  <c r="BY8" i="43"/>
  <c r="BX8" i="43"/>
  <c r="BW8" i="43"/>
  <c r="BV8" i="43"/>
  <c r="BU8" i="43"/>
  <c r="BT8" i="43"/>
  <c r="CB7" i="43"/>
  <c r="CA7" i="43"/>
  <c r="BZ7" i="43"/>
  <c r="BY7" i="43"/>
  <c r="BX7" i="43"/>
  <c r="BW7" i="43"/>
  <c r="BV7" i="43"/>
  <c r="BU7" i="43"/>
  <c r="BT7" i="43"/>
  <c r="CB6" i="43"/>
  <c r="CA6" i="43"/>
  <c r="BZ6" i="43"/>
  <c r="BY6" i="43"/>
  <c r="BX6" i="43"/>
  <c r="BW6" i="43"/>
  <c r="BV6" i="43"/>
  <c r="BU6" i="43"/>
  <c r="BT6" i="43"/>
  <c r="CB5" i="43"/>
  <c r="CA5" i="43"/>
  <c r="BZ5" i="43"/>
  <c r="BY5" i="43"/>
  <c r="BX5" i="43"/>
  <c r="BW5" i="43"/>
  <c r="BV5" i="43"/>
  <c r="BU5" i="43"/>
  <c r="BT5" i="43"/>
  <c r="CB4" i="43"/>
  <c r="CA4" i="43"/>
  <c r="BZ4" i="43"/>
  <c r="BY4" i="43"/>
  <c r="BX4" i="43"/>
  <c r="BW4" i="43"/>
  <c r="BV4" i="43"/>
  <c r="BU4" i="43"/>
  <c r="BT4" i="43"/>
  <c r="CB3" i="43"/>
  <c r="CA3" i="43"/>
  <c r="BZ3" i="43"/>
  <c r="BY3" i="43"/>
  <c r="BX3" i="43"/>
  <c r="BW3" i="43"/>
  <c r="BV3" i="43"/>
  <c r="BU3" i="43"/>
  <c r="BT3" i="43"/>
  <c r="BU38" i="42"/>
  <c r="BT38" i="42"/>
  <c r="BS38" i="42"/>
  <c r="BR38" i="42"/>
  <c r="BQ38" i="42"/>
  <c r="BP38" i="42"/>
  <c r="BO38" i="42"/>
  <c r="BN38" i="42"/>
  <c r="BM38" i="42"/>
  <c r="BL38" i="42"/>
  <c r="BK38" i="42"/>
  <c r="BJ38" i="42"/>
  <c r="BI38" i="42"/>
  <c r="BH38" i="42"/>
  <c r="BG38" i="42"/>
  <c r="BF38" i="42"/>
  <c r="BE38" i="42"/>
  <c r="BD38" i="42"/>
  <c r="BC38" i="42"/>
  <c r="BB38" i="42"/>
  <c r="BA38" i="42"/>
  <c r="AZ38" i="42"/>
  <c r="AY38" i="42"/>
  <c r="AX38" i="42"/>
  <c r="AW38" i="42"/>
  <c r="AV38" i="42"/>
  <c r="AU38" i="42"/>
  <c r="AT38" i="42"/>
  <c r="AS38" i="42"/>
  <c r="AR38" i="42"/>
  <c r="AQ38" i="42"/>
  <c r="AP38" i="42"/>
  <c r="AO38" i="42"/>
  <c r="AN38" i="42"/>
  <c r="AM38" i="42"/>
  <c r="AL38" i="42"/>
  <c r="AK38" i="42"/>
  <c r="AJ38" i="42"/>
  <c r="AI38" i="42"/>
  <c r="AH38" i="42"/>
  <c r="AG38" i="42"/>
  <c r="AF38" i="42"/>
  <c r="AE38" i="42"/>
  <c r="AD38" i="42"/>
  <c r="AC38" i="42"/>
  <c r="AB38" i="42"/>
  <c r="AA38" i="42"/>
  <c r="Z38" i="42"/>
  <c r="Y38" i="42"/>
  <c r="X38" i="42"/>
  <c r="W38" i="42"/>
  <c r="V38" i="42"/>
  <c r="U38" i="42"/>
  <c r="T38" i="42"/>
  <c r="S38" i="42"/>
  <c r="R38" i="42"/>
  <c r="Q38" i="42"/>
  <c r="N38" i="42"/>
  <c r="M38" i="42"/>
  <c r="CM38" i="42" s="1"/>
  <c r="L38" i="42"/>
  <c r="K38" i="42"/>
  <c r="J38" i="42"/>
  <c r="I38" i="42"/>
  <c r="H38" i="42"/>
  <c r="G38" i="42"/>
  <c r="F38" i="42"/>
  <c r="E38" i="42"/>
  <c r="D38" i="42"/>
  <c r="CD38" i="42" s="1"/>
  <c r="C38" i="42"/>
  <c r="B38" i="42"/>
  <c r="BU36" i="42"/>
  <c r="BT36" i="42"/>
  <c r="BS36" i="42"/>
  <c r="BR36" i="42"/>
  <c r="BQ36" i="42"/>
  <c r="BP36" i="42"/>
  <c r="V16" i="47" s="1"/>
  <c r="BO36" i="42"/>
  <c r="T16" i="47" s="1"/>
  <c r="BN36" i="42"/>
  <c r="S16" i="47" s="1"/>
  <c r="BM36" i="42"/>
  <c r="R16" i="47" s="1"/>
  <c r="BL36" i="42"/>
  <c r="Q16" i="47" s="1"/>
  <c r="BK36" i="42"/>
  <c r="BJ36" i="42"/>
  <c r="BI36" i="42"/>
  <c r="BH36" i="42"/>
  <c r="BG36" i="42"/>
  <c r="BF36" i="42"/>
  <c r="BE36" i="42"/>
  <c r="BD36" i="42"/>
  <c r="BC36" i="42"/>
  <c r="BB36" i="42"/>
  <c r="P16" i="47" s="1"/>
  <c r="BA36" i="42"/>
  <c r="AZ36" i="42"/>
  <c r="AY36" i="42"/>
  <c r="AX36" i="42"/>
  <c r="AW36" i="42"/>
  <c r="O16" i="47" s="1"/>
  <c r="AV36" i="42"/>
  <c r="N16" i="47" s="1"/>
  <c r="AU36" i="42"/>
  <c r="M16" i="47" s="1"/>
  <c r="AT36" i="42"/>
  <c r="AS36" i="42"/>
  <c r="AR36" i="42"/>
  <c r="AQ36" i="42"/>
  <c r="AP36" i="42"/>
  <c r="AO36" i="42"/>
  <c r="L16" i="47" s="1"/>
  <c r="AN36" i="42"/>
  <c r="K16" i="47" s="1"/>
  <c r="AM36" i="42"/>
  <c r="AL36" i="42"/>
  <c r="J16" i="47" s="1"/>
  <c r="AK36" i="42"/>
  <c r="I16" i="47" s="1"/>
  <c r="AJ36" i="42"/>
  <c r="AI36" i="42"/>
  <c r="AH36" i="42"/>
  <c r="AG36" i="42"/>
  <c r="AF36" i="42"/>
  <c r="H16" i="47" s="1"/>
  <c r="AE36" i="42"/>
  <c r="F16" i="47" s="1"/>
  <c r="AD36" i="42"/>
  <c r="AC36" i="42"/>
  <c r="AB36" i="42"/>
  <c r="AA36" i="42"/>
  <c r="Z36" i="42"/>
  <c r="Y36" i="42"/>
  <c r="E16" i="47" s="1"/>
  <c r="X36" i="42"/>
  <c r="W36" i="42"/>
  <c r="V36" i="42"/>
  <c r="C16" i="47" s="1"/>
  <c r="U36" i="42"/>
  <c r="B16" i="47" s="1"/>
  <c r="T36" i="42"/>
  <c r="S36" i="42"/>
  <c r="R36" i="42"/>
  <c r="Q36" i="42"/>
  <c r="N36" i="42"/>
  <c r="CN36" i="42" s="1"/>
  <c r="M36" i="42"/>
  <c r="CM36" i="42" s="1"/>
  <c r="L36" i="42"/>
  <c r="CL36" i="42" s="1"/>
  <c r="K36" i="42"/>
  <c r="J36" i="42"/>
  <c r="I36" i="42"/>
  <c r="H36" i="42"/>
  <c r="G36" i="42"/>
  <c r="F36" i="42"/>
  <c r="CF36" i="42" s="1"/>
  <c r="E36" i="42"/>
  <c r="D36" i="42"/>
  <c r="CD36" i="42" s="1"/>
  <c r="C36" i="42"/>
  <c r="B36" i="42"/>
  <c r="CB36" i="42" s="1"/>
  <c r="CH35" i="42"/>
  <c r="CG35" i="42"/>
  <c r="CF35" i="42"/>
  <c r="CE35" i="42"/>
  <c r="CD35" i="42"/>
  <c r="CC35" i="42"/>
  <c r="CN34" i="42"/>
  <c r="CM34" i="42"/>
  <c r="CL34" i="42"/>
  <c r="CK34" i="42"/>
  <c r="CJ34" i="42"/>
  <c r="CI34" i="42"/>
  <c r="CH34" i="42"/>
  <c r="CG34" i="42"/>
  <c r="CF34" i="42"/>
  <c r="CE34" i="42"/>
  <c r="CD34" i="42"/>
  <c r="CC34" i="42"/>
  <c r="CB34" i="42"/>
  <c r="CA34" i="42"/>
  <c r="BY34" i="42"/>
  <c r="BW34" i="42"/>
  <c r="BV34" i="42"/>
  <c r="CN33" i="42"/>
  <c r="CM33" i="42"/>
  <c r="CL33" i="42"/>
  <c r="CK33" i="42"/>
  <c r="CJ33" i="42"/>
  <c r="CI33" i="42"/>
  <c r="CH33" i="42"/>
  <c r="CG33" i="42"/>
  <c r="CF33" i="42"/>
  <c r="CE33" i="42"/>
  <c r="CD33" i="42"/>
  <c r="CC33" i="42"/>
  <c r="CB33" i="42"/>
  <c r="CA33" i="42"/>
  <c r="BY33" i="42"/>
  <c r="BW33" i="42"/>
  <c r="BV33" i="42"/>
  <c r="CN32" i="42"/>
  <c r="CM32" i="42"/>
  <c r="CL32" i="42"/>
  <c r="CK32" i="42"/>
  <c r="CJ32" i="42"/>
  <c r="CI32" i="42"/>
  <c r="CH32" i="42"/>
  <c r="CG32" i="42"/>
  <c r="CF32" i="42"/>
  <c r="CE32" i="42"/>
  <c r="CD32" i="42"/>
  <c r="CC32" i="42"/>
  <c r="CB32" i="42"/>
  <c r="CA32" i="42"/>
  <c r="BY32" i="42"/>
  <c r="BW32" i="42"/>
  <c r="BV32" i="42"/>
  <c r="CN31" i="42"/>
  <c r="CM31" i="42"/>
  <c r="CL31" i="42"/>
  <c r="CK31" i="42"/>
  <c r="CJ31" i="42"/>
  <c r="CI31" i="42"/>
  <c r="CH31" i="42"/>
  <c r="CG31" i="42"/>
  <c r="CF31" i="42"/>
  <c r="CE31" i="42"/>
  <c r="CD31" i="42"/>
  <c r="CC31" i="42"/>
  <c r="CB31" i="42"/>
  <c r="CA31" i="42"/>
  <c r="BY31" i="42"/>
  <c r="BW31" i="42"/>
  <c r="BV31" i="42"/>
  <c r="CN30" i="42"/>
  <c r="CM30" i="42"/>
  <c r="CL30" i="42"/>
  <c r="CK30" i="42"/>
  <c r="CJ30" i="42"/>
  <c r="CI30" i="42"/>
  <c r="CH30" i="42"/>
  <c r="CG30" i="42"/>
  <c r="CF30" i="42"/>
  <c r="CE30" i="42"/>
  <c r="CD30" i="42"/>
  <c r="CC30" i="42"/>
  <c r="CB30" i="42"/>
  <c r="CA30" i="42"/>
  <c r="BY30" i="42"/>
  <c r="BW30" i="42"/>
  <c r="BV30" i="42"/>
  <c r="CN29" i="42"/>
  <c r="CM29" i="42"/>
  <c r="CL29" i="42"/>
  <c r="CK29" i="42"/>
  <c r="CJ29" i="42"/>
  <c r="CI29" i="42"/>
  <c r="CH29" i="42"/>
  <c r="CG29" i="42"/>
  <c r="CF29" i="42"/>
  <c r="CE29" i="42"/>
  <c r="CD29" i="42"/>
  <c r="CC29" i="42"/>
  <c r="CB29" i="42"/>
  <c r="CA29" i="42"/>
  <c r="BY29" i="42"/>
  <c r="BW29" i="42"/>
  <c r="BV29" i="42"/>
  <c r="CN28" i="42"/>
  <c r="CM28" i="42"/>
  <c r="CL28" i="42"/>
  <c r="CK28" i="42"/>
  <c r="CJ28" i="42"/>
  <c r="CI28" i="42"/>
  <c r="CH28" i="42"/>
  <c r="CG28" i="42"/>
  <c r="CF28" i="42"/>
  <c r="CE28" i="42"/>
  <c r="CD28" i="42"/>
  <c r="CC28" i="42"/>
  <c r="CB28" i="42"/>
  <c r="CA28" i="42"/>
  <c r="BY28" i="42"/>
  <c r="BW28" i="42"/>
  <c r="BV28" i="42"/>
  <c r="CN27" i="42"/>
  <c r="CM27" i="42"/>
  <c r="CL27" i="42"/>
  <c r="CK27" i="42"/>
  <c r="CJ27" i="42"/>
  <c r="CI27" i="42"/>
  <c r="CH27" i="42"/>
  <c r="CG27" i="42"/>
  <c r="CF27" i="42"/>
  <c r="CE27" i="42"/>
  <c r="CD27" i="42"/>
  <c r="CC27" i="42"/>
  <c r="CB27" i="42"/>
  <c r="CA27" i="42"/>
  <c r="BY27" i="42"/>
  <c r="BW27" i="42"/>
  <c r="BV27" i="42"/>
  <c r="CN26" i="42"/>
  <c r="CM26" i="42"/>
  <c r="CL26" i="42"/>
  <c r="CK26" i="42"/>
  <c r="CJ26" i="42"/>
  <c r="CI26" i="42"/>
  <c r="CH26" i="42"/>
  <c r="CG26" i="42"/>
  <c r="CF26" i="42"/>
  <c r="CE26" i="42"/>
  <c r="CD26" i="42"/>
  <c r="CC26" i="42"/>
  <c r="CB26" i="42"/>
  <c r="CA26" i="42"/>
  <c r="BY26" i="42"/>
  <c r="BW26" i="42"/>
  <c r="BV26" i="42"/>
  <c r="CN25" i="42"/>
  <c r="CM25" i="42"/>
  <c r="CL25" i="42"/>
  <c r="CK25" i="42"/>
  <c r="CJ25" i="42"/>
  <c r="CI25" i="42"/>
  <c r="CH25" i="42"/>
  <c r="CG25" i="42"/>
  <c r="CF25" i="42"/>
  <c r="CE25" i="42"/>
  <c r="CD25" i="42"/>
  <c r="CC25" i="42"/>
  <c r="CB25" i="42"/>
  <c r="CA25" i="42"/>
  <c r="BY25" i="42"/>
  <c r="BW25" i="42"/>
  <c r="BV25" i="42"/>
  <c r="CN24" i="42"/>
  <c r="CM24" i="42"/>
  <c r="CL24" i="42"/>
  <c r="CK24" i="42"/>
  <c r="CJ24" i="42"/>
  <c r="CI24" i="42"/>
  <c r="CH24" i="42"/>
  <c r="CG24" i="42"/>
  <c r="CF24" i="42"/>
  <c r="CE24" i="42"/>
  <c r="CD24" i="42"/>
  <c r="CC24" i="42"/>
  <c r="CB24" i="42"/>
  <c r="CA24" i="42"/>
  <c r="BY24" i="42"/>
  <c r="BW24" i="42"/>
  <c r="BV24" i="42"/>
  <c r="CN23" i="42"/>
  <c r="CM23" i="42"/>
  <c r="CL23" i="42"/>
  <c r="CK23" i="42"/>
  <c r="CJ23" i="42"/>
  <c r="CI23" i="42"/>
  <c r="CH23" i="42"/>
  <c r="CG23" i="42"/>
  <c r="CF23" i="42"/>
  <c r="CE23" i="42"/>
  <c r="CD23" i="42"/>
  <c r="CC23" i="42"/>
  <c r="CB23" i="42"/>
  <c r="CA23" i="42"/>
  <c r="BY23" i="42"/>
  <c r="BW23" i="42"/>
  <c r="BV23" i="42"/>
  <c r="CN22" i="42"/>
  <c r="CM22" i="42"/>
  <c r="CL22" i="42"/>
  <c r="CK22" i="42"/>
  <c r="CJ22" i="42"/>
  <c r="CI22" i="42"/>
  <c r="CH22" i="42"/>
  <c r="CG22" i="42"/>
  <c r="CF22" i="42"/>
  <c r="CE22" i="42"/>
  <c r="CD22" i="42"/>
  <c r="CC22" i="42"/>
  <c r="CB22" i="42"/>
  <c r="CA22" i="42"/>
  <c r="BY22" i="42"/>
  <c r="BW22" i="42"/>
  <c r="BV22" i="42"/>
  <c r="CN21" i="42"/>
  <c r="CM21" i="42"/>
  <c r="CL21" i="42"/>
  <c r="CK21" i="42"/>
  <c r="CJ21" i="42"/>
  <c r="CI21" i="42"/>
  <c r="CH21" i="42"/>
  <c r="CG21" i="42"/>
  <c r="CF21" i="42"/>
  <c r="CE21" i="42"/>
  <c r="CD21" i="42"/>
  <c r="CC21" i="42"/>
  <c r="CB21" i="42"/>
  <c r="CA21" i="42"/>
  <c r="BY21" i="42"/>
  <c r="BW21" i="42"/>
  <c r="BV21" i="42"/>
  <c r="CN20" i="42"/>
  <c r="CM20" i="42"/>
  <c r="CL20" i="42"/>
  <c r="CK20" i="42"/>
  <c r="CJ20" i="42"/>
  <c r="CI20" i="42"/>
  <c r="CH20" i="42"/>
  <c r="CG20" i="42"/>
  <c r="CF20" i="42"/>
  <c r="CE20" i="42"/>
  <c r="CD20" i="42"/>
  <c r="CC20" i="42"/>
  <c r="CB20" i="42"/>
  <c r="CA20" i="42"/>
  <c r="BY20" i="42"/>
  <c r="BW20" i="42"/>
  <c r="BV20" i="42"/>
  <c r="CN19" i="42"/>
  <c r="CM19" i="42"/>
  <c r="CL19" i="42"/>
  <c r="CK19" i="42"/>
  <c r="CJ19" i="42"/>
  <c r="CI19" i="42"/>
  <c r="CH19" i="42"/>
  <c r="CG19" i="42"/>
  <c r="CF19" i="42"/>
  <c r="CE19" i="42"/>
  <c r="CD19" i="42"/>
  <c r="CC19" i="42"/>
  <c r="CB19" i="42"/>
  <c r="CA19" i="42"/>
  <c r="BY19" i="42"/>
  <c r="BW19" i="42"/>
  <c r="BV19" i="42"/>
  <c r="CN18" i="42"/>
  <c r="CM18" i="42"/>
  <c r="CL18" i="42"/>
  <c r="CK18" i="42"/>
  <c r="CJ18" i="42"/>
  <c r="CI18" i="42"/>
  <c r="CH18" i="42"/>
  <c r="CG18" i="42"/>
  <c r="CF18" i="42"/>
  <c r="CE18" i="42"/>
  <c r="CD18" i="42"/>
  <c r="CC18" i="42"/>
  <c r="CB18" i="42"/>
  <c r="CA18" i="42"/>
  <c r="BY18" i="42"/>
  <c r="BW18" i="42"/>
  <c r="BV18" i="42"/>
  <c r="CN17" i="42"/>
  <c r="CM17" i="42"/>
  <c r="CL17" i="42"/>
  <c r="CK17" i="42"/>
  <c r="CJ17" i="42"/>
  <c r="CI17" i="42"/>
  <c r="CH17" i="42"/>
  <c r="CG17" i="42"/>
  <c r="CF17" i="42"/>
  <c r="CE17" i="42"/>
  <c r="CD17" i="42"/>
  <c r="CC17" i="42"/>
  <c r="CB17" i="42"/>
  <c r="CA17" i="42"/>
  <c r="BY17" i="42"/>
  <c r="BW17" i="42"/>
  <c r="BV17" i="42"/>
  <c r="CN16" i="42"/>
  <c r="CM16" i="42"/>
  <c r="CL16" i="42"/>
  <c r="CK16" i="42"/>
  <c r="CJ16" i="42"/>
  <c r="CI16" i="42"/>
  <c r="CH16" i="42"/>
  <c r="CG16" i="42"/>
  <c r="CF16" i="42"/>
  <c r="CE16" i="42"/>
  <c r="CD16" i="42"/>
  <c r="CC16" i="42"/>
  <c r="CB16" i="42"/>
  <c r="CA16" i="42"/>
  <c r="BY16" i="42"/>
  <c r="BW16" i="42"/>
  <c r="BV16" i="42"/>
  <c r="CN15" i="42"/>
  <c r="CM15" i="42"/>
  <c r="CL15" i="42"/>
  <c r="CK15" i="42"/>
  <c r="CJ15" i="42"/>
  <c r="CI15" i="42"/>
  <c r="CH15" i="42"/>
  <c r="CG15" i="42"/>
  <c r="CF15" i="42"/>
  <c r="CE15" i="42"/>
  <c r="CD15" i="42"/>
  <c r="CC15" i="42"/>
  <c r="CB15" i="42"/>
  <c r="CA15" i="42"/>
  <c r="BY15" i="42"/>
  <c r="BW15" i="42"/>
  <c r="BV15" i="42"/>
  <c r="CN14" i="42"/>
  <c r="CM14" i="42"/>
  <c r="CL14" i="42"/>
  <c r="CK14" i="42"/>
  <c r="CJ14" i="42"/>
  <c r="CI14" i="42"/>
  <c r="CH14" i="42"/>
  <c r="CG14" i="42"/>
  <c r="CF14" i="42"/>
  <c r="CE14" i="42"/>
  <c r="CD14" i="42"/>
  <c r="CC14" i="42"/>
  <c r="CB14" i="42"/>
  <c r="CA14" i="42"/>
  <c r="BY14" i="42"/>
  <c r="BW14" i="42"/>
  <c r="BV14" i="42"/>
  <c r="CN13" i="42"/>
  <c r="CM13" i="42"/>
  <c r="CL13" i="42"/>
  <c r="CK13" i="42"/>
  <c r="CJ13" i="42"/>
  <c r="CI13" i="42"/>
  <c r="CH13" i="42"/>
  <c r="CG13" i="42"/>
  <c r="CF13" i="42"/>
  <c r="CE13" i="42"/>
  <c r="CD13" i="42"/>
  <c r="CC13" i="42"/>
  <c r="CB13" i="42"/>
  <c r="CA13" i="42"/>
  <c r="BY13" i="42"/>
  <c r="BW13" i="42"/>
  <c r="BV13" i="42"/>
  <c r="CN12" i="42"/>
  <c r="CM12" i="42"/>
  <c r="CL12" i="42"/>
  <c r="CK12" i="42"/>
  <c r="CJ12" i="42"/>
  <c r="CI12" i="42"/>
  <c r="CH12" i="42"/>
  <c r="CG12" i="42"/>
  <c r="CF12" i="42"/>
  <c r="CE12" i="42"/>
  <c r="CD12" i="42"/>
  <c r="CC12" i="42"/>
  <c r="CB12" i="42"/>
  <c r="CA12" i="42"/>
  <c r="BY12" i="42"/>
  <c r="BW12" i="42"/>
  <c r="BV12" i="42"/>
  <c r="CN11" i="42"/>
  <c r="CM11" i="42"/>
  <c r="CL11" i="42"/>
  <c r="CK11" i="42"/>
  <c r="CJ11" i="42"/>
  <c r="CI11" i="42"/>
  <c r="CH11" i="42"/>
  <c r="CG11" i="42"/>
  <c r="CF11" i="42"/>
  <c r="CE11" i="42"/>
  <c r="CD11" i="42"/>
  <c r="CC11" i="42"/>
  <c r="CB11" i="42"/>
  <c r="CA11" i="42"/>
  <c r="BY11" i="42"/>
  <c r="BW11" i="42"/>
  <c r="BV11" i="42"/>
  <c r="CN10" i="42"/>
  <c r="CM10" i="42"/>
  <c r="CL10" i="42"/>
  <c r="CK10" i="42"/>
  <c r="CJ10" i="42"/>
  <c r="CI10" i="42"/>
  <c r="CH10" i="42"/>
  <c r="CG10" i="42"/>
  <c r="CF10" i="42"/>
  <c r="CE10" i="42"/>
  <c r="CD10" i="42"/>
  <c r="CC10" i="42"/>
  <c r="CB10" i="42"/>
  <c r="CA10" i="42"/>
  <c r="BY10" i="42"/>
  <c r="BW10" i="42"/>
  <c r="BV10" i="42"/>
  <c r="CN9" i="42"/>
  <c r="CM9" i="42"/>
  <c r="CL9" i="42"/>
  <c r="CK9" i="42"/>
  <c r="CJ9" i="42"/>
  <c r="CI9" i="42"/>
  <c r="CH9" i="42"/>
  <c r="CG9" i="42"/>
  <c r="CF9" i="42"/>
  <c r="CE9" i="42"/>
  <c r="CD9" i="42"/>
  <c r="CC9" i="42"/>
  <c r="CB9" i="42"/>
  <c r="CA9" i="42"/>
  <c r="BY9" i="42"/>
  <c r="BW9" i="42"/>
  <c r="BV9" i="42"/>
  <c r="CN8" i="42"/>
  <c r="CM8" i="42"/>
  <c r="CL8" i="42"/>
  <c r="CK8" i="42"/>
  <c r="CJ8" i="42"/>
  <c r="CI8" i="42"/>
  <c r="CH8" i="42"/>
  <c r="CG8" i="42"/>
  <c r="CF8" i="42"/>
  <c r="CE8" i="42"/>
  <c r="CD8" i="42"/>
  <c r="CC8" i="42"/>
  <c r="CB8" i="42"/>
  <c r="CA8" i="42"/>
  <c r="BY8" i="42"/>
  <c r="BW8" i="42"/>
  <c r="BV8" i="42"/>
  <c r="CN7" i="42"/>
  <c r="CM7" i="42"/>
  <c r="CL7" i="42"/>
  <c r="CK7" i="42"/>
  <c r="CJ7" i="42"/>
  <c r="CI7" i="42"/>
  <c r="CH7" i="42"/>
  <c r="CG7" i="42"/>
  <c r="CF7" i="42"/>
  <c r="CE7" i="42"/>
  <c r="CD7" i="42"/>
  <c r="CC7" i="42"/>
  <c r="CB7" i="42"/>
  <c r="CA7" i="42"/>
  <c r="BY7" i="42"/>
  <c r="BW7" i="42"/>
  <c r="BV7" i="42"/>
  <c r="CN6" i="42"/>
  <c r="CM6" i="42"/>
  <c r="CL6" i="42"/>
  <c r="CK6" i="42"/>
  <c r="CJ6" i="42"/>
  <c r="CI6" i="42"/>
  <c r="CH6" i="42"/>
  <c r="CG6" i="42"/>
  <c r="CF6" i="42"/>
  <c r="CE6" i="42"/>
  <c r="CD6" i="42"/>
  <c r="CC6" i="42"/>
  <c r="CB6" i="42"/>
  <c r="CA6" i="42"/>
  <c r="BY6" i="42"/>
  <c r="BW6" i="42"/>
  <c r="BV6" i="42"/>
  <c r="CN5" i="42"/>
  <c r="CM5" i="42"/>
  <c r="CL5" i="42"/>
  <c r="CK5" i="42"/>
  <c r="CJ5" i="42"/>
  <c r="CI5" i="42"/>
  <c r="CH5" i="42"/>
  <c r="CG5" i="42"/>
  <c r="CF5" i="42"/>
  <c r="CE5" i="42"/>
  <c r="CD5" i="42"/>
  <c r="CC5" i="42"/>
  <c r="CB5" i="42"/>
  <c r="CA5" i="42"/>
  <c r="BY5" i="42"/>
  <c r="BW5" i="42"/>
  <c r="BV5" i="42"/>
  <c r="CN4" i="42"/>
  <c r="CM4" i="42"/>
  <c r="CL4" i="42"/>
  <c r="CK4" i="42"/>
  <c r="CJ4" i="42"/>
  <c r="CI4" i="42"/>
  <c r="CH4" i="42"/>
  <c r="CG4" i="42"/>
  <c r="CF4" i="42"/>
  <c r="CE4" i="42"/>
  <c r="CD4" i="42"/>
  <c r="CC4" i="42"/>
  <c r="CB4" i="42"/>
  <c r="CA4" i="42"/>
  <c r="BY4" i="42"/>
  <c r="BW4" i="42"/>
  <c r="BV4" i="42"/>
  <c r="CN3" i="42"/>
  <c r="CM3" i="42"/>
  <c r="CL3" i="42"/>
  <c r="CK3" i="42"/>
  <c r="CJ3" i="42"/>
  <c r="CI3" i="42"/>
  <c r="CH3" i="42"/>
  <c r="CG3" i="42"/>
  <c r="CF3" i="42"/>
  <c r="CE3" i="42"/>
  <c r="CD3" i="42"/>
  <c r="CC3" i="42"/>
  <c r="CB3" i="42"/>
  <c r="CA3" i="42"/>
  <c r="BY3" i="42"/>
  <c r="BW3" i="42"/>
  <c r="BV3" i="42"/>
  <c r="CL38" i="42" l="1"/>
  <c r="BZ49" i="43"/>
  <c r="BZ50" i="43"/>
  <c r="BZ51" i="43"/>
  <c r="BU49" i="43"/>
  <c r="BY49" i="43"/>
  <c r="BU50" i="43"/>
  <c r="BY50" i="43"/>
  <c r="BU51" i="43"/>
  <c r="BY51" i="43"/>
  <c r="BX49" i="43"/>
  <c r="BX50" i="43"/>
  <c r="BX51" i="43"/>
  <c r="CB38" i="42"/>
  <c r="CF38" i="42"/>
  <c r="CN38" i="42"/>
  <c r="CH36" i="42"/>
  <c r="CJ38" i="42"/>
  <c r="BV38" i="42"/>
  <c r="CE36" i="42"/>
  <c r="CI36" i="42"/>
  <c r="CC38" i="42"/>
  <c r="CG38" i="42"/>
  <c r="CK38" i="42"/>
  <c r="BW36" i="42"/>
  <c r="BW38" i="42"/>
  <c r="CJ36" i="42"/>
  <c r="CH38" i="42"/>
  <c r="CC36" i="42"/>
  <c r="CG36" i="42"/>
  <c r="CK36" i="42"/>
  <c r="CE38" i="42"/>
  <c r="CI38" i="42"/>
  <c r="BV36" i="42"/>
  <c r="U16" i="47" s="1"/>
  <c r="CH52" i="41"/>
  <c r="CG52" i="41"/>
  <c r="CF52" i="41"/>
  <c r="CE52" i="41"/>
  <c r="CD52" i="41"/>
  <c r="CC52" i="41"/>
  <c r="BQ52" i="41"/>
  <c r="BP52" i="41"/>
  <c r="BO52" i="41"/>
  <c r="BN52" i="41"/>
  <c r="BM52" i="41"/>
  <c r="BL52" i="41"/>
  <c r="BK52" i="41"/>
  <c r="BJ52" i="41"/>
  <c r="BI52" i="41"/>
  <c r="BH52" i="41"/>
  <c r="BG52" i="41"/>
  <c r="BF52" i="41"/>
  <c r="BE52" i="41"/>
  <c r="BD52" i="41"/>
  <c r="BC52" i="41"/>
  <c r="BB52" i="41"/>
  <c r="BA52" i="41"/>
  <c r="AZ52" i="41"/>
  <c r="AY52" i="41"/>
  <c r="AX52" i="41"/>
  <c r="AW52" i="41"/>
  <c r="AV52" i="41"/>
  <c r="AU52" i="41"/>
  <c r="AT52" i="41"/>
  <c r="AS52" i="41"/>
  <c r="AR52" i="41"/>
  <c r="AQ52" i="41"/>
  <c r="AP52" i="41"/>
  <c r="AO52" i="41"/>
  <c r="AN52" i="41"/>
  <c r="AM52" i="41"/>
  <c r="AL52" i="41"/>
  <c r="AK52" i="41"/>
  <c r="AJ52" i="41"/>
  <c r="AI52" i="41"/>
  <c r="AH52" i="41"/>
  <c r="AG52" i="41"/>
  <c r="AF52" i="41"/>
  <c r="AE52" i="41"/>
  <c r="AD52" i="41"/>
  <c r="AC52" i="41"/>
  <c r="AB52" i="41"/>
  <c r="AA52" i="41"/>
  <c r="Z52" i="41"/>
  <c r="Y52" i="41"/>
  <c r="X52" i="41"/>
  <c r="W52" i="41"/>
  <c r="V52" i="41"/>
  <c r="U52" i="41"/>
  <c r="T52" i="41"/>
  <c r="S52" i="41"/>
  <c r="R52" i="41"/>
  <c r="P52" i="41"/>
  <c r="O52" i="41"/>
  <c r="N52" i="41"/>
  <c r="M52" i="41"/>
  <c r="K52" i="41"/>
  <c r="H52" i="41"/>
  <c r="CB52" i="41" s="1"/>
  <c r="G52" i="41"/>
  <c r="CA52" i="41" s="1"/>
  <c r="F52" i="41"/>
  <c r="BZ52" i="41" s="1"/>
  <c r="E52" i="41"/>
  <c r="BY52" i="41" s="1"/>
  <c r="D52" i="41"/>
  <c r="BX52" i="41" s="1"/>
  <c r="C52" i="41"/>
  <c r="BW52" i="41" s="1"/>
  <c r="B52" i="41"/>
  <c r="CH51" i="41"/>
  <c r="CG51" i="41"/>
  <c r="CF51" i="41"/>
  <c r="CE51" i="41"/>
  <c r="CD51" i="41"/>
  <c r="CC51" i="41"/>
  <c r="BQ51" i="41"/>
  <c r="BP51" i="41"/>
  <c r="BO51" i="41"/>
  <c r="BN51" i="41"/>
  <c r="BM51" i="41"/>
  <c r="BL51" i="41"/>
  <c r="BK51" i="41"/>
  <c r="BJ51" i="41"/>
  <c r="BI51" i="41"/>
  <c r="BH51" i="41"/>
  <c r="BG51" i="41"/>
  <c r="BF51" i="41"/>
  <c r="BE51" i="41"/>
  <c r="BD51" i="41"/>
  <c r="BC51" i="41"/>
  <c r="BB51" i="41"/>
  <c r="BA51" i="41"/>
  <c r="AZ51" i="41"/>
  <c r="AY51" i="41"/>
  <c r="AX51" i="41"/>
  <c r="AW51" i="41"/>
  <c r="AV51" i="41"/>
  <c r="AU51" i="41"/>
  <c r="AT51" i="41"/>
  <c r="AS51" i="41"/>
  <c r="AR51" i="41"/>
  <c r="AQ51" i="41"/>
  <c r="AP51" i="41"/>
  <c r="AO51" i="41"/>
  <c r="AN51" i="41"/>
  <c r="AM51" i="41"/>
  <c r="AL51" i="41"/>
  <c r="AK51" i="41"/>
  <c r="AJ51" i="41"/>
  <c r="AI51" i="41"/>
  <c r="AH51" i="41"/>
  <c r="AG51" i="41"/>
  <c r="AF51" i="41"/>
  <c r="AE51" i="41"/>
  <c r="AD51" i="41"/>
  <c r="AC51" i="41"/>
  <c r="AB51" i="41"/>
  <c r="AA51" i="41"/>
  <c r="Z51" i="41"/>
  <c r="Y51" i="41"/>
  <c r="X51" i="41"/>
  <c r="W51" i="41"/>
  <c r="V51" i="41"/>
  <c r="U51" i="41"/>
  <c r="T51" i="41"/>
  <c r="S51" i="41"/>
  <c r="R51" i="41"/>
  <c r="P51" i="41"/>
  <c r="O51" i="41"/>
  <c r="N51" i="41"/>
  <c r="M51" i="41"/>
  <c r="K51" i="41"/>
  <c r="H51" i="41"/>
  <c r="CB51" i="41" s="1"/>
  <c r="G51" i="41"/>
  <c r="F51" i="41"/>
  <c r="E51" i="41"/>
  <c r="D51" i="41"/>
  <c r="BX51" i="41" s="1"/>
  <c r="C51" i="41"/>
  <c r="B51" i="41"/>
  <c r="CH50" i="41"/>
  <c r="CG50" i="41"/>
  <c r="CF50" i="41"/>
  <c r="CE50" i="41"/>
  <c r="CD50" i="41"/>
  <c r="CC50" i="41"/>
  <c r="BQ50" i="41"/>
  <c r="BP50" i="41"/>
  <c r="BO50" i="41"/>
  <c r="BN50" i="41"/>
  <c r="BM50" i="41"/>
  <c r="BL50" i="41"/>
  <c r="V15" i="47" s="1"/>
  <c r="BK50" i="41"/>
  <c r="U15" i="47" s="1"/>
  <c r="BJ50" i="41"/>
  <c r="T15" i="47" s="1"/>
  <c r="BI50" i="41"/>
  <c r="S15" i="47" s="1"/>
  <c r="BH50" i="41"/>
  <c r="R15" i="47" s="1"/>
  <c r="BG50" i="41"/>
  <c r="Q15" i="47" s="1"/>
  <c r="BF50" i="41"/>
  <c r="BE50" i="41"/>
  <c r="BD50" i="41"/>
  <c r="BC50" i="41"/>
  <c r="BB50" i="41"/>
  <c r="BA50" i="41"/>
  <c r="AZ50" i="41"/>
  <c r="AY50" i="41"/>
  <c r="AX50" i="41"/>
  <c r="AW50" i="41"/>
  <c r="P15" i="47" s="1"/>
  <c r="AV50" i="41"/>
  <c r="AU50" i="41"/>
  <c r="AT50" i="41"/>
  <c r="AS50" i="41"/>
  <c r="AR50" i="41"/>
  <c r="O15" i="47" s="1"/>
  <c r="AQ50" i="41"/>
  <c r="N15" i="47" s="1"/>
  <c r="AP50" i="41"/>
  <c r="M15" i="47" s="1"/>
  <c r="AO50" i="41"/>
  <c r="AN50" i="41"/>
  <c r="AM50" i="41"/>
  <c r="AL50" i="41"/>
  <c r="AK50" i="41"/>
  <c r="AJ50" i="41"/>
  <c r="AI50" i="41"/>
  <c r="L15" i="47" s="1"/>
  <c r="AH50" i="41"/>
  <c r="K15" i="47" s="1"/>
  <c r="AG50" i="41"/>
  <c r="AF50" i="41"/>
  <c r="J15" i="47" s="1"/>
  <c r="AE50" i="41"/>
  <c r="I15" i="47" s="1"/>
  <c r="AD50" i="41"/>
  <c r="AC50" i="41"/>
  <c r="AB50" i="41"/>
  <c r="AA50" i="41"/>
  <c r="Z50" i="41"/>
  <c r="H15" i="47" s="1"/>
  <c r="Y50" i="41"/>
  <c r="F15" i="47" s="1"/>
  <c r="X50" i="41"/>
  <c r="W50" i="41"/>
  <c r="V50" i="41"/>
  <c r="U50" i="41"/>
  <c r="T50" i="41"/>
  <c r="S50" i="41"/>
  <c r="E15" i="47" s="1"/>
  <c r="R50" i="41"/>
  <c r="P50" i="41"/>
  <c r="C15" i="47" s="1"/>
  <c r="O50" i="41"/>
  <c r="N50" i="41"/>
  <c r="M50" i="41"/>
  <c r="K50" i="41"/>
  <c r="H50" i="41"/>
  <c r="CB50" i="41" s="1"/>
  <c r="G50" i="41"/>
  <c r="F50" i="41"/>
  <c r="E50" i="41"/>
  <c r="D50" i="41"/>
  <c r="BX50" i="41" s="1"/>
  <c r="C50" i="41"/>
  <c r="B50" i="41"/>
  <c r="CB49" i="41"/>
  <c r="CA49" i="41"/>
  <c r="BZ49" i="41"/>
  <c r="BY49" i="41"/>
  <c r="BX49" i="41"/>
  <c r="BW49" i="41"/>
  <c r="CB16" i="41"/>
  <c r="CA16" i="41"/>
  <c r="BZ16" i="41"/>
  <c r="BY16" i="41"/>
  <c r="BX16" i="41"/>
  <c r="BW16" i="41"/>
  <c r="BV16" i="41"/>
  <c r="BU16" i="41"/>
  <c r="CB15" i="41"/>
  <c r="CA15" i="41"/>
  <c r="BZ15" i="41"/>
  <c r="BY15" i="41"/>
  <c r="BX15" i="41"/>
  <c r="BW15" i="41"/>
  <c r="BV15" i="41"/>
  <c r="BU15" i="41"/>
  <c r="CB14" i="41"/>
  <c r="CA14" i="41"/>
  <c r="BZ14" i="41"/>
  <c r="BY14" i="41"/>
  <c r="BX14" i="41"/>
  <c r="BW14" i="41"/>
  <c r="BV14" i="41"/>
  <c r="BU14" i="41"/>
  <c r="CB13" i="41"/>
  <c r="CA13" i="41"/>
  <c r="BZ13" i="41"/>
  <c r="BY13" i="41"/>
  <c r="BX13" i="41"/>
  <c r="BW13" i="41"/>
  <c r="BV13" i="41"/>
  <c r="BU13" i="41"/>
  <c r="CB12" i="41"/>
  <c r="CA12" i="41"/>
  <c r="BZ12" i="41"/>
  <c r="BY12" i="41"/>
  <c r="BX12" i="41"/>
  <c r="BW12" i="41"/>
  <c r="BV12" i="41"/>
  <c r="BU12" i="41"/>
  <c r="CB11" i="41"/>
  <c r="CA11" i="41"/>
  <c r="BZ11" i="41"/>
  <c r="BY11" i="41"/>
  <c r="BX11" i="41"/>
  <c r="BW11" i="41"/>
  <c r="BV11" i="41"/>
  <c r="BU11" i="41"/>
  <c r="CB10" i="41"/>
  <c r="CA10" i="41"/>
  <c r="BZ10" i="41"/>
  <c r="BY10" i="41"/>
  <c r="BX10" i="41"/>
  <c r="BW10" i="41"/>
  <c r="BV10" i="41"/>
  <c r="BU10" i="41"/>
  <c r="CB9" i="41"/>
  <c r="CA9" i="41"/>
  <c r="BZ9" i="41"/>
  <c r="BY9" i="41"/>
  <c r="BX9" i="41"/>
  <c r="BW9" i="41"/>
  <c r="BV9" i="41"/>
  <c r="BU9" i="41"/>
  <c r="CB8" i="41"/>
  <c r="CA8" i="41"/>
  <c r="BZ8" i="41"/>
  <c r="BY8" i="41"/>
  <c r="BX8" i="41"/>
  <c r="BW8" i="41"/>
  <c r="BV8" i="41"/>
  <c r="BU8" i="41"/>
  <c r="CB7" i="41"/>
  <c r="CA7" i="41"/>
  <c r="BZ7" i="41"/>
  <c r="BY7" i="41"/>
  <c r="BX7" i="41"/>
  <c r="BW7" i="41"/>
  <c r="BV7" i="41"/>
  <c r="BU7" i="41"/>
  <c r="CB6" i="41"/>
  <c r="CA6" i="41"/>
  <c r="BZ6" i="41"/>
  <c r="BY6" i="41"/>
  <c r="BX6" i="41"/>
  <c r="BW6" i="41"/>
  <c r="BV6" i="41"/>
  <c r="BU6" i="41"/>
  <c r="CB5" i="41"/>
  <c r="CA5" i="41"/>
  <c r="BZ5" i="41"/>
  <c r="BY5" i="41"/>
  <c r="BX5" i="41"/>
  <c r="BW5" i="41"/>
  <c r="BV5" i="41"/>
  <c r="BU5" i="41"/>
  <c r="CB4" i="41"/>
  <c r="CA4" i="41"/>
  <c r="BZ4" i="41"/>
  <c r="BY4" i="41"/>
  <c r="BX4" i="41"/>
  <c r="BW4" i="41"/>
  <c r="BV4" i="41"/>
  <c r="BU4" i="41"/>
  <c r="BV50" i="41" l="1"/>
  <c r="BV52" i="41"/>
  <c r="BV51" i="41"/>
  <c r="BZ51" i="41"/>
  <c r="BW51" i="41"/>
  <c r="BY50" i="41"/>
  <c r="CA50" i="41"/>
  <c r="BZ50" i="41"/>
  <c r="CA51" i="41"/>
  <c r="BW50" i="41"/>
  <c r="BY51" i="41"/>
  <c r="BP61" i="40" l="1"/>
  <c r="BO61" i="40"/>
  <c r="BN61" i="40"/>
  <c r="BM61" i="40"/>
  <c r="BL61" i="40"/>
  <c r="BK61" i="40"/>
  <c r="BJ61" i="40"/>
  <c r="BI61" i="40"/>
  <c r="BH61" i="40"/>
  <c r="BG61" i="40"/>
  <c r="BF61" i="40"/>
  <c r="BE61" i="40"/>
  <c r="BD61" i="40"/>
  <c r="BC61" i="40"/>
  <c r="BB61" i="40"/>
  <c r="BA61" i="40"/>
  <c r="AZ61" i="40"/>
  <c r="AY61" i="40"/>
  <c r="AX61" i="40"/>
  <c r="AW61" i="40"/>
  <c r="AV61" i="40"/>
  <c r="AU61" i="40"/>
  <c r="AT61" i="40"/>
  <c r="AS61" i="40"/>
  <c r="AR61" i="40"/>
  <c r="AQ61" i="40"/>
  <c r="AP61" i="40"/>
  <c r="AO61" i="40"/>
  <c r="AN61" i="40"/>
  <c r="AM61" i="40"/>
  <c r="AL61" i="40"/>
  <c r="AK61" i="40"/>
  <c r="AJ61" i="40"/>
  <c r="AI61" i="40"/>
  <c r="AH61" i="40"/>
  <c r="AG61" i="40"/>
  <c r="AF61" i="40"/>
  <c r="AE61" i="40"/>
  <c r="AD61" i="40"/>
  <c r="AC61" i="40"/>
  <c r="AB61" i="40"/>
  <c r="AA61" i="40"/>
  <c r="Z61" i="40"/>
  <c r="Y61" i="40"/>
  <c r="X61" i="40"/>
  <c r="W61" i="40"/>
  <c r="V61" i="40"/>
  <c r="U61" i="40"/>
  <c r="T61" i="40"/>
  <c r="S61" i="40"/>
  <c r="R61" i="40"/>
  <c r="Q61" i="40"/>
  <c r="P61" i="40"/>
  <c r="O61" i="40"/>
  <c r="N61" i="40"/>
  <c r="M61" i="40"/>
  <c r="L61" i="40"/>
  <c r="K61" i="40"/>
  <c r="H61" i="40"/>
  <c r="G61" i="40"/>
  <c r="F61" i="40"/>
  <c r="E61" i="40"/>
  <c r="D61" i="40"/>
  <c r="C61" i="40"/>
  <c r="B61" i="40"/>
  <c r="BP60" i="40"/>
  <c r="BO60" i="40"/>
  <c r="BN60" i="40"/>
  <c r="BM60" i="40"/>
  <c r="BL60" i="40"/>
  <c r="BK60" i="40"/>
  <c r="BJ60" i="40"/>
  <c r="BI60" i="40"/>
  <c r="BH60" i="40"/>
  <c r="BG60" i="40"/>
  <c r="BF60" i="40"/>
  <c r="BE60" i="40"/>
  <c r="BD60" i="40"/>
  <c r="BC60" i="40"/>
  <c r="BB60" i="40"/>
  <c r="BA60" i="40"/>
  <c r="AZ60" i="40"/>
  <c r="AY60" i="40"/>
  <c r="AX60" i="40"/>
  <c r="AW60" i="40"/>
  <c r="AV60" i="40"/>
  <c r="AU60" i="40"/>
  <c r="BV60" i="40" s="1"/>
  <c r="AT60" i="40"/>
  <c r="BU60" i="40" s="1"/>
  <c r="AS60" i="40"/>
  <c r="AR60" i="40"/>
  <c r="AQ60" i="40"/>
  <c r="AP60" i="40"/>
  <c r="AO60" i="40"/>
  <c r="AN60" i="40"/>
  <c r="AM60" i="40"/>
  <c r="AL60" i="40"/>
  <c r="AK60" i="40"/>
  <c r="AJ60" i="40"/>
  <c r="AI60" i="40"/>
  <c r="AH60" i="40"/>
  <c r="AG60" i="40"/>
  <c r="AF60" i="40"/>
  <c r="AE60" i="40"/>
  <c r="BS60" i="40" s="1"/>
  <c r="AD60" i="40"/>
  <c r="AC60" i="40"/>
  <c r="AB60" i="40"/>
  <c r="AA60" i="40"/>
  <c r="Z60" i="40"/>
  <c r="Y60" i="40"/>
  <c r="X60" i="40"/>
  <c r="W60" i="40"/>
  <c r="V60" i="40"/>
  <c r="U60" i="40"/>
  <c r="T60" i="40"/>
  <c r="S60" i="40"/>
  <c r="R60" i="40"/>
  <c r="Q60" i="40"/>
  <c r="P60" i="40"/>
  <c r="O60" i="40"/>
  <c r="N60" i="40"/>
  <c r="M60" i="40"/>
  <c r="L60" i="40"/>
  <c r="K60" i="40"/>
  <c r="H60" i="40"/>
  <c r="G60" i="40"/>
  <c r="F60" i="40"/>
  <c r="E60" i="40"/>
  <c r="D60" i="40"/>
  <c r="C60" i="40"/>
  <c r="B60" i="40"/>
  <c r="BR60" i="40" s="1"/>
  <c r="BP59" i="40"/>
  <c r="BO59" i="40"/>
  <c r="BN59" i="40"/>
  <c r="BM59" i="40"/>
  <c r="BL59" i="40"/>
  <c r="BK59" i="40"/>
  <c r="BJ59" i="40"/>
  <c r="BI59" i="40"/>
  <c r="BH59" i="40"/>
  <c r="BG59" i="40"/>
  <c r="BF59" i="40"/>
  <c r="BE59" i="40"/>
  <c r="BD59" i="40"/>
  <c r="BC59" i="40"/>
  <c r="BB59" i="40"/>
  <c r="BA59" i="40"/>
  <c r="AZ59" i="40"/>
  <c r="AY59" i="40"/>
  <c r="AX59" i="40"/>
  <c r="AW59" i="40"/>
  <c r="AV59" i="40"/>
  <c r="AU59" i="40"/>
  <c r="BV59" i="40" s="1"/>
  <c r="AT59" i="40"/>
  <c r="AS59" i="40"/>
  <c r="AR59" i="40"/>
  <c r="AQ59" i="40"/>
  <c r="AP59" i="40"/>
  <c r="AO59" i="40"/>
  <c r="AN59" i="40"/>
  <c r="AM59" i="40"/>
  <c r="AL59" i="40"/>
  <c r="AK59" i="40"/>
  <c r="AJ59" i="40"/>
  <c r="AI59" i="40"/>
  <c r="AH59" i="40"/>
  <c r="AG59" i="40"/>
  <c r="AF59" i="40"/>
  <c r="AE59" i="40"/>
  <c r="AD59" i="40"/>
  <c r="AC59" i="40"/>
  <c r="AB59" i="40"/>
  <c r="AA59" i="40"/>
  <c r="Z59" i="40"/>
  <c r="Y59" i="40"/>
  <c r="X59" i="40"/>
  <c r="W59" i="40"/>
  <c r="V59" i="40"/>
  <c r="U59" i="40"/>
  <c r="T59" i="40"/>
  <c r="S59" i="40"/>
  <c r="R59" i="40"/>
  <c r="Q59" i="40"/>
  <c r="P59" i="40"/>
  <c r="O59" i="40"/>
  <c r="N59" i="40"/>
  <c r="M59" i="40"/>
  <c r="L59" i="40"/>
  <c r="K59" i="40"/>
  <c r="H59" i="40"/>
  <c r="G59" i="40"/>
  <c r="F59" i="40"/>
  <c r="E59" i="40"/>
  <c r="D59" i="40"/>
  <c r="C59" i="40"/>
  <c r="B59" i="40"/>
  <c r="BP58" i="40"/>
  <c r="BO58" i="40"/>
  <c r="BN58" i="40"/>
  <c r="BM58" i="40"/>
  <c r="BL58" i="40"/>
  <c r="BK58" i="40"/>
  <c r="BJ58" i="40"/>
  <c r="BI58" i="40"/>
  <c r="BH58" i="40"/>
  <c r="BG58" i="40"/>
  <c r="BF58" i="40"/>
  <c r="BE58" i="40"/>
  <c r="BD58" i="40"/>
  <c r="BC58" i="40"/>
  <c r="BB58" i="40"/>
  <c r="BA58" i="40"/>
  <c r="AZ58" i="40"/>
  <c r="AY58" i="40"/>
  <c r="AX58" i="40"/>
  <c r="AW58" i="40"/>
  <c r="AV58" i="40"/>
  <c r="AU58" i="40"/>
  <c r="AT58" i="40"/>
  <c r="AS58" i="40"/>
  <c r="AR58" i="40"/>
  <c r="AQ58" i="40"/>
  <c r="AP58" i="40"/>
  <c r="AO58" i="40"/>
  <c r="AN58" i="40"/>
  <c r="AM58" i="40"/>
  <c r="AL58" i="40"/>
  <c r="AK58" i="40"/>
  <c r="AJ58" i="40"/>
  <c r="AI58" i="40"/>
  <c r="AH58" i="40"/>
  <c r="AG58" i="40"/>
  <c r="AF58" i="40"/>
  <c r="AE58" i="40"/>
  <c r="AD58" i="40"/>
  <c r="AC58" i="40"/>
  <c r="AB58" i="40"/>
  <c r="AA58" i="40"/>
  <c r="Z58" i="40"/>
  <c r="Y58" i="40"/>
  <c r="X58" i="40"/>
  <c r="W58" i="40"/>
  <c r="V58" i="40"/>
  <c r="U58" i="40"/>
  <c r="T58" i="40"/>
  <c r="S58" i="40"/>
  <c r="R58" i="40"/>
  <c r="Q58" i="40"/>
  <c r="P58" i="40"/>
  <c r="O58" i="40"/>
  <c r="N58" i="40"/>
  <c r="M58" i="40"/>
  <c r="L58" i="40"/>
  <c r="K58" i="40"/>
  <c r="H58" i="40"/>
  <c r="G58" i="40"/>
  <c r="F58" i="40"/>
  <c r="E58" i="40"/>
  <c r="D58" i="40"/>
  <c r="C58" i="40"/>
  <c r="BS58" i="40" s="1"/>
  <c r="B58" i="40"/>
  <c r="BR58" i="40" s="1"/>
  <c r="BX57" i="40"/>
  <c r="BW57" i="40"/>
  <c r="BV57" i="40"/>
  <c r="BU57" i="40"/>
  <c r="BT57" i="40"/>
  <c r="BS57" i="40"/>
  <c r="BX55" i="40"/>
  <c r="BW55" i="40"/>
  <c r="BV55" i="40"/>
  <c r="BU55" i="40"/>
  <c r="BT55" i="40"/>
  <c r="BS55" i="40"/>
  <c r="BR55" i="40"/>
  <c r="BX54" i="40"/>
  <c r="BW54" i="40"/>
  <c r="BV54" i="40"/>
  <c r="BU54" i="40"/>
  <c r="BT54" i="40"/>
  <c r="BS54" i="40"/>
  <c r="BR54" i="40"/>
  <c r="BX53" i="40"/>
  <c r="BW53" i="40"/>
  <c r="BV53" i="40"/>
  <c r="BU53" i="40"/>
  <c r="BT53" i="40"/>
  <c r="BS53" i="40"/>
  <c r="BR53" i="40"/>
  <c r="BX52" i="40"/>
  <c r="BW52" i="40"/>
  <c r="BV52" i="40"/>
  <c r="BU52" i="40"/>
  <c r="BT52" i="40"/>
  <c r="BS52" i="40"/>
  <c r="BR52" i="40"/>
  <c r="BX51" i="40"/>
  <c r="BW51" i="40"/>
  <c r="BV51" i="40"/>
  <c r="BU51" i="40"/>
  <c r="BT51" i="40"/>
  <c r="BS51" i="40"/>
  <c r="BR51" i="40"/>
  <c r="BX50" i="40"/>
  <c r="BW50" i="40"/>
  <c r="BV50" i="40"/>
  <c r="BU50" i="40"/>
  <c r="BT50" i="40"/>
  <c r="BS50" i="40"/>
  <c r="BR50" i="40"/>
  <c r="BX49" i="40"/>
  <c r="BW49" i="40"/>
  <c r="BV49" i="40"/>
  <c r="BU49" i="40"/>
  <c r="BT49" i="40"/>
  <c r="BS49" i="40"/>
  <c r="BR49" i="40"/>
  <c r="BX48" i="40"/>
  <c r="BW48" i="40"/>
  <c r="BV48" i="40"/>
  <c r="BU48" i="40"/>
  <c r="BT48" i="40"/>
  <c r="BS48" i="40"/>
  <c r="BR48" i="40"/>
  <c r="BX47" i="40"/>
  <c r="BW47" i="40"/>
  <c r="BV47" i="40"/>
  <c r="BU47" i="40"/>
  <c r="BT47" i="40"/>
  <c r="BS47" i="40"/>
  <c r="BR47" i="40"/>
  <c r="BX46" i="40"/>
  <c r="BW46" i="40"/>
  <c r="BV46" i="40"/>
  <c r="BU46" i="40"/>
  <c r="BT46" i="40"/>
  <c r="BS46" i="40"/>
  <c r="BR46" i="40"/>
  <c r="BX45" i="40"/>
  <c r="BW45" i="40"/>
  <c r="BV45" i="40"/>
  <c r="BU45" i="40"/>
  <c r="BT45" i="40"/>
  <c r="BS45" i="40"/>
  <c r="BR45" i="40"/>
  <c r="BX44" i="40"/>
  <c r="BW44" i="40"/>
  <c r="BV44" i="40"/>
  <c r="BU44" i="40"/>
  <c r="BT44" i="40"/>
  <c r="BS44" i="40"/>
  <c r="BR44" i="40"/>
  <c r="BX43" i="40"/>
  <c r="BW43" i="40"/>
  <c r="BV43" i="40"/>
  <c r="BU43" i="40"/>
  <c r="BT43" i="40"/>
  <c r="BS43" i="40"/>
  <c r="BR43" i="40"/>
  <c r="BX42" i="40"/>
  <c r="BW42" i="40"/>
  <c r="BV42" i="40"/>
  <c r="BU42" i="40"/>
  <c r="BT42" i="40"/>
  <c r="BS42" i="40"/>
  <c r="BR42" i="40"/>
  <c r="BX41" i="40"/>
  <c r="BW41" i="40"/>
  <c r="BV41" i="40"/>
  <c r="BU41" i="40"/>
  <c r="BT41" i="40"/>
  <c r="BS41" i="40"/>
  <c r="BR41" i="40"/>
  <c r="BX40" i="40"/>
  <c r="BW40" i="40"/>
  <c r="BV40" i="40"/>
  <c r="BU40" i="40"/>
  <c r="BT40" i="40"/>
  <c r="BS40" i="40"/>
  <c r="BR40" i="40"/>
  <c r="BX39" i="40"/>
  <c r="BW39" i="40"/>
  <c r="BV39" i="40"/>
  <c r="BU39" i="40"/>
  <c r="BT39" i="40"/>
  <c r="BS39" i="40"/>
  <c r="BR39" i="40"/>
  <c r="BX38" i="40"/>
  <c r="BW38" i="40"/>
  <c r="BV38" i="40"/>
  <c r="BU38" i="40"/>
  <c r="BT38" i="40"/>
  <c r="BS38" i="40"/>
  <c r="BR38" i="40"/>
  <c r="BX37" i="40"/>
  <c r="BW37" i="40"/>
  <c r="BV37" i="40"/>
  <c r="BU37" i="40"/>
  <c r="BT37" i="40"/>
  <c r="BS37" i="40"/>
  <c r="BR37" i="40"/>
  <c r="BX36" i="40"/>
  <c r="BW36" i="40"/>
  <c r="BV36" i="40"/>
  <c r="BU36" i="40"/>
  <c r="BT36" i="40"/>
  <c r="BS36" i="40"/>
  <c r="BR36" i="40"/>
  <c r="BX35" i="40"/>
  <c r="BW35" i="40"/>
  <c r="BV35" i="40"/>
  <c r="BU35" i="40"/>
  <c r="BT35" i="40"/>
  <c r="BS35" i="40"/>
  <c r="BR35" i="40"/>
  <c r="BX34" i="40"/>
  <c r="BW34" i="40"/>
  <c r="BV34" i="40"/>
  <c r="BU34" i="40"/>
  <c r="BT34" i="40"/>
  <c r="BS34" i="40"/>
  <c r="BR34" i="40"/>
  <c r="BX33" i="40"/>
  <c r="BW33" i="40"/>
  <c r="BV33" i="40"/>
  <c r="BU33" i="40"/>
  <c r="BT33" i="40"/>
  <c r="BS33" i="40"/>
  <c r="BR33" i="40"/>
  <c r="BX32" i="40"/>
  <c r="BW32" i="40"/>
  <c r="BV32" i="40"/>
  <c r="BU32" i="40"/>
  <c r="BT32" i="40"/>
  <c r="BS32" i="40"/>
  <c r="BR32" i="40"/>
  <c r="BX31" i="40"/>
  <c r="BW31" i="40"/>
  <c r="BV31" i="40"/>
  <c r="BU31" i="40"/>
  <c r="BT31" i="40"/>
  <c r="BS31" i="40"/>
  <c r="BR31" i="40"/>
  <c r="BX30" i="40"/>
  <c r="BW30" i="40"/>
  <c r="BV30" i="40"/>
  <c r="BU30" i="40"/>
  <c r="BT30" i="40"/>
  <c r="BS30" i="40"/>
  <c r="BR30" i="40"/>
  <c r="BX29" i="40"/>
  <c r="BW29" i="40"/>
  <c r="BV29" i="40"/>
  <c r="BU29" i="40"/>
  <c r="BT29" i="40"/>
  <c r="BS29" i="40"/>
  <c r="BR29" i="40"/>
  <c r="BX28" i="40"/>
  <c r="BW28" i="40"/>
  <c r="BV28" i="40"/>
  <c r="BU28" i="40"/>
  <c r="BT28" i="40"/>
  <c r="BS28" i="40"/>
  <c r="BR28" i="40"/>
  <c r="BX27" i="40"/>
  <c r="BW27" i="40"/>
  <c r="BV27" i="40"/>
  <c r="BU27" i="40"/>
  <c r="BT27" i="40"/>
  <c r="BS27" i="40"/>
  <c r="BR27" i="40"/>
  <c r="BX26" i="40"/>
  <c r="BW26" i="40"/>
  <c r="BV26" i="40"/>
  <c r="BU26" i="40"/>
  <c r="BT26" i="40"/>
  <c r="BS26" i="40"/>
  <c r="BR26" i="40"/>
  <c r="BX25" i="40"/>
  <c r="BW25" i="40"/>
  <c r="BV25" i="40"/>
  <c r="BU25" i="40"/>
  <c r="BT25" i="40"/>
  <c r="BS25" i="40"/>
  <c r="BR25" i="40"/>
  <c r="BX24" i="40"/>
  <c r="BW24" i="40"/>
  <c r="BV24" i="40"/>
  <c r="BU24" i="40"/>
  <c r="BT24" i="40"/>
  <c r="BS24" i="40"/>
  <c r="BR24" i="40"/>
  <c r="BX23" i="40"/>
  <c r="BW23" i="40"/>
  <c r="BV23" i="40"/>
  <c r="BU23" i="40"/>
  <c r="BT23" i="40"/>
  <c r="BS23" i="40"/>
  <c r="BR23" i="40"/>
  <c r="BX22" i="40"/>
  <c r="BW22" i="40"/>
  <c r="BV22" i="40"/>
  <c r="BU22" i="40"/>
  <c r="BT22" i="40"/>
  <c r="BS22" i="40"/>
  <c r="BR22" i="40"/>
  <c r="BX21" i="40"/>
  <c r="BW21" i="40"/>
  <c r="BV21" i="40"/>
  <c r="BU21" i="40"/>
  <c r="BT21" i="40"/>
  <c r="BS21" i="40"/>
  <c r="BR21" i="40"/>
  <c r="BX20" i="40"/>
  <c r="BW20" i="40"/>
  <c r="BV20" i="40"/>
  <c r="BU20" i="40"/>
  <c r="BT20" i="40"/>
  <c r="BS20" i="40"/>
  <c r="BR20" i="40"/>
  <c r="BX19" i="40"/>
  <c r="BW19" i="40"/>
  <c r="BV19" i="40"/>
  <c r="BU19" i="40"/>
  <c r="BT19" i="40"/>
  <c r="BS19" i="40"/>
  <c r="BR19" i="40"/>
  <c r="BX18" i="40"/>
  <c r="BW18" i="40"/>
  <c r="BV18" i="40"/>
  <c r="BU18" i="40"/>
  <c r="BT18" i="40"/>
  <c r="BS18" i="40"/>
  <c r="BR18" i="40"/>
  <c r="BX17" i="40"/>
  <c r="BW17" i="40"/>
  <c r="BV17" i="40"/>
  <c r="BU17" i="40"/>
  <c r="BT17" i="40"/>
  <c r="BS17" i="40"/>
  <c r="BR17" i="40"/>
  <c r="BX16" i="40"/>
  <c r="BW16" i="40"/>
  <c r="BV16" i="40"/>
  <c r="BU16" i="40"/>
  <c r="BT16" i="40"/>
  <c r="BS16" i="40"/>
  <c r="BR16" i="40"/>
  <c r="BX15" i="40"/>
  <c r="BW15" i="40"/>
  <c r="BV15" i="40"/>
  <c r="BU15" i="40"/>
  <c r="BT15" i="40"/>
  <c r="BS15" i="40"/>
  <c r="BR15" i="40"/>
  <c r="BX14" i="40"/>
  <c r="BW14" i="40"/>
  <c r="BV14" i="40"/>
  <c r="BU14" i="40"/>
  <c r="BT14" i="40"/>
  <c r="BS14" i="40"/>
  <c r="BR14" i="40"/>
  <c r="BX13" i="40"/>
  <c r="BW13" i="40"/>
  <c r="BV13" i="40"/>
  <c r="BU13" i="40"/>
  <c r="BT13" i="40"/>
  <c r="BS13" i="40"/>
  <c r="BR13" i="40"/>
  <c r="BX12" i="40"/>
  <c r="BW12" i="40"/>
  <c r="BV12" i="40"/>
  <c r="BU12" i="40"/>
  <c r="BT12" i="40"/>
  <c r="BS12" i="40"/>
  <c r="BR12" i="40"/>
  <c r="BX11" i="40"/>
  <c r="BW11" i="40"/>
  <c r="BV11" i="40"/>
  <c r="BU11" i="40"/>
  <c r="BT11" i="40"/>
  <c r="BS11" i="40"/>
  <c r="BR11" i="40"/>
  <c r="BX10" i="40"/>
  <c r="BW10" i="40"/>
  <c r="BV10" i="40"/>
  <c r="BU10" i="40"/>
  <c r="BT10" i="40"/>
  <c r="BS10" i="40"/>
  <c r="BR10" i="40"/>
  <c r="BX9" i="40"/>
  <c r="BW9" i="40"/>
  <c r="BV9" i="40"/>
  <c r="BU9" i="40"/>
  <c r="BT9" i="40"/>
  <c r="BS9" i="40"/>
  <c r="BR9" i="40"/>
  <c r="BX8" i="40"/>
  <c r="BW8" i="40"/>
  <c r="BV8" i="40"/>
  <c r="BU8" i="40"/>
  <c r="BT8" i="40"/>
  <c r="BS8" i="40"/>
  <c r="BR8" i="40"/>
  <c r="BX7" i="40"/>
  <c r="BW7" i="40"/>
  <c r="BV7" i="40"/>
  <c r="BU7" i="40"/>
  <c r="BT7" i="40"/>
  <c r="BS7" i="40"/>
  <c r="BR7" i="40"/>
  <c r="BX6" i="40"/>
  <c r="BW6" i="40"/>
  <c r="BV6" i="40"/>
  <c r="BU6" i="40"/>
  <c r="BT6" i="40"/>
  <c r="BS6" i="40"/>
  <c r="BR6" i="40"/>
  <c r="BX5" i="40"/>
  <c r="BW5" i="40"/>
  <c r="BV5" i="40"/>
  <c r="BU5" i="40"/>
  <c r="BT5" i="40"/>
  <c r="BS5" i="40"/>
  <c r="BR5" i="40"/>
  <c r="BX4" i="40"/>
  <c r="BW4" i="40"/>
  <c r="BV4" i="40"/>
  <c r="BU4" i="40"/>
  <c r="BT4" i="40"/>
  <c r="BS4" i="40"/>
  <c r="BR4" i="40"/>
  <c r="BX3" i="40"/>
  <c r="BW3" i="40"/>
  <c r="BV3" i="40"/>
  <c r="BU3" i="40"/>
  <c r="BT3" i="40"/>
  <c r="BS3" i="40"/>
  <c r="BR3" i="40"/>
  <c r="BW58" i="40" l="1"/>
  <c r="BU58" i="40"/>
  <c r="BS59" i="40"/>
  <c r="BW59" i="40"/>
  <c r="BU59" i="40"/>
  <c r="BW60" i="40"/>
  <c r="BT60" i="40"/>
  <c r="BX59" i="40"/>
  <c r="BT59" i="40"/>
  <c r="BT58" i="40"/>
  <c r="BV58" i="40"/>
  <c r="BX58" i="40"/>
  <c r="BR59" i="40"/>
  <c r="BX60" i="40"/>
  <c r="W53" i="29"/>
  <c r="X53" i="29"/>
  <c r="H23" i="21" s="1"/>
  <c r="W54" i="29"/>
  <c r="X54" i="29"/>
  <c r="S23" i="21" s="1"/>
  <c r="V20" i="47" l="1"/>
  <c r="U20" i="47"/>
  <c r="T20" i="47"/>
  <c r="S20" i="47"/>
  <c r="R20" i="47"/>
  <c r="Q20" i="47"/>
  <c r="P20" i="47"/>
  <c r="O20" i="47"/>
  <c r="N20" i="47"/>
  <c r="M20" i="47"/>
  <c r="L20" i="47"/>
  <c r="K20" i="47"/>
  <c r="J20" i="47"/>
  <c r="I20" i="47"/>
  <c r="H20" i="47"/>
  <c r="F20" i="47"/>
  <c r="E20" i="47"/>
  <c r="C20" i="47"/>
  <c r="B20" i="47"/>
  <c r="BP59" i="36"/>
  <c r="BO59" i="36"/>
  <c r="BN59" i="36"/>
  <c r="BM59" i="36"/>
  <c r="BL59" i="36"/>
  <c r="BK59" i="36"/>
  <c r="BJ59" i="36"/>
  <c r="BI59" i="36"/>
  <c r="BH59" i="36"/>
  <c r="BG59" i="36"/>
  <c r="BF59" i="36"/>
  <c r="BE59" i="36"/>
  <c r="BD59" i="36"/>
  <c r="BC59" i="36"/>
  <c r="BB59" i="36"/>
  <c r="BA59" i="36"/>
  <c r="AZ59" i="36"/>
  <c r="AY59" i="36"/>
  <c r="AX59" i="36"/>
  <c r="AW59" i="36"/>
  <c r="AV59" i="36"/>
  <c r="AU59" i="36"/>
  <c r="AT59" i="36"/>
  <c r="AS59" i="36"/>
  <c r="AR59" i="36"/>
  <c r="AQ59" i="36"/>
  <c r="AP59" i="36"/>
  <c r="AO59" i="36"/>
  <c r="AN59" i="36"/>
  <c r="AM59" i="36"/>
  <c r="AL59" i="36"/>
  <c r="AK59" i="36"/>
  <c r="AJ59" i="36"/>
  <c r="AI59" i="36"/>
  <c r="AH59" i="36"/>
  <c r="AG59" i="36"/>
  <c r="AF59" i="36"/>
  <c r="AE59" i="36"/>
  <c r="AD59" i="36"/>
  <c r="AC59" i="36"/>
  <c r="AB59" i="36"/>
  <c r="AA59" i="36"/>
  <c r="Z59" i="36"/>
  <c r="Y59" i="36"/>
  <c r="X59" i="36"/>
  <c r="W59" i="36"/>
  <c r="V59" i="36"/>
  <c r="U59" i="36"/>
  <c r="T59" i="36"/>
  <c r="S59" i="36"/>
  <c r="R59" i="36"/>
  <c r="Q59" i="36"/>
  <c r="P59" i="36"/>
  <c r="O59" i="36"/>
  <c r="N59" i="36"/>
  <c r="M59" i="36"/>
  <c r="L59" i="36"/>
  <c r="K59" i="36"/>
  <c r="C59" i="36"/>
  <c r="D59" i="36"/>
  <c r="E59" i="36"/>
  <c r="F59" i="36"/>
  <c r="G59" i="36"/>
  <c r="H59" i="36"/>
  <c r="B59" i="36"/>
  <c r="BP62" i="36"/>
  <c r="BO62" i="36"/>
  <c r="BN62" i="36"/>
  <c r="BM62" i="36"/>
  <c r="BL62" i="36"/>
  <c r="BK62" i="36"/>
  <c r="BJ62" i="36"/>
  <c r="BI62" i="36"/>
  <c r="BH62" i="36"/>
  <c r="BG62" i="36"/>
  <c r="BF62" i="36"/>
  <c r="BE62" i="36"/>
  <c r="BD62" i="36"/>
  <c r="BC62" i="36"/>
  <c r="BB62" i="36"/>
  <c r="BA62" i="36"/>
  <c r="AZ62" i="36"/>
  <c r="AY62" i="36"/>
  <c r="AX62" i="36"/>
  <c r="AW62" i="36"/>
  <c r="AV62" i="36"/>
  <c r="AU62" i="36"/>
  <c r="AT62" i="36"/>
  <c r="AS62" i="36"/>
  <c r="AR62" i="36"/>
  <c r="AQ62" i="36"/>
  <c r="AP62" i="36"/>
  <c r="AO62" i="36"/>
  <c r="AN62" i="36"/>
  <c r="AM62" i="36"/>
  <c r="AL62" i="36"/>
  <c r="AK62" i="36"/>
  <c r="AJ62" i="36"/>
  <c r="AI62" i="36"/>
  <c r="AH62" i="36"/>
  <c r="AG62" i="36"/>
  <c r="AF62" i="36"/>
  <c r="AE62" i="36"/>
  <c r="AD62" i="36"/>
  <c r="AC62" i="36"/>
  <c r="AB62" i="36"/>
  <c r="AA62" i="36"/>
  <c r="Z62" i="36"/>
  <c r="Y62" i="36"/>
  <c r="X62" i="36"/>
  <c r="W62" i="36"/>
  <c r="V62" i="36"/>
  <c r="U62" i="36"/>
  <c r="T62" i="36"/>
  <c r="S62" i="36"/>
  <c r="R62" i="36"/>
  <c r="Q62" i="36"/>
  <c r="P62" i="36"/>
  <c r="O62" i="36"/>
  <c r="N62" i="36"/>
  <c r="M62" i="36"/>
  <c r="L62" i="36"/>
  <c r="K62" i="36"/>
  <c r="BP61" i="36"/>
  <c r="BO61" i="36"/>
  <c r="BN61" i="36"/>
  <c r="BM61" i="36"/>
  <c r="BL61" i="36"/>
  <c r="BK61" i="36"/>
  <c r="BJ61" i="36"/>
  <c r="BI61" i="36"/>
  <c r="BH61" i="36"/>
  <c r="BG61" i="36"/>
  <c r="BF61" i="36"/>
  <c r="BE61" i="36"/>
  <c r="BD61" i="36"/>
  <c r="BC61" i="36"/>
  <c r="BB61" i="36"/>
  <c r="BA61" i="36"/>
  <c r="AZ61" i="36"/>
  <c r="AY61" i="36"/>
  <c r="AX61" i="36"/>
  <c r="AW61" i="36"/>
  <c r="AV61" i="36"/>
  <c r="AU61" i="36"/>
  <c r="AT61" i="36"/>
  <c r="AS61" i="36"/>
  <c r="AR61" i="36"/>
  <c r="AQ61" i="36"/>
  <c r="AP61" i="36"/>
  <c r="AO61" i="36"/>
  <c r="AN61" i="36"/>
  <c r="AM61" i="36"/>
  <c r="AL61" i="36"/>
  <c r="AK61" i="36"/>
  <c r="AJ61" i="36"/>
  <c r="AI61" i="36"/>
  <c r="AH61" i="36"/>
  <c r="AG61" i="36"/>
  <c r="AF61" i="36"/>
  <c r="AE61" i="36"/>
  <c r="AD61" i="36"/>
  <c r="AC61" i="36"/>
  <c r="AB61" i="36"/>
  <c r="AA61" i="36"/>
  <c r="Z61" i="36"/>
  <c r="Y61" i="36"/>
  <c r="X61" i="36"/>
  <c r="W61" i="36"/>
  <c r="V61" i="36"/>
  <c r="U61" i="36"/>
  <c r="T61" i="36"/>
  <c r="S61" i="36"/>
  <c r="R61" i="36"/>
  <c r="Q61" i="36"/>
  <c r="P61" i="36"/>
  <c r="O61" i="36"/>
  <c r="N61" i="36"/>
  <c r="M61" i="36"/>
  <c r="L61" i="36"/>
  <c r="K61" i="36"/>
  <c r="BP60" i="36"/>
  <c r="BO60" i="36"/>
  <c r="BN60" i="36"/>
  <c r="BM60" i="36"/>
  <c r="BL60" i="36"/>
  <c r="BK60" i="36"/>
  <c r="BJ60" i="36"/>
  <c r="BI60" i="36"/>
  <c r="BH60" i="36"/>
  <c r="BG60" i="36"/>
  <c r="BF60" i="36"/>
  <c r="BE60" i="36"/>
  <c r="BD60" i="36"/>
  <c r="BC60" i="36"/>
  <c r="BB60" i="36"/>
  <c r="BA60" i="36"/>
  <c r="AZ60" i="36"/>
  <c r="AY60" i="36"/>
  <c r="AX60" i="36"/>
  <c r="AW60" i="36"/>
  <c r="AV60" i="36"/>
  <c r="AU60" i="36"/>
  <c r="AT60" i="36"/>
  <c r="AS60" i="36"/>
  <c r="AR60" i="36"/>
  <c r="AQ60" i="36"/>
  <c r="AP60" i="36"/>
  <c r="AO60" i="36"/>
  <c r="AN60" i="36"/>
  <c r="AM60" i="36"/>
  <c r="AL60" i="36"/>
  <c r="AK60" i="36"/>
  <c r="AJ60" i="36"/>
  <c r="AI60" i="36"/>
  <c r="AH60" i="36"/>
  <c r="AG60" i="36"/>
  <c r="AF60" i="36"/>
  <c r="AE60" i="36"/>
  <c r="AD60" i="36"/>
  <c r="AC60" i="36"/>
  <c r="AB60" i="36"/>
  <c r="AA60" i="36"/>
  <c r="Z60" i="36"/>
  <c r="Y60" i="36"/>
  <c r="X60" i="36"/>
  <c r="W60" i="36"/>
  <c r="V60" i="36"/>
  <c r="U60" i="36"/>
  <c r="T60" i="36"/>
  <c r="S60" i="36"/>
  <c r="R60" i="36"/>
  <c r="Q60" i="36"/>
  <c r="P60" i="36"/>
  <c r="O60" i="36"/>
  <c r="N60" i="36"/>
  <c r="M60" i="36"/>
  <c r="L60" i="36"/>
  <c r="K60" i="36"/>
  <c r="H62" i="36"/>
  <c r="G62" i="36"/>
  <c r="F62" i="36"/>
  <c r="E62" i="36"/>
  <c r="D62" i="36"/>
  <c r="C62" i="36"/>
  <c r="H61" i="36"/>
  <c r="G61" i="36"/>
  <c r="F61" i="36"/>
  <c r="E61" i="36"/>
  <c r="D61" i="36"/>
  <c r="C61" i="36"/>
  <c r="H60" i="36"/>
  <c r="G60" i="36"/>
  <c r="F60" i="36"/>
  <c r="E60" i="36"/>
  <c r="D60" i="36"/>
  <c r="C60" i="36"/>
  <c r="B62" i="36"/>
  <c r="BR59" i="36" l="1"/>
  <c r="BR49" i="36"/>
  <c r="BS49" i="36"/>
  <c r="BT49" i="36"/>
  <c r="BU49" i="36"/>
  <c r="BV49" i="36"/>
  <c r="BW49" i="36"/>
  <c r="BX49" i="36"/>
  <c r="BR50" i="36"/>
  <c r="BS50" i="36"/>
  <c r="BT50" i="36"/>
  <c r="BU50" i="36"/>
  <c r="BV50" i="36"/>
  <c r="BW50" i="36"/>
  <c r="BX50" i="36"/>
  <c r="BR51" i="36"/>
  <c r="BS51" i="36"/>
  <c r="BT51" i="36"/>
  <c r="BU51" i="36"/>
  <c r="BV51" i="36"/>
  <c r="BW51" i="36"/>
  <c r="BX51" i="36"/>
  <c r="BR52" i="36"/>
  <c r="BS52" i="36"/>
  <c r="BT52" i="36"/>
  <c r="BU52" i="36"/>
  <c r="BV52" i="36"/>
  <c r="BW52" i="36"/>
  <c r="BX52" i="36"/>
  <c r="BR53" i="36"/>
  <c r="BS53" i="36"/>
  <c r="BT53" i="36"/>
  <c r="BU53" i="36"/>
  <c r="BV53" i="36"/>
  <c r="BW53" i="36"/>
  <c r="BX53" i="36"/>
  <c r="BR54" i="36"/>
  <c r="BS54" i="36"/>
  <c r="BT54" i="36"/>
  <c r="BU54" i="36"/>
  <c r="BV54" i="36"/>
  <c r="BW54" i="36"/>
  <c r="BX54" i="36"/>
  <c r="BR55" i="36"/>
  <c r="BS55" i="36"/>
  <c r="BT55" i="36"/>
  <c r="BU55" i="36"/>
  <c r="BV55" i="36"/>
  <c r="BW55" i="36"/>
  <c r="BX55" i="36"/>
  <c r="BR56" i="36"/>
  <c r="BS56" i="36"/>
  <c r="BT56" i="36"/>
  <c r="BU56" i="36"/>
  <c r="BV56" i="36"/>
  <c r="BW56" i="36"/>
  <c r="BX56" i="36"/>
  <c r="AC61" i="33" l="1"/>
  <c r="G53" i="30" l="1"/>
  <c r="D53" i="30"/>
  <c r="B5" i="30"/>
  <c r="N5" i="30" s="1"/>
  <c r="D5" i="30"/>
  <c r="P5" i="30" s="1"/>
  <c r="G5" i="30"/>
  <c r="T5" i="30"/>
  <c r="B6" i="30"/>
  <c r="N6" i="30" s="1"/>
  <c r="D6" i="30"/>
  <c r="P6" i="30" s="1"/>
  <c r="G6" i="30"/>
  <c r="T6" i="30"/>
  <c r="B7" i="30"/>
  <c r="N7" i="30" s="1"/>
  <c r="D7" i="30"/>
  <c r="P7" i="30" s="1"/>
  <c r="G7" i="30"/>
  <c r="T7" i="30"/>
  <c r="B8" i="30"/>
  <c r="N8" i="30" s="1"/>
  <c r="D8" i="30"/>
  <c r="P8" i="30" s="1"/>
  <c r="G8" i="30"/>
  <c r="T8" i="30"/>
  <c r="B9" i="30"/>
  <c r="N9" i="30" s="1"/>
  <c r="D9" i="30"/>
  <c r="P9" i="30" s="1"/>
  <c r="G9" i="30"/>
  <c r="T9" i="30"/>
  <c r="B10" i="30"/>
  <c r="N10" i="30" s="1"/>
  <c r="D10" i="30"/>
  <c r="P10" i="30" s="1"/>
  <c r="G10" i="30"/>
  <c r="T10" i="30"/>
  <c r="B11" i="30"/>
  <c r="N11" i="30" s="1"/>
  <c r="D11" i="30"/>
  <c r="P11" i="30" s="1"/>
  <c r="G11" i="30"/>
  <c r="T11" i="30"/>
  <c r="B12" i="30"/>
  <c r="N12" i="30" s="1"/>
  <c r="D12" i="30"/>
  <c r="P12" i="30" s="1"/>
  <c r="G12" i="30"/>
  <c r="T12" i="30"/>
  <c r="B13" i="30"/>
  <c r="N13" i="30" s="1"/>
  <c r="D13" i="30"/>
  <c r="P13" i="30" s="1"/>
  <c r="G13" i="30"/>
  <c r="T13" i="30"/>
  <c r="B14" i="30"/>
  <c r="N14" i="30" s="1"/>
  <c r="D14" i="30"/>
  <c r="P14" i="30" s="1"/>
  <c r="G14" i="30"/>
  <c r="T14" i="30"/>
  <c r="B15" i="30"/>
  <c r="N15" i="30" s="1"/>
  <c r="D15" i="30"/>
  <c r="P15" i="30" s="1"/>
  <c r="G15" i="30"/>
  <c r="T15" i="30"/>
  <c r="B16" i="30"/>
  <c r="N16" i="30" s="1"/>
  <c r="D16" i="30"/>
  <c r="P16" i="30" s="1"/>
  <c r="G16" i="30"/>
  <c r="T16" i="30"/>
  <c r="B17" i="30"/>
  <c r="N17" i="30" s="1"/>
  <c r="D17" i="30"/>
  <c r="P17" i="30" s="1"/>
  <c r="G17" i="30"/>
  <c r="T17" i="30"/>
  <c r="B18" i="30"/>
  <c r="N18" i="30" s="1"/>
  <c r="D18" i="30"/>
  <c r="P18" i="30" s="1"/>
  <c r="G18" i="30"/>
  <c r="T18" i="30"/>
  <c r="B19" i="30"/>
  <c r="N19" i="30" s="1"/>
  <c r="D19" i="30"/>
  <c r="P19" i="30" s="1"/>
  <c r="G19" i="30"/>
  <c r="T19" i="30"/>
  <c r="B20" i="30"/>
  <c r="N20" i="30" s="1"/>
  <c r="D20" i="30"/>
  <c r="P20" i="30" s="1"/>
  <c r="G20" i="30"/>
  <c r="T20" i="30"/>
  <c r="B21" i="30"/>
  <c r="N21" i="30" s="1"/>
  <c r="D21" i="30"/>
  <c r="P21" i="30" s="1"/>
  <c r="G21" i="30"/>
  <c r="T21" i="30"/>
  <c r="B22" i="30"/>
  <c r="N22" i="30" s="1"/>
  <c r="D22" i="30"/>
  <c r="P22" i="30" s="1"/>
  <c r="G22" i="30"/>
  <c r="T22" i="30"/>
  <c r="B23" i="30"/>
  <c r="N23" i="30" s="1"/>
  <c r="D23" i="30"/>
  <c r="P23" i="30" s="1"/>
  <c r="G23" i="30"/>
  <c r="T23" i="30"/>
  <c r="B24" i="30"/>
  <c r="N24" i="30" s="1"/>
  <c r="D24" i="30"/>
  <c r="P24" i="30" s="1"/>
  <c r="G24" i="30"/>
  <c r="T24" i="30"/>
  <c r="B25" i="30"/>
  <c r="N25" i="30" s="1"/>
  <c r="D25" i="30"/>
  <c r="P25" i="30" s="1"/>
  <c r="G25" i="30"/>
  <c r="T25" i="30"/>
  <c r="B26" i="30"/>
  <c r="N26" i="30" s="1"/>
  <c r="D26" i="30"/>
  <c r="P26" i="30" s="1"/>
  <c r="G26" i="30"/>
  <c r="T26" i="30"/>
  <c r="B27" i="30"/>
  <c r="N27" i="30" s="1"/>
  <c r="D27" i="30"/>
  <c r="P27" i="30" s="1"/>
  <c r="G27" i="30"/>
  <c r="T27" i="30"/>
  <c r="B28" i="30"/>
  <c r="N28" i="30" s="1"/>
  <c r="D28" i="30"/>
  <c r="P28" i="30" s="1"/>
  <c r="G28" i="30"/>
  <c r="T28" i="30"/>
  <c r="B29" i="30"/>
  <c r="N29" i="30" s="1"/>
  <c r="D29" i="30"/>
  <c r="P29" i="30" s="1"/>
  <c r="G29" i="30"/>
  <c r="T29" i="30"/>
  <c r="B30" i="30"/>
  <c r="N30" i="30" s="1"/>
  <c r="D30" i="30"/>
  <c r="P30" i="30" s="1"/>
  <c r="G30" i="30"/>
  <c r="T30" i="30"/>
  <c r="B31" i="30"/>
  <c r="N31" i="30" s="1"/>
  <c r="D31" i="30"/>
  <c r="P31" i="30" s="1"/>
  <c r="G31" i="30"/>
  <c r="T31" i="30"/>
  <c r="B32" i="30"/>
  <c r="N32" i="30" s="1"/>
  <c r="D32" i="30"/>
  <c r="P32" i="30" s="1"/>
  <c r="G32" i="30"/>
  <c r="T32" i="30"/>
  <c r="B33" i="30"/>
  <c r="N33" i="30" s="1"/>
  <c r="D33" i="30"/>
  <c r="P33" i="30" s="1"/>
  <c r="G33" i="30"/>
  <c r="T33" i="30"/>
  <c r="B34" i="30"/>
  <c r="N34" i="30" s="1"/>
  <c r="D34" i="30"/>
  <c r="P34" i="30" s="1"/>
  <c r="G34" i="30"/>
  <c r="T34" i="30"/>
  <c r="B35" i="30"/>
  <c r="N35" i="30" s="1"/>
  <c r="D35" i="30"/>
  <c r="P35" i="30" s="1"/>
  <c r="G35" i="30"/>
  <c r="T35" i="30"/>
  <c r="B36" i="30"/>
  <c r="N36" i="30" s="1"/>
  <c r="D36" i="30"/>
  <c r="P36" i="30" s="1"/>
  <c r="G36" i="30"/>
  <c r="T36" i="30"/>
  <c r="B37" i="30"/>
  <c r="N37" i="30" s="1"/>
  <c r="D37" i="30"/>
  <c r="P37" i="30" s="1"/>
  <c r="G37" i="30"/>
  <c r="T37" i="30"/>
  <c r="B38" i="30"/>
  <c r="N38" i="30" s="1"/>
  <c r="D38" i="30"/>
  <c r="P38" i="30" s="1"/>
  <c r="G38" i="30"/>
  <c r="T38" i="30"/>
  <c r="B39" i="30"/>
  <c r="N39" i="30" s="1"/>
  <c r="D39" i="30"/>
  <c r="P39" i="30" s="1"/>
  <c r="G39" i="30"/>
  <c r="T39" i="30"/>
  <c r="B40" i="30"/>
  <c r="N40" i="30" s="1"/>
  <c r="D40" i="30"/>
  <c r="P40" i="30" s="1"/>
  <c r="G40" i="30"/>
  <c r="T40" i="30"/>
  <c r="B41" i="30"/>
  <c r="N41" i="30" s="1"/>
  <c r="D41" i="30"/>
  <c r="P41" i="30" s="1"/>
  <c r="G41" i="30"/>
  <c r="T41" i="30"/>
  <c r="B42" i="30"/>
  <c r="N42" i="30" s="1"/>
  <c r="D42" i="30"/>
  <c r="P42" i="30" s="1"/>
  <c r="G42" i="30"/>
  <c r="T42" i="30"/>
  <c r="B43" i="30"/>
  <c r="N43" i="30" s="1"/>
  <c r="D43" i="30"/>
  <c r="P43" i="30" s="1"/>
  <c r="G43" i="30"/>
  <c r="T43" i="30"/>
  <c r="B44" i="30"/>
  <c r="N44" i="30" s="1"/>
  <c r="D44" i="30"/>
  <c r="P44" i="30" s="1"/>
  <c r="G44" i="30"/>
  <c r="T44" i="30"/>
  <c r="B45" i="30"/>
  <c r="N45" i="30" s="1"/>
  <c r="D45" i="30"/>
  <c r="P45" i="30" s="1"/>
  <c r="G45" i="30"/>
  <c r="T45" i="30"/>
  <c r="B46" i="30"/>
  <c r="N46" i="30" s="1"/>
  <c r="D46" i="30"/>
  <c r="P46" i="30" s="1"/>
  <c r="G46" i="30"/>
  <c r="T46" i="30"/>
  <c r="B47" i="30"/>
  <c r="N47" i="30" s="1"/>
  <c r="D47" i="30"/>
  <c r="P47" i="30" s="1"/>
  <c r="G47" i="30"/>
  <c r="T47" i="30"/>
  <c r="B48" i="30"/>
  <c r="N48" i="30" s="1"/>
  <c r="D48" i="30"/>
  <c r="P48" i="30" s="1"/>
  <c r="G48" i="30"/>
  <c r="T48" i="30"/>
  <c r="B49" i="30"/>
  <c r="N49" i="30" s="1"/>
  <c r="D49" i="30"/>
  <c r="P49" i="30" s="1"/>
  <c r="G49" i="30"/>
  <c r="T49" i="30"/>
  <c r="B50" i="30"/>
  <c r="N50" i="30" s="1"/>
  <c r="D50" i="30"/>
  <c r="P50" i="30" s="1"/>
  <c r="G50" i="30"/>
  <c r="T50" i="30"/>
  <c r="B51" i="30"/>
  <c r="N51" i="30" s="1"/>
  <c r="D51" i="30"/>
  <c r="P51" i="30" s="1"/>
  <c r="G51" i="30"/>
  <c r="T51" i="30"/>
  <c r="B52" i="30"/>
  <c r="N52" i="30" s="1"/>
  <c r="D52" i="30"/>
  <c r="P52" i="30" s="1"/>
  <c r="G52" i="30"/>
  <c r="T52" i="30"/>
  <c r="G4" i="30"/>
  <c r="D4" i="30"/>
  <c r="B4" i="30"/>
  <c r="B44" i="21"/>
  <c r="C44" i="21"/>
  <c r="D44" i="21"/>
  <c r="E44" i="21"/>
  <c r="F44" i="21"/>
  <c r="G44" i="21"/>
  <c r="H44" i="21"/>
  <c r="H43" i="21"/>
  <c r="G43" i="21"/>
  <c r="F43" i="21"/>
  <c r="E43" i="21"/>
  <c r="D43" i="21"/>
  <c r="C43" i="21"/>
  <c r="B43" i="21"/>
  <c r="G56" i="30" l="1"/>
  <c r="H56" i="30"/>
  <c r="T4" i="30"/>
  <c r="T56" i="30" s="1"/>
  <c r="B56" i="30"/>
  <c r="N4" i="30"/>
  <c r="N56" i="30" s="1"/>
  <c r="D56" i="30"/>
  <c r="P4" i="30"/>
  <c r="P56" i="30" s="1"/>
  <c r="D31" i="20"/>
  <c r="G31" i="20"/>
  <c r="R49" i="6" l="1"/>
  <c r="S49" i="6"/>
  <c r="T49" i="6"/>
  <c r="U49" i="6"/>
  <c r="V49" i="6"/>
  <c r="W49" i="6"/>
  <c r="X49" i="6"/>
  <c r="Y49" i="6"/>
  <c r="Z49" i="6"/>
  <c r="AA49" i="6"/>
  <c r="AB49" i="6"/>
  <c r="AC49" i="6"/>
  <c r="I14" i="20" s="1"/>
  <c r="AD49" i="6"/>
  <c r="AE49" i="6"/>
  <c r="AF49" i="6"/>
  <c r="AG49" i="6"/>
  <c r="AH49" i="6"/>
  <c r="AI49" i="6"/>
  <c r="AJ49" i="6"/>
  <c r="AK49" i="6"/>
  <c r="AL49" i="6"/>
  <c r="AM49" i="6"/>
  <c r="AN49" i="6"/>
  <c r="M14" i="20" s="1"/>
  <c r="AO49" i="6"/>
  <c r="N14" i="20" s="1"/>
  <c r="AP49" i="6"/>
  <c r="O14" i="20" s="1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Q14" i="20" s="1"/>
  <c r="BF49" i="6"/>
  <c r="BG49" i="6"/>
  <c r="S14" i="20" s="1"/>
  <c r="BH49" i="6"/>
  <c r="T14" i="20" s="1"/>
  <c r="BI49" i="6"/>
  <c r="U14" i="20" s="1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Y47" i="6" l="1"/>
  <c r="BX47" i="6"/>
  <c r="BW47" i="6"/>
  <c r="BV47" i="6"/>
  <c r="BU47" i="6"/>
  <c r="BT47" i="6"/>
  <c r="BS47" i="6"/>
  <c r="BY46" i="6"/>
  <c r="BX46" i="6"/>
  <c r="BW46" i="6"/>
  <c r="BV46" i="6"/>
  <c r="BU46" i="6"/>
  <c r="BT46" i="6"/>
  <c r="BS46" i="6"/>
  <c r="BY45" i="6"/>
  <c r="BX45" i="6"/>
  <c r="BW45" i="6"/>
  <c r="BV45" i="6"/>
  <c r="BU45" i="6"/>
  <c r="BT45" i="6"/>
  <c r="BS45" i="6"/>
  <c r="BY44" i="6"/>
  <c r="BX44" i="6"/>
  <c r="BW44" i="6"/>
  <c r="BV44" i="6"/>
  <c r="BU44" i="6"/>
  <c r="BT44" i="6"/>
  <c r="BS44" i="6"/>
  <c r="BY43" i="6"/>
  <c r="BX43" i="6"/>
  <c r="BW43" i="6"/>
  <c r="BV43" i="6"/>
  <c r="BU43" i="6"/>
  <c r="BT43" i="6"/>
  <c r="BS43" i="6"/>
  <c r="BY42" i="6"/>
  <c r="BX42" i="6"/>
  <c r="BW42" i="6"/>
  <c r="BV42" i="6"/>
  <c r="BU42" i="6"/>
  <c r="BT42" i="6"/>
  <c r="BS42" i="6"/>
  <c r="BY41" i="6"/>
  <c r="BX41" i="6"/>
  <c r="BW41" i="6"/>
  <c r="BV41" i="6"/>
  <c r="BU41" i="6"/>
  <c r="BT41" i="6"/>
  <c r="BS41" i="6"/>
  <c r="BY40" i="6"/>
  <c r="BX40" i="6"/>
  <c r="BW40" i="6"/>
  <c r="BV40" i="6"/>
  <c r="BU40" i="6"/>
  <c r="BT40" i="6"/>
  <c r="BS40" i="6"/>
  <c r="BY39" i="6"/>
  <c r="BX39" i="6"/>
  <c r="BW39" i="6"/>
  <c r="BV39" i="6"/>
  <c r="BU39" i="6"/>
  <c r="BT39" i="6"/>
  <c r="BS39" i="6"/>
  <c r="BY38" i="6"/>
  <c r="BX38" i="6"/>
  <c r="BW38" i="6"/>
  <c r="BV38" i="6"/>
  <c r="BU38" i="6"/>
  <c r="BT38" i="6"/>
  <c r="BS38" i="6"/>
  <c r="BY37" i="6"/>
  <c r="BX37" i="6"/>
  <c r="BW37" i="6"/>
  <c r="BV37" i="6"/>
  <c r="BU37" i="6"/>
  <c r="BT37" i="6"/>
  <c r="BS37" i="6"/>
  <c r="BY36" i="6"/>
  <c r="BX36" i="6"/>
  <c r="BW36" i="6"/>
  <c r="BV36" i="6"/>
  <c r="BU36" i="6"/>
  <c r="BT36" i="6"/>
  <c r="BS36" i="6"/>
  <c r="BY35" i="6"/>
  <c r="BX35" i="6"/>
  <c r="BW35" i="6"/>
  <c r="BV35" i="6"/>
  <c r="BU35" i="6"/>
  <c r="BT35" i="6"/>
  <c r="BS35" i="6"/>
  <c r="BY34" i="6"/>
  <c r="BX34" i="6"/>
  <c r="BW34" i="6"/>
  <c r="BV34" i="6"/>
  <c r="BU34" i="6"/>
  <c r="BT34" i="6"/>
  <c r="BS34" i="6"/>
  <c r="BY33" i="6"/>
  <c r="BX33" i="6"/>
  <c r="BW33" i="6"/>
  <c r="BV33" i="6"/>
  <c r="BU33" i="6"/>
  <c r="BT33" i="6"/>
  <c r="BS33" i="6"/>
  <c r="BY32" i="6"/>
  <c r="BX32" i="6"/>
  <c r="BW32" i="6"/>
  <c r="BV32" i="6"/>
  <c r="BU32" i="6"/>
  <c r="BT32" i="6"/>
  <c r="BS32" i="6"/>
  <c r="BY31" i="6"/>
  <c r="BX31" i="6"/>
  <c r="BW31" i="6"/>
  <c r="BV31" i="6"/>
  <c r="BU31" i="6"/>
  <c r="BT31" i="6"/>
  <c r="BS31" i="6"/>
  <c r="BY30" i="6"/>
  <c r="BX30" i="6"/>
  <c r="BW30" i="6"/>
  <c r="BV30" i="6"/>
  <c r="BU30" i="6"/>
  <c r="BT30" i="6"/>
  <c r="BS30" i="6"/>
  <c r="BY29" i="6"/>
  <c r="BX29" i="6"/>
  <c r="BW29" i="6"/>
  <c r="BV29" i="6"/>
  <c r="BU29" i="6"/>
  <c r="BT29" i="6"/>
  <c r="BS29" i="6"/>
  <c r="BY28" i="6"/>
  <c r="BX28" i="6"/>
  <c r="BW28" i="6"/>
  <c r="BV28" i="6"/>
  <c r="BU28" i="6"/>
  <c r="BT28" i="6"/>
  <c r="BS28" i="6"/>
  <c r="BY27" i="6"/>
  <c r="BX27" i="6"/>
  <c r="BW27" i="6"/>
  <c r="BV27" i="6"/>
  <c r="BU27" i="6"/>
  <c r="BT27" i="6"/>
  <c r="BS27" i="6"/>
  <c r="BY26" i="6"/>
  <c r="BX26" i="6"/>
  <c r="BW26" i="6"/>
  <c r="BV26" i="6"/>
  <c r="BU26" i="6"/>
  <c r="BT26" i="6"/>
  <c r="BS26" i="6"/>
  <c r="BY25" i="6"/>
  <c r="BX25" i="6"/>
  <c r="BW25" i="6"/>
  <c r="BV25" i="6"/>
  <c r="BU25" i="6"/>
  <c r="BT25" i="6"/>
  <c r="BS25" i="6"/>
  <c r="BY24" i="6"/>
  <c r="BX24" i="6"/>
  <c r="BW24" i="6"/>
  <c r="BV24" i="6"/>
  <c r="BU24" i="6"/>
  <c r="BT24" i="6"/>
  <c r="BS24" i="6"/>
  <c r="BY23" i="6"/>
  <c r="BX23" i="6"/>
  <c r="BW23" i="6"/>
  <c r="BV23" i="6"/>
  <c r="BU23" i="6"/>
  <c r="BT23" i="6"/>
  <c r="BS23" i="6"/>
  <c r="BY22" i="6"/>
  <c r="BX22" i="6"/>
  <c r="BW22" i="6"/>
  <c r="BV22" i="6"/>
  <c r="BU22" i="6"/>
  <c r="BT22" i="6"/>
  <c r="BS22" i="6"/>
  <c r="BY21" i="6"/>
  <c r="BX21" i="6"/>
  <c r="BW21" i="6"/>
  <c r="BV21" i="6"/>
  <c r="BU21" i="6"/>
  <c r="BT21" i="6"/>
  <c r="BS21" i="6"/>
  <c r="BY20" i="6"/>
  <c r="BX20" i="6"/>
  <c r="BW20" i="6"/>
  <c r="BV20" i="6"/>
  <c r="BU20" i="6"/>
  <c r="BT20" i="6"/>
  <c r="BS20" i="6"/>
  <c r="BY19" i="6"/>
  <c r="BX19" i="6"/>
  <c r="BW19" i="6"/>
  <c r="BV19" i="6"/>
  <c r="BU19" i="6"/>
  <c r="BT19" i="6"/>
  <c r="BS19" i="6"/>
  <c r="BY18" i="6"/>
  <c r="BX18" i="6"/>
  <c r="BW18" i="6"/>
  <c r="BV18" i="6"/>
  <c r="BU18" i="6"/>
  <c r="BT18" i="6"/>
  <c r="BS18" i="6"/>
  <c r="BY17" i="6"/>
  <c r="BX17" i="6"/>
  <c r="BW17" i="6"/>
  <c r="BV17" i="6"/>
  <c r="BU17" i="6"/>
  <c r="BT17" i="6"/>
  <c r="BS17" i="6"/>
  <c r="BY16" i="6"/>
  <c r="BX16" i="6"/>
  <c r="BW16" i="6"/>
  <c r="BV16" i="6"/>
  <c r="BU16" i="6"/>
  <c r="BT16" i="6"/>
  <c r="BS16" i="6"/>
  <c r="BY15" i="6"/>
  <c r="BX15" i="6"/>
  <c r="BW15" i="6"/>
  <c r="BV15" i="6"/>
  <c r="BU15" i="6"/>
  <c r="BT15" i="6"/>
  <c r="BS15" i="6"/>
  <c r="BY14" i="6"/>
  <c r="BX14" i="6"/>
  <c r="BW14" i="6"/>
  <c r="BV14" i="6"/>
  <c r="BU14" i="6"/>
  <c r="BT14" i="6"/>
  <c r="BS14" i="6"/>
  <c r="BY13" i="6"/>
  <c r="BX13" i="6"/>
  <c r="BW13" i="6"/>
  <c r="BV13" i="6"/>
  <c r="BU13" i="6"/>
  <c r="BT13" i="6"/>
  <c r="BS13" i="6"/>
  <c r="BY12" i="6"/>
  <c r="BX12" i="6"/>
  <c r="BW12" i="6"/>
  <c r="BV12" i="6"/>
  <c r="BU12" i="6"/>
  <c r="BT12" i="6"/>
  <c r="BS12" i="6"/>
  <c r="BY11" i="6"/>
  <c r="BX11" i="6"/>
  <c r="BW11" i="6"/>
  <c r="BV11" i="6"/>
  <c r="BU11" i="6"/>
  <c r="BT11" i="6"/>
  <c r="BS11" i="6"/>
  <c r="BY10" i="6"/>
  <c r="BX10" i="6"/>
  <c r="BW10" i="6"/>
  <c r="BV10" i="6"/>
  <c r="BU10" i="6"/>
  <c r="BT10" i="6"/>
  <c r="BS10" i="6"/>
  <c r="BY9" i="6"/>
  <c r="BX9" i="6"/>
  <c r="BW9" i="6"/>
  <c r="BV9" i="6"/>
  <c r="BU9" i="6"/>
  <c r="BT9" i="6"/>
  <c r="BS9" i="6"/>
  <c r="BY8" i="6"/>
  <c r="BX8" i="6"/>
  <c r="BW8" i="6"/>
  <c r="BV8" i="6"/>
  <c r="BU8" i="6"/>
  <c r="BT8" i="6"/>
  <c r="BS8" i="6"/>
  <c r="BY7" i="6"/>
  <c r="BX7" i="6"/>
  <c r="BW7" i="6"/>
  <c r="BV7" i="6"/>
  <c r="BU7" i="6"/>
  <c r="BT7" i="6"/>
  <c r="BS7" i="6"/>
  <c r="BY5" i="6"/>
  <c r="BX5" i="6"/>
  <c r="BW5" i="6"/>
  <c r="BV5" i="6"/>
  <c r="BU5" i="6"/>
  <c r="BT5" i="6"/>
  <c r="BS5" i="6"/>
  <c r="BY4" i="6"/>
  <c r="BX4" i="6"/>
  <c r="BW4" i="6"/>
  <c r="BV4" i="6"/>
  <c r="BU4" i="6"/>
  <c r="BT4" i="6"/>
  <c r="BS4" i="6"/>
  <c r="BY3" i="6"/>
  <c r="BX3" i="6"/>
  <c r="BW3" i="6"/>
  <c r="BV3" i="6"/>
  <c r="BU3" i="6"/>
  <c r="BT3" i="6"/>
  <c r="BS3" i="6"/>
  <c r="L49" i="7" l="1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M15" i="20" s="1"/>
  <c r="AO49" i="7"/>
  <c r="N15" i="20" s="1"/>
  <c r="AP49" i="7"/>
  <c r="O15" i="20" s="1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Q15" i="20" s="1"/>
  <c r="BF49" i="7"/>
  <c r="R15" i="20" s="1"/>
  <c r="BG49" i="7"/>
  <c r="S15" i="20" s="1"/>
  <c r="BH49" i="7"/>
  <c r="T15" i="20" s="1"/>
  <c r="BI49" i="7"/>
  <c r="U15" i="20" s="1"/>
  <c r="BJ49" i="7"/>
  <c r="V15" i="20" s="1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E34" i="21" s="1"/>
  <c r="AT50" i="7"/>
  <c r="F34" i="21" s="1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S61" i="38" l="1"/>
  <c r="T61" i="38"/>
  <c r="U61" i="38"/>
  <c r="V61" i="38"/>
  <c r="W61" i="38"/>
  <c r="X61" i="38"/>
  <c r="Y61" i="38"/>
  <c r="Z61" i="38"/>
  <c r="AA61" i="38"/>
  <c r="AB61" i="38"/>
  <c r="AC61" i="38"/>
  <c r="AD61" i="38"/>
  <c r="AE61" i="38"/>
  <c r="AF61" i="38"/>
  <c r="AG61" i="38"/>
  <c r="AH61" i="38"/>
  <c r="AI61" i="38"/>
  <c r="AJ61" i="38"/>
  <c r="AK61" i="38"/>
  <c r="AL61" i="38"/>
  <c r="AM61" i="38"/>
  <c r="AN61" i="38"/>
  <c r="AO61" i="38"/>
  <c r="AP61" i="38"/>
  <c r="AQ61" i="38"/>
  <c r="AR61" i="38"/>
  <c r="AS61" i="38"/>
  <c r="AT61" i="38"/>
  <c r="AU61" i="38"/>
  <c r="AV61" i="38"/>
  <c r="AW61" i="38"/>
  <c r="AX61" i="38"/>
  <c r="AY61" i="38"/>
  <c r="AZ61" i="38"/>
  <c r="BA61" i="38"/>
  <c r="BB61" i="38"/>
  <c r="BC61" i="38"/>
  <c r="BD61" i="38"/>
  <c r="BE61" i="38"/>
  <c r="BF61" i="38"/>
  <c r="BG61" i="38"/>
  <c r="BH61" i="38"/>
  <c r="BI61" i="38"/>
  <c r="BJ61" i="38"/>
  <c r="BK61" i="38"/>
  <c r="BL61" i="38"/>
  <c r="BM61" i="38"/>
  <c r="BN61" i="38"/>
  <c r="BO61" i="38"/>
  <c r="BP61" i="38"/>
  <c r="BQ61" i="38"/>
  <c r="BR61" i="38"/>
  <c r="BS61" i="38"/>
  <c r="BT61" i="38"/>
  <c r="BU61" i="38"/>
  <c r="BV61" i="38"/>
  <c r="R61" i="38"/>
  <c r="C61" i="38"/>
  <c r="D61" i="38"/>
  <c r="E61" i="38"/>
  <c r="F61" i="38"/>
  <c r="G61" i="38"/>
  <c r="H61" i="38"/>
  <c r="I61" i="38"/>
  <c r="J61" i="38"/>
  <c r="K61" i="38"/>
  <c r="L61" i="38"/>
  <c r="M61" i="38"/>
  <c r="N61" i="38"/>
  <c r="O61" i="38"/>
  <c r="B61" i="38"/>
  <c r="BX4" i="38"/>
  <c r="BY4" i="38"/>
  <c r="BZ4" i="38"/>
  <c r="CA4" i="38"/>
  <c r="CB4" i="38"/>
  <c r="CC4" i="38"/>
  <c r="CD4" i="38"/>
  <c r="CE4" i="38"/>
  <c r="CF4" i="38"/>
  <c r="CG4" i="38"/>
  <c r="CH4" i="38"/>
  <c r="CI4" i="38"/>
  <c r="CJ4" i="38"/>
  <c r="CK4" i="38"/>
  <c r="BX5" i="38"/>
  <c r="BY5" i="38"/>
  <c r="BZ5" i="38"/>
  <c r="CA5" i="38"/>
  <c r="CB5" i="38"/>
  <c r="CC5" i="38"/>
  <c r="CD5" i="38"/>
  <c r="CE5" i="38"/>
  <c r="CF5" i="38"/>
  <c r="CG5" i="38"/>
  <c r="CH5" i="38"/>
  <c r="CI5" i="38"/>
  <c r="CJ5" i="38"/>
  <c r="CK5" i="38"/>
  <c r="BX6" i="38"/>
  <c r="BY6" i="38"/>
  <c r="BZ6" i="38"/>
  <c r="CA6" i="38"/>
  <c r="CB6" i="38"/>
  <c r="CC6" i="38"/>
  <c r="CD6" i="38"/>
  <c r="CE6" i="38"/>
  <c r="CF6" i="38"/>
  <c r="CG6" i="38"/>
  <c r="CH6" i="38"/>
  <c r="CI6" i="38"/>
  <c r="CJ6" i="38"/>
  <c r="CK6" i="38"/>
  <c r="BX7" i="38"/>
  <c r="BY7" i="38"/>
  <c r="BZ7" i="38"/>
  <c r="CA7" i="38"/>
  <c r="CB7" i="38"/>
  <c r="CC7" i="38"/>
  <c r="CD7" i="38"/>
  <c r="CE7" i="38"/>
  <c r="CF7" i="38"/>
  <c r="CG7" i="38"/>
  <c r="CH7" i="38"/>
  <c r="CI7" i="38"/>
  <c r="CJ7" i="38"/>
  <c r="CK7" i="38"/>
  <c r="BX8" i="38"/>
  <c r="BY8" i="38"/>
  <c r="BZ8" i="38"/>
  <c r="CA8" i="38"/>
  <c r="CB8" i="38"/>
  <c r="CC8" i="38"/>
  <c r="CD8" i="38"/>
  <c r="CE8" i="38"/>
  <c r="CF8" i="38"/>
  <c r="CG8" i="38"/>
  <c r="CH8" i="38"/>
  <c r="CI8" i="38"/>
  <c r="CJ8" i="38"/>
  <c r="CK8" i="38"/>
  <c r="BX9" i="38"/>
  <c r="BY9" i="38"/>
  <c r="BZ9" i="38"/>
  <c r="CA9" i="38"/>
  <c r="CB9" i="38"/>
  <c r="CC9" i="38"/>
  <c r="CD9" i="38"/>
  <c r="CE9" i="38"/>
  <c r="CF9" i="38"/>
  <c r="CG9" i="38"/>
  <c r="CH9" i="38"/>
  <c r="CI9" i="38"/>
  <c r="CJ9" i="38"/>
  <c r="CK9" i="38"/>
  <c r="BX10" i="38"/>
  <c r="BY10" i="38"/>
  <c r="BZ10" i="38"/>
  <c r="CA10" i="38"/>
  <c r="CB10" i="38"/>
  <c r="CC10" i="38"/>
  <c r="CD10" i="38"/>
  <c r="CE10" i="38"/>
  <c r="CF10" i="38"/>
  <c r="CG10" i="38"/>
  <c r="CH10" i="38"/>
  <c r="CI10" i="38"/>
  <c r="CJ10" i="38"/>
  <c r="CK10" i="38"/>
  <c r="BX11" i="38"/>
  <c r="BY11" i="38"/>
  <c r="BZ11" i="38"/>
  <c r="CA11" i="38"/>
  <c r="CB11" i="38"/>
  <c r="CC11" i="38"/>
  <c r="CD11" i="38"/>
  <c r="CE11" i="38"/>
  <c r="CF11" i="38"/>
  <c r="CG11" i="38"/>
  <c r="CH11" i="38"/>
  <c r="CI11" i="38"/>
  <c r="CJ11" i="38"/>
  <c r="CK11" i="38"/>
  <c r="BX12" i="38"/>
  <c r="BY12" i="38"/>
  <c r="BZ12" i="38"/>
  <c r="CA12" i="38"/>
  <c r="CB12" i="38"/>
  <c r="CC12" i="38"/>
  <c r="CD12" i="38"/>
  <c r="CE12" i="38"/>
  <c r="CF12" i="38"/>
  <c r="CG12" i="38"/>
  <c r="CH12" i="38"/>
  <c r="CI12" i="38"/>
  <c r="CJ12" i="38"/>
  <c r="CK12" i="38"/>
  <c r="BX13" i="38"/>
  <c r="BY13" i="38"/>
  <c r="BZ13" i="38"/>
  <c r="CA13" i="38"/>
  <c r="CB13" i="38"/>
  <c r="CC13" i="38"/>
  <c r="CD13" i="38"/>
  <c r="CE13" i="38"/>
  <c r="CF13" i="38"/>
  <c r="CG13" i="38"/>
  <c r="CH13" i="38"/>
  <c r="CI13" i="38"/>
  <c r="CJ13" i="38"/>
  <c r="CK13" i="38"/>
  <c r="BX14" i="38"/>
  <c r="BY14" i="38"/>
  <c r="BZ14" i="38"/>
  <c r="CA14" i="38"/>
  <c r="CB14" i="38"/>
  <c r="CC14" i="38"/>
  <c r="CD14" i="38"/>
  <c r="CE14" i="38"/>
  <c r="CF14" i="38"/>
  <c r="CG14" i="38"/>
  <c r="CH14" i="38"/>
  <c r="CI14" i="38"/>
  <c r="CJ14" i="38"/>
  <c r="CK14" i="38"/>
  <c r="BX15" i="38"/>
  <c r="BY15" i="38"/>
  <c r="BZ15" i="38"/>
  <c r="CA15" i="38"/>
  <c r="CB15" i="38"/>
  <c r="CC15" i="38"/>
  <c r="CD15" i="38"/>
  <c r="CE15" i="38"/>
  <c r="CF15" i="38"/>
  <c r="CG15" i="38"/>
  <c r="CH15" i="38"/>
  <c r="CI15" i="38"/>
  <c r="CJ15" i="38"/>
  <c r="CK15" i="38"/>
  <c r="BX16" i="38"/>
  <c r="BY16" i="38"/>
  <c r="BZ16" i="38"/>
  <c r="CA16" i="38"/>
  <c r="CB16" i="38"/>
  <c r="CC16" i="38"/>
  <c r="CD16" i="38"/>
  <c r="CE16" i="38"/>
  <c r="CF16" i="38"/>
  <c r="CG16" i="38"/>
  <c r="CH16" i="38"/>
  <c r="CI16" i="38"/>
  <c r="CJ16" i="38"/>
  <c r="CK16" i="38"/>
  <c r="BX17" i="38"/>
  <c r="BY17" i="38"/>
  <c r="BZ17" i="38"/>
  <c r="CA17" i="38"/>
  <c r="CB17" i="38"/>
  <c r="CC17" i="38"/>
  <c r="CD17" i="38"/>
  <c r="CE17" i="38"/>
  <c r="CF17" i="38"/>
  <c r="CG17" i="38"/>
  <c r="CH17" i="38"/>
  <c r="CI17" i="38"/>
  <c r="CJ17" i="38"/>
  <c r="CK17" i="38"/>
  <c r="BX18" i="38"/>
  <c r="BY18" i="38"/>
  <c r="BZ18" i="38"/>
  <c r="CA18" i="38"/>
  <c r="CB18" i="38"/>
  <c r="CC18" i="38"/>
  <c r="CD18" i="38"/>
  <c r="CE18" i="38"/>
  <c r="CF18" i="38"/>
  <c r="CG18" i="38"/>
  <c r="CH18" i="38"/>
  <c r="CI18" i="38"/>
  <c r="CJ18" i="38"/>
  <c r="CK18" i="38"/>
  <c r="BX19" i="38"/>
  <c r="BY19" i="38"/>
  <c r="BZ19" i="38"/>
  <c r="CA19" i="38"/>
  <c r="CB19" i="38"/>
  <c r="CC19" i="38"/>
  <c r="CD19" i="38"/>
  <c r="CE19" i="38"/>
  <c r="CF19" i="38"/>
  <c r="CG19" i="38"/>
  <c r="CH19" i="38"/>
  <c r="CI19" i="38"/>
  <c r="CJ19" i="38"/>
  <c r="CK19" i="38"/>
  <c r="BX20" i="38"/>
  <c r="BY20" i="38"/>
  <c r="BZ20" i="38"/>
  <c r="CA20" i="38"/>
  <c r="CB20" i="38"/>
  <c r="CC20" i="38"/>
  <c r="CD20" i="38"/>
  <c r="CE20" i="38"/>
  <c r="CF20" i="38"/>
  <c r="CG20" i="38"/>
  <c r="CH20" i="38"/>
  <c r="CI20" i="38"/>
  <c r="CJ20" i="38"/>
  <c r="CK20" i="38"/>
  <c r="BX21" i="38"/>
  <c r="BY21" i="38"/>
  <c r="BZ21" i="38"/>
  <c r="CA21" i="38"/>
  <c r="CB21" i="38"/>
  <c r="CC21" i="38"/>
  <c r="CD21" i="38"/>
  <c r="CE21" i="38"/>
  <c r="CF21" i="38"/>
  <c r="CG21" i="38"/>
  <c r="CH21" i="38"/>
  <c r="CI21" i="38"/>
  <c r="CJ21" i="38"/>
  <c r="CK21" i="38"/>
  <c r="BX22" i="38"/>
  <c r="BY22" i="38"/>
  <c r="BZ22" i="38"/>
  <c r="CA22" i="38"/>
  <c r="CB22" i="38"/>
  <c r="CC22" i="38"/>
  <c r="CD22" i="38"/>
  <c r="CE22" i="38"/>
  <c r="CF22" i="38"/>
  <c r="CG22" i="38"/>
  <c r="CH22" i="38"/>
  <c r="CI22" i="38"/>
  <c r="CJ22" i="38"/>
  <c r="CK22" i="38"/>
  <c r="BX23" i="38"/>
  <c r="BY23" i="38"/>
  <c r="BZ23" i="38"/>
  <c r="CA23" i="38"/>
  <c r="CB23" i="38"/>
  <c r="CC23" i="38"/>
  <c r="CD23" i="38"/>
  <c r="CE23" i="38"/>
  <c r="CF23" i="38"/>
  <c r="CG23" i="38"/>
  <c r="CH23" i="38"/>
  <c r="CI23" i="38"/>
  <c r="CJ23" i="38"/>
  <c r="CK23" i="38"/>
  <c r="BX24" i="38"/>
  <c r="BY24" i="38"/>
  <c r="BZ24" i="38"/>
  <c r="CA24" i="38"/>
  <c r="CB24" i="38"/>
  <c r="CC24" i="38"/>
  <c r="CD24" i="38"/>
  <c r="CE24" i="38"/>
  <c r="CF24" i="38"/>
  <c r="CG24" i="38"/>
  <c r="CH24" i="38"/>
  <c r="CI24" i="38"/>
  <c r="CJ24" i="38"/>
  <c r="CK24" i="38"/>
  <c r="BX25" i="38"/>
  <c r="BY25" i="38"/>
  <c r="BZ25" i="38"/>
  <c r="CA25" i="38"/>
  <c r="CB25" i="38"/>
  <c r="CC25" i="38"/>
  <c r="CD25" i="38"/>
  <c r="CE25" i="38"/>
  <c r="CF25" i="38"/>
  <c r="CG25" i="38"/>
  <c r="CH25" i="38"/>
  <c r="CI25" i="38"/>
  <c r="CJ25" i="38"/>
  <c r="CK25" i="38"/>
  <c r="BX26" i="38"/>
  <c r="BY26" i="38"/>
  <c r="BZ26" i="38"/>
  <c r="CA26" i="38"/>
  <c r="CB26" i="38"/>
  <c r="CC26" i="38"/>
  <c r="CD26" i="38"/>
  <c r="CE26" i="38"/>
  <c r="CF26" i="38"/>
  <c r="CG26" i="38"/>
  <c r="CH26" i="38"/>
  <c r="CI26" i="38"/>
  <c r="CJ26" i="38"/>
  <c r="CK26" i="38"/>
  <c r="BX27" i="38"/>
  <c r="BY27" i="38"/>
  <c r="BZ27" i="38"/>
  <c r="CA27" i="38"/>
  <c r="CB27" i="38"/>
  <c r="CC27" i="38"/>
  <c r="CD27" i="38"/>
  <c r="CE27" i="38"/>
  <c r="CF27" i="38"/>
  <c r="CG27" i="38"/>
  <c r="CH27" i="38"/>
  <c r="CI27" i="38"/>
  <c r="CJ27" i="38"/>
  <c r="CK27" i="38"/>
  <c r="BX28" i="38"/>
  <c r="BY28" i="38"/>
  <c r="BZ28" i="38"/>
  <c r="CA28" i="38"/>
  <c r="CB28" i="38"/>
  <c r="CC28" i="38"/>
  <c r="CD28" i="38"/>
  <c r="CE28" i="38"/>
  <c r="CF28" i="38"/>
  <c r="CG28" i="38"/>
  <c r="CH28" i="38"/>
  <c r="CI28" i="38"/>
  <c r="CJ28" i="38"/>
  <c r="CK28" i="38"/>
  <c r="BX29" i="38"/>
  <c r="BY29" i="38"/>
  <c r="BZ29" i="38"/>
  <c r="CA29" i="38"/>
  <c r="CB29" i="38"/>
  <c r="CC29" i="38"/>
  <c r="CD29" i="38"/>
  <c r="CE29" i="38"/>
  <c r="CF29" i="38"/>
  <c r="CG29" i="38"/>
  <c r="CH29" i="38"/>
  <c r="CI29" i="38"/>
  <c r="CJ29" i="38"/>
  <c r="CK29" i="38"/>
  <c r="BX30" i="38"/>
  <c r="BY30" i="38"/>
  <c r="BZ30" i="38"/>
  <c r="CA30" i="38"/>
  <c r="CB30" i="38"/>
  <c r="CC30" i="38"/>
  <c r="CD30" i="38"/>
  <c r="CE30" i="38"/>
  <c r="CF30" i="38"/>
  <c r="CG30" i="38"/>
  <c r="CH30" i="38"/>
  <c r="CI30" i="38"/>
  <c r="CJ30" i="38"/>
  <c r="CK30" i="38"/>
  <c r="BX31" i="38"/>
  <c r="BY31" i="38"/>
  <c r="BZ31" i="38"/>
  <c r="CA31" i="38"/>
  <c r="CB31" i="38"/>
  <c r="CC31" i="38"/>
  <c r="CD31" i="38"/>
  <c r="CE31" i="38"/>
  <c r="CF31" i="38"/>
  <c r="CG31" i="38"/>
  <c r="CH31" i="38"/>
  <c r="CI31" i="38"/>
  <c r="CJ31" i="38"/>
  <c r="CK31" i="38"/>
  <c r="BX32" i="38"/>
  <c r="BY32" i="38"/>
  <c r="BZ32" i="38"/>
  <c r="CA32" i="38"/>
  <c r="CB32" i="38"/>
  <c r="CC32" i="38"/>
  <c r="CD32" i="38"/>
  <c r="CE32" i="38"/>
  <c r="CF32" i="38"/>
  <c r="CG32" i="38"/>
  <c r="CH32" i="38"/>
  <c r="CI32" i="38"/>
  <c r="CJ32" i="38"/>
  <c r="CK32" i="38"/>
  <c r="BX33" i="38"/>
  <c r="BY33" i="38"/>
  <c r="BZ33" i="38"/>
  <c r="CA33" i="38"/>
  <c r="CB33" i="38"/>
  <c r="CC33" i="38"/>
  <c r="CD33" i="38"/>
  <c r="CE33" i="38"/>
  <c r="CF33" i="38"/>
  <c r="CG33" i="38"/>
  <c r="CH33" i="38"/>
  <c r="CI33" i="38"/>
  <c r="CJ33" i="38"/>
  <c r="CK33" i="38"/>
  <c r="BX34" i="38"/>
  <c r="BY34" i="38"/>
  <c r="BZ34" i="38"/>
  <c r="CA34" i="38"/>
  <c r="CB34" i="38"/>
  <c r="CC34" i="38"/>
  <c r="CD34" i="38"/>
  <c r="CE34" i="38"/>
  <c r="CF34" i="38"/>
  <c r="CG34" i="38"/>
  <c r="CH34" i="38"/>
  <c r="CI34" i="38"/>
  <c r="CJ34" i="38"/>
  <c r="CK34" i="38"/>
  <c r="BX35" i="38"/>
  <c r="BY35" i="38"/>
  <c r="BZ35" i="38"/>
  <c r="CA35" i="38"/>
  <c r="CB35" i="38"/>
  <c r="CC35" i="38"/>
  <c r="CD35" i="38"/>
  <c r="CE35" i="38"/>
  <c r="CF35" i="38"/>
  <c r="CG35" i="38"/>
  <c r="CH35" i="38"/>
  <c r="CI35" i="38"/>
  <c r="CJ35" i="38"/>
  <c r="CK35" i="38"/>
  <c r="BX36" i="38"/>
  <c r="BY36" i="38"/>
  <c r="BZ36" i="38"/>
  <c r="CA36" i="38"/>
  <c r="CB36" i="38"/>
  <c r="CC36" i="38"/>
  <c r="CD36" i="38"/>
  <c r="CE36" i="38"/>
  <c r="CF36" i="38"/>
  <c r="CG36" i="38"/>
  <c r="CH36" i="38"/>
  <c r="CI36" i="38"/>
  <c r="CJ36" i="38"/>
  <c r="CK36" i="38"/>
  <c r="BX37" i="38"/>
  <c r="BY37" i="38"/>
  <c r="BZ37" i="38"/>
  <c r="CA37" i="38"/>
  <c r="CB37" i="38"/>
  <c r="CC37" i="38"/>
  <c r="CD37" i="38"/>
  <c r="CE37" i="38"/>
  <c r="CF37" i="38"/>
  <c r="CG37" i="38"/>
  <c r="CH37" i="38"/>
  <c r="CI37" i="38"/>
  <c r="CJ37" i="38"/>
  <c r="CK37" i="38"/>
  <c r="BX38" i="38"/>
  <c r="BY38" i="38"/>
  <c r="BZ38" i="38"/>
  <c r="CA38" i="38"/>
  <c r="CB38" i="38"/>
  <c r="CC38" i="38"/>
  <c r="CD38" i="38"/>
  <c r="CE38" i="38"/>
  <c r="CF38" i="38"/>
  <c r="CG38" i="38"/>
  <c r="CH38" i="38"/>
  <c r="CI38" i="38"/>
  <c r="CJ38" i="38"/>
  <c r="CK38" i="38"/>
  <c r="BX39" i="38"/>
  <c r="BY39" i="38"/>
  <c r="BZ39" i="38"/>
  <c r="CA39" i="38"/>
  <c r="CB39" i="38"/>
  <c r="CC39" i="38"/>
  <c r="CD39" i="38"/>
  <c r="CE39" i="38"/>
  <c r="CF39" i="38"/>
  <c r="CG39" i="38"/>
  <c r="CH39" i="38"/>
  <c r="CI39" i="38"/>
  <c r="CJ39" i="38"/>
  <c r="CK39" i="38"/>
  <c r="BX40" i="38"/>
  <c r="BY40" i="38"/>
  <c r="BZ40" i="38"/>
  <c r="CA40" i="38"/>
  <c r="CB40" i="38"/>
  <c r="CC40" i="38"/>
  <c r="CD40" i="38"/>
  <c r="CE40" i="38"/>
  <c r="CF40" i="38"/>
  <c r="CG40" i="38"/>
  <c r="CH40" i="38"/>
  <c r="CI40" i="38"/>
  <c r="CJ40" i="38"/>
  <c r="CK40" i="38"/>
  <c r="BX41" i="38"/>
  <c r="BY41" i="38"/>
  <c r="BZ41" i="38"/>
  <c r="CA41" i="38"/>
  <c r="CB41" i="38"/>
  <c r="CC41" i="38"/>
  <c r="CD41" i="38"/>
  <c r="CE41" i="38"/>
  <c r="CF41" i="38"/>
  <c r="CG41" i="38"/>
  <c r="CH41" i="38"/>
  <c r="CI41" i="38"/>
  <c r="CJ41" i="38"/>
  <c r="CK41" i="38"/>
  <c r="BX42" i="38"/>
  <c r="BY42" i="38"/>
  <c r="BZ42" i="38"/>
  <c r="CA42" i="38"/>
  <c r="CB42" i="38"/>
  <c r="CC42" i="38"/>
  <c r="CD42" i="38"/>
  <c r="CE42" i="38"/>
  <c r="CF42" i="38"/>
  <c r="CG42" i="38"/>
  <c r="CH42" i="38"/>
  <c r="CI42" i="38"/>
  <c r="CJ42" i="38"/>
  <c r="CK42" i="38"/>
  <c r="BX43" i="38"/>
  <c r="BY43" i="38"/>
  <c r="BZ43" i="38"/>
  <c r="CA43" i="38"/>
  <c r="CB43" i="38"/>
  <c r="CC43" i="38"/>
  <c r="CD43" i="38"/>
  <c r="CE43" i="38"/>
  <c r="CF43" i="38"/>
  <c r="CG43" i="38"/>
  <c r="CH43" i="38"/>
  <c r="CI43" i="38"/>
  <c r="CJ43" i="38"/>
  <c r="CK43" i="38"/>
  <c r="BX44" i="38"/>
  <c r="BY44" i="38"/>
  <c r="BZ44" i="38"/>
  <c r="CA44" i="38"/>
  <c r="CB44" i="38"/>
  <c r="CC44" i="38"/>
  <c r="CD44" i="38"/>
  <c r="CE44" i="38"/>
  <c r="CF44" i="38"/>
  <c r="CG44" i="38"/>
  <c r="CH44" i="38"/>
  <c r="CI44" i="38"/>
  <c r="CJ44" i="38"/>
  <c r="CK44" i="38"/>
  <c r="BX45" i="38"/>
  <c r="BY45" i="38"/>
  <c r="BZ45" i="38"/>
  <c r="CA45" i="38"/>
  <c r="CB45" i="38"/>
  <c r="CC45" i="38"/>
  <c r="CD45" i="38"/>
  <c r="CE45" i="38"/>
  <c r="CF45" i="38"/>
  <c r="CG45" i="38"/>
  <c r="CH45" i="38"/>
  <c r="CI45" i="38"/>
  <c r="CJ45" i="38"/>
  <c r="CK45" i="38"/>
  <c r="BX46" i="38"/>
  <c r="BY46" i="38"/>
  <c r="BZ46" i="38"/>
  <c r="CA46" i="38"/>
  <c r="CB46" i="38"/>
  <c r="CC46" i="38"/>
  <c r="CD46" i="38"/>
  <c r="CE46" i="38"/>
  <c r="CF46" i="38"/>
  <c r="CG46" i="38"/>
  <c r="CH46" i="38"/>
  <c r="CI46" i="38"/>
  <c r="CJ46" i="38"/>
  <c r="CK46" i="38"/>
  <c r="BX47" i="38"/>
  <c r="BY47" i="38"/>
  <c r="BZ47" i="38"/>
  <c r="CA47" i="38"/>
  <c r="CB47" i="38"/>
  <c r="CC47" i="38"/>
  <c r="CD47" i="38"/>
  <c r="CE47" i="38"/>
  <c r="CF47" i="38"/>
  <c r="CG47" i="38"/>
  <c r="CH47" i="38"/>
  <c r="CI47" i="38"/>
  <c r="CJ47" i="38"/>
  <c r="CK47" i="38"/>
  <c r="BX48" i="38"/>
  <c r="BY48" i="38"/>
  <c r="BZ48" i="38"/>
  <c r="CA48" i="38"/>
  <c r="CB48" i="38"/>
  <c r="CC48" i="38"/>
  <c r="CD48" i="38"/>
  <c r="CE48" i="38"/>
  <c r="CF48" i="38"/>
  <c r="CG48" i="38"/>
  <c r="CH48" i="38"/>
  <c r="CI48" i="38"/>
  <c r="CJ48" i="38"/>
  <c r="CK48" i="38"/>
  <c r="BX49" i="38"/>
  <c r="BY49" i="38"/>
  <c r="BZ49" i="38"/>
  <c r="CA49" i="38"/>
  <c r="CB49" i="38"/>
  <c r="CC49" i="38"/>
  <c r="CD49" i="38"/>
  <c r="CE49" i="38"/>
  <c r="CF49" i="38"/>
  <c r="CG49" i="38"/>
  <c r="CH49" i="38"/>
  <c r="CI49" i="38"/>
  <c r="CJ49" i="38"/>
  <c r="CK49" i="38"/>
  <c r="BX50" i="38"/>
  <c r="BY50" i="38"/>
  <c r="BZ50" i="38"/>
  <c r="CA50" i="38"/>
  <c r="CB50" i="38"/>
  <c r="CC50" i="38"/>
  <c r="CD50" i="38"/>
  <c r="CE50" i="38"/>
  <c r="CF50" i="38"/>
  <c r="CG50" i="38"/>
  <c r="CH50" i="38"/>
  <c r="CI50" i="38"/>
  <c r="CJ50" i="38"/>
  <c r="CK50" i="38"/>
  <c r="BX51" i="38"/>
  <c r="BY51" i="38"/>
  <c r="BZ51" i="38"/>
  <c r="CA51" i="38"/>
  <c r="CB51" i="38"/>
  <c r="CC51" i="38"/>
  <c r="CD51" i="38"/>
  <c r="CE51" i="38"/>
  <c r="CF51" i="38"/>
  <c r="CG51" i="38"/>
  <c r="CH51" i="38"/>
  <c r="CI51" i="38"/>
  <c r="CJ51" i="38"/>
  <c r="CK51" i="38"/>
  <c r="BX52" i="38"/>
  <c r="BY52" i="38"/>
  <c r="BZ52" i="38"/>
  <c r="CA52" i="38"/>
  <c r="CB52" i="38"/>
  <c r="CC52" i="38"/>
  <c r="CD52" i="38"/>
  <c r="CE52" i="38"/>
  <c r="CF52" i="38"/>
  <c r="CG52" i="38"/>
  <c r="CH52" i="38"/>
  <c r="CI52" i="38"/>
  <c r="CJ52" i="38"/>
  <c r="CK52" i="38"/>
  <c r="BX53" i="38"/>
  <c r="BY53" i="38"/>
  <c r="BZ53" i="38"/>
  <c r="CA53" i="38"/>
  <c r="CB53" i="38"/>
  <c r="CC53" i="38"/>
  <c r="CD53" i="38"/>
  <c r="CE53" i="38"/>
  <c r="CF53" i="38"/>
  <c r="CG53" i="38"/>
  <c r="CH53" i="38"/>
  <c r="CI53" i="38"/>
  <c r="CJ53" i="38"/>
  <c r="CK53" i="38"/>
  <c r="BX54" i="38"/>
  <c r="BY54" i="38"/>
  <c r="BZ54" i="38"/>
  <c r="CA54" i="38"/>
  <c r="CB54" i="38"/>
  <c r="CC54" i="38"/>
  <c r="CD54" i="38"/>
  <c r="CE54" i="38"/>
  <c r="CF54" i="38"/>
  <c r="CG54" i="38"/>
  <c r="CH54" i="38"/>
  <c r="CI54" i="38"/>
  <c r="CJ54" i="38"/>
  <c r="CK54" i="38"/>
  <c r="BX55" i="38"/>
  <c r="BY55" i="38"/>
  <c r="BZ55" i="38"/>
  <c r="CA55" i="38"/>
  <c r="CB55" i="38"/>
  <c r="CC55" i="38"/>
  <c r="CD55" i="38"/>
  <c r="CE55" i="38"/>
  <c r="CF55" i="38"/>
  <c r="CG55" i="38"/>
  <c r="CH55" i="38"/>
  <c r="CI55" i="38"/>
  <c r="CJ55" i="38"/>
  <c r="CK55" i="38"/>
  <c r="BX56" i="38"/>
  <c r="BY56" i="38"/>
  <c r="BZ56" i="38"/>
  <c r="CA56" i="38"/>
  <c r="CB56" i="38"/>
  <c r="CC56" i="38"/>
  <c r="CD56" i="38"/>
  <c r="CE56" i="38"/>
  <c r="CF56" i="38"/>
  <c r="CG56" i="38"/>
  <c r="CH56" i="38"/>
  <c r="CI56" i="38"/>
  <c r="CJ56" i="38"/>
  <c r="CK56" i="38"/>
  <c r="BX57" i="38"/>
  <c r="BY57" i="38"/>
  <c r="BZ57" i="38"/>
  <c r="CA57" i="38"/>
  <c r="CB57" i="38"/>
  <c r="CC57" i="38"/>
  <c r="CD57" i="38"/>
  <c r="CE57" i="38"/>
  <c r="CF57" i="38"/>
  <c r="CG57" i="38"/>
  <c r="CH57" i="38"/>
  <c r="CI57" i="38"/>
  <c r="CJ57" i="38"/>
  <c r="CK57" i="38"/>
  <c r="BX58" i="38"/>
  <c r="BY58" i="38"/>
  <c r="BZ58" i="38"/>
  <c r="CA58" i="38"/>
  <c r="CB58" i="38"/>
  <c r="CC58" i="38"/>
  <c r="CD58" i="38"/>
  <c r="CE58" i="38"/>
  <c r="CF58" i="38"/>
  <c r="CG58" i="38"/>
  <c r="CH58" i="38"/>
  <c r="CI58" i="38"/>
  <c r="CJ58" i="38"/>
  <c r="CK58" i="38"/>
  <c r="BX59" i="38"/>
  <c r="BY59" i="38"/>
  <c r="BZ59" i="38"/>
  <c r="CA59" i="38"/>
  <c r="CB59" i="38"/>
  <c r="CC59" i="38"/>
  <c r="CD59" i="38"/>
  <c r="CE59" i="38"/>
  <c r="CF59" i="38"/>
  <c r="CG59" i="38"/>
  <c r="CH59" i="38"/>
  <c r="CI59" i="38"/>
  <c r="CJ59" i="38"/>
  <c r="CK59" i="38"/>
  <c r="BX60" i="38"/>
  <c r="BY60" i="38"/>
  <c r="BZ60" i="38"/>
  <c r="CA60" i="38"/>
  <c r="CB60" i="38"/>
  <c r="CC60" i="38"/>
  <c r="CD60" i="38"/>
  <c r="CE60" i="38"/>
  <c r="CF60" i="38"/>
  <c r="CG60" i="38"/>
  <c r="CH60" i="38"/>
  <c r="CI60" i="38"/>
  <c r="CJ60" i="38"/>
  <c r="CK60" i="38"/>
  <c r="T61" i="4"/>
  <c r="U61" i="4"/>
  <c r="V61" i="4"/>
  <c r="W61" i="4"/>
  <c r="B7" i="47" s="1"/>
  <c r="X61" i="4"/>
  <c r="C7" i="47" s="1"/>
  <c r="Y61" i="4"/>
  <c r="Z61" i="4"/>
  <c r="AA61" i="4"/>
  <c r="AB61" i="4"/>
  <c r="E7" i="47" s="1"/>
  <c r="AC61" i="4"/>
  <c r="AD61" i="4"/>
  <c r="AE61" i="4"/>
  <c r="AF61" i="4"/>
  <c r="AG61" i="4"/>
  <c r="AH61" i="4"/>
  <c r="F7" i="47" s="1"/>
  <c r="AI61" i="4"/>
  <c r="H7" i="47" s="1"/>
  <c r="AJ61" i="4"/>
  <c r="AK61" i="4"/>
  <c r="AL61" i="4"/>
  <c r="AM61" i="4"/>
  <c r="AN61" i="4"/>
  <c r="I7" i="47" s="1"/>
  <c r="AO61" i="4"/>
  <c r="J7" i="47" s="1"/>
  <c r="AP61" i="4"/>
  <c r="AQ61" i="4"/>
  <c r="K7" i="47" s="1"/>
  <c r="AR61" i="4"/>
  <c r="L7" i="47" s="1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P7" i="47" s="1"/>
  <c r="BG61" i="4"/>
  <c r="BH61" i="4"/>
  <c r="BI61" i="4"/>
  <c r="BJ61" i="4"/>
  <c r="BK61" i="4"/>
  <c r="BL61" i="4"/>
  <c r="BM61" i="4"/>
  <c r="BN61" i="4"/>
  <c r="BO61" i="4"/>
  <c r="BP61" i="4"/>
  <c r="BQ61" i="4"/>
  <c r="BR61" i="4"/>
  <c r="BS61" i="4"/>
  <c r="BT61" i="4"/>
  <c r="BU61" i="4"/>
  <c r="BV61" i="4"/>
  <c r="BW61" i="4"/>
  <c r="BX61" i="4"/>
  <c r="BY61" i="4"/>
  <c r="BZ61" i="4"/>
  <c r="CN4" i="4"/>
  <c r="CN5" i="4"/>
  <c r="CN6" i="4"/>
  <c r="CN7" i="4"/>
  <c r="CN8" i="4"/>
  <c r="CN9" i="4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3" i="4"/>
  <c r="CL4" i="4"/>
  <c r="CM4" i="4"/>
  <c r="CO4" i="4"/>
  <c r="CP4" i="4"/>
  <c r="CL5" i="4"/>
  <c r="CM5" i="4"/>
  <c r="CO5" i="4"/>
  <c r="CP5" i="4"/>
  <c r="CL6" i="4"/>
  <c r="CM6" i="4"/>
  <c r="CO6" i="4"/>
  <c r="CP6" i="4"/>
  <c r="CL7" i="4"/>
  <c r="CM7" i="4"/>
  <c r="CO7" i="4"/>
  <c r="CP7" i="4"/>
  <c r="CL8" i="4"/>
  <c r="CM8" i="4"/>
  <c r="CO8" i="4"/>
  <c r="CP8" i="4"/>
  <c r="CL9" i="4"/>
  <c r="CM9" i="4"/>
  <c r="CO9" i="4"/>
  <c r="CP9" i="4"/>
  <c r="CL10" i="4"/>
  <c r="CM10" i="4"/>
  <c r="CO10" i="4"/>
  <c r="CP10" i="4"/>
  <c r="CL11" i="4"/>
  <c r="CM11" i="4"/>
  <c r="CO11" i="4"/>
  <c r="CP11" i="4"/>
  <c r="CL12" i="4"/>
  <c r="CM12" i="4"/>
  <c r="CO12" i="4"/>
  <c r="CP12" i="4"/>
  <c r="CL13" i="4"/>
  <c r="CM13" i="4"/>
  <c r="CO13" i="4"/>
  <c r="CP13" i="4"/>
  <c r="CL14" i="4"/>
  <c r="CM14" i="4"/>
  <c r="CO14" i="4"/>
  <c r="CP14" i="4"/>
  <c r="CL15" i="4"/>
  <c r="CM15" i="4"/>
  <c r="CO15" i="4"/>
  <c r="CP15" i="4"/>
  <c r="CL16" i="4"/>
  <c r="CM16" i="4"/>
  <c r="CO16" i="4"/>
  <c r="CP16" i="4"/>
  <c r="CL17" i="4"/>
  <c r="CM17" i="4"/>
  <c r="CO17" i="4"/>
  <c r="CP17" i="4"/>
  <c r="CL18" i="4"/>
  <c r="CM18" i="4"/>
  <c r="CO18" i="4"/>
  <c r="CP18" i="4"/>
  <c r="CL19" i="4"/>
  <c r="CM19" i="4"/>
  <c r="CO19" i="4"/>
  <c r="CP19" i="4"/>
  <c r="CL20" i="4"/>
  <c r="CM20" i="4"/>
  <c r="CO20" i="4"/>
  <c r="CP20" i="4"/>
  <c r="CL21" i="4"/>
  <c r="CM21" i="4"/>
  <c r="CO21" i="4"/>
  <c r="CP21" i="4"/>
  <c r="CL22" i="4"/>
  <c r="CM22" i="4"/>
  <c r="CO22" i="4"/>
  <c r="CP22" i="4"/>
  <c r="CL23" i="4"/>
  <c r="CM23" i="4"/>
  <c r="CO23" i="4"/>
  <c r="CP23" i="4"/>
  <c r="CL24" i="4"/>
  <c r="CM24" i="4"/>
  <c r="CO24" i="4"/>
  <c r="CP24" i="4"/>
  <c r="CL25" i="4"/>
  <c r="CM25" i="4"/>
  <c r="CO25" i="4"/>
  <c r="CP25" i="4"/>
  <c r="CL26" i="4"/>
  <c r="CM26" i="4"/>
  <c r="CO26" i="4"/>
  <c r="CP26" i="4"/>
  <c r="CL27" i="4"/>
  <c r="CM27" i="4"/>
  <c r="CO27" i="4"/>
  <c r="CP27" i="4"/>
  <c r="CL28" i="4"/>
  <c r="CM28" i="4"/>
  <c r="CO28" i="4"/>
  <c r="CP28" i="4"/>
  <c r="CL29" i="4"/>
  <c r="CM29" i="4"/>
  <c r="CO29" i="4"/>
  <c r="CP29" i="4"/>
  <c r="CL30" i="4"/>
  <c r="CM30" i="4"/>
  <c r="CO30" i="4"/>
  <c r="CP30" i="4"/>
  <c r="CL31" i="4"/>
  <c r="CM31" i="4"/>
  <c r="CO31" i="4"/>
  <c r="CP31" i="4"/>
  <c r="CL32" i="4"/>
  <c r="CM32" i="4"/>
  <c r="CO32" i="4"/>
  <c r="CP32" i="4"/>
  <c r="CL33" i="4"/>
  <c r="CM33" i="4"/>
  <c r="CO33" i="4"/>
  <c r="CP33" i="4"/>
  <c r="CL34" i="4"/>
  <c r="CM34" i="4"/>
  <c r="CO34" i="4"/>
  <c r="CP34" i="4"/>
  <c r="CL35" i="4"/>
  <c r="CM35" i="4"/>
  <c r="CO35" i="4"/>
  <c r="CP35" i="4"/>
  <c r="CL36" i="4"/>
  <c r="CM36" i="4"/>
  <c r="CO36" i="4"/>
  <c r="CP36" i="4"/>
  <c r="CL37" i="4"/>
  <c r="CM37" i="4"/>
  <c r="CO37" i="4"/>
  <c r="CP37" i="4"/>
  <c r="CL38" i="4"/>
  <c r="CM38" i="4"/>
  <c r="CO38" i="4"/>
  <c r="CP38" i="4"/>
  <c r="CL39" i="4"/>
  <c r="CM39" i="4"/>
  <c r="CO39" i="4"/>
  <c r="CP39" i="4"/>
  <c r="CL40" i="4"/>
  <c r="CM40" i="4"/>
  <c r="CO40" i="4"/>
  <c r="CP40" i="4"/>
  <c r="CL41" i="4"/>
  <c r="CM41" i="4"/>
  <c r="CO41" i="4"/>
  <c r="CP41" i="4"/>
  <c r="CL42" i="4"/>
  <c r="CM42" i="4"/>
  <c r="CO42" i="4"/>
  <c r="CP42" i="4"/>
  <c r="CL43" i="4"/>
  <c r="CM43" i="4"/>
  <c r="CO43" i="4"/>
  <c r="CP43" i="4"/>
  <c r="CL44" i="4"/>
  <c r="CM44" i="4"/>
  <c r="CO44" i="4"/>
  <c r="CP44" i="4"/>
  <c r="CL45" i="4"/>
  <c r="CM45" i="4"/>
  <c r="CO45" i="4"/>
  <c r="CP45" i="4"/>
  <c r="CL46" i="4"/>
  <c r="CM46" i="4"/>
  <c r="CO46" i="4"/>
  <c r="CP46" i="4"/>
  <c r="CL47" i="4"/>
  <c r="CM47" i="4"/>
  <c r="CO47" i="4"/>
  <c r="CP47" i="4"/>
  <c r="CL48" i="4"/>
  <c r="CM48" i="4"/>
  <c r="CO48" i="4"/>
  <c r="CP48" i="4"/>
  <c r="CL49" i="4"/>
  <c r="CM49" i="4"/>
  <c r="CO49" i="4"/>
  <c r="CP49" i="4"/>
  <c r="CL50" i="4"/>
  <c r="CM50" i="4"/>
  <c r="CO50" i="4"/>
  <c r="CP50" i="4"/>
  <c r="CL51" i="4"/>
  <c r="CM51" i="4"/>
  <c r="CO51" i="4"/>
  <c r="CP51" i="4"/>
  <c r="CL52" i="4"/>
  <c r="CM52" i="4"/>
  <c r="CO52" i="4"/>
  <c r="CP52" i="4"/>
  <c r="CL53" i="4"/>
  <c r="CM53" i="4"/>
  <c r="CO53" i="4"/>
  <c r="CP53" i="4"/>
  <c r="CL54" i="4"/>
  <c r="CM54" i="4"/>
  <c r="CO54" i="4"/>
  <c r="CP54" i="4"/>
  <c r="CL55" i="4"/>
  <c r="CM55" i="4"/>
  <c r="CO55" i="4"/>
  <c r="CP55" i="4"/>
  <c r="CL56" i="4"/>
  <c r="CM56" i="4"/>
  <c r="CO56" i="4"/>
  <c r="CP56" i="4"/>
  <c r="CL57" i="4"/>
  <c r="CM57" i="4"/>
  <c r="CO57" i="4"/>
  <c r="CP57" i="4"/>
  <c r="CL58" i="4"/>
  <c r="CM58" i="4"/>
  <c r="CO58" i="4"/>
  <c r="CP58" i="4"/>
  <c r="CL59" i="4"/>
  <c r="CM59" i="4"/>
  <c r="CO59" i="4"/>
  <c r="CP59" i="4"/>
  <c r="CP3" i="4"/>
  <c r="CL3" i="4"/>
  <c r="CB3" i="4"/>
  <c r="C8" i="20" l="1"/>
  <c r="C31" i="20" s="1"/>
  <c r="C8" i="47"/>
  <c r="C31" i="47" s="1"/>
  <c r="O8" i="20"/>
  <c r="O31" i="20" s="1"/>
  <c r="O8" i="47"/>
  <c r="O31" i="47" s="1"/>
  <c r="J8" i="20"/>
  <c r="J31" i="20" s="1"/>
  <c r="J8" i="47"/>
  <c r="J31" i="47" s="1"/>
  <c r="B8" i="20"/>
  <c r="B31" i="20" s="1"/>
  <c r="B8" i="47"/>
  <c r="B31" i="47" s="1"/>
  <c r="S8" i="20"/>
  <c r="S31" i="20" s="1"/>
  <c r="S8" i="47"/>
  <c r="S31" i="47" s="1"/>
  <c r="P8" i="20"/>
  <c r="P31" i="20" s="1"/>
  <c r="P8" i="47"/>
  <c r="P31" i="47" s="1"/>
  <c r="F8" i="20"/>
  <c r="F31" i="20" s="1"/>
  <c r="F8" i="47"/>
  <c r="F31" i="47" s="1"/>
  <c r="V8" i="20"/>
  <c r="V31" i="20" s="1"/>
  <c r="V8" i="47"/>
  <c r="V31" i="47" s="1"/>
  <c r="R8" i="20"/>
  <c r="R31" i="20" s="1"/>
  <c r="R8" i="47"/>
  <c r="R31" i="47" s="1"/>
  <c r="U8" i="20"/>
  <c r="U31" i="20" s="1"/>
  <c r="U8" i="47"/>
  <c r="U31" i="47" s="1"/>
  <c r="Q8" i="20"/>
  <c r="Q31" i="20" s="1"/>
  <c r="Q8" i="47"/>
  <c r="Q31" i="47" s="1"/>
  <c r="N8" i="20"/>
  <c r="N31" i="20" s="1"/>
  <c r="N8" i="47"/>
  <c r="N31" i="47" s="1"/>
  <c r="L8" i="20"/>
  <c r="L31" i="20" s="1"/>
  <c r="L8" i="47"/>
  <c r="L31" i="47" s="1"/>
  <c r="I8" i="20"/>
  <c r="I31" i="20" s="1"/>
  <c r="I8" i="47"/>
  <c r="I31" i="47" s="1"/>
  <c r="E8" i="20"/>
  <c r="E31" i="20" s="1"/>
  <c r="E8" i="47"/>
  <c r="E31" i="47" s="1"/>
  <c r="T8" i="20"/>
  <c r="T31" i="20" s="1"/>
  <c r="T8" i="47"/>
  <c r="T31" i="47" s="1"/>
  <c r="M8" i="20"/>
  <c r="M31" i="20" s="1"/>
  <c r="M8" i="47"/>
  <c r="M31" i="47" s="1"/>
  <c r="K8" i="20"/>
  <c r="K31" i="20" s="1"/>
  <c r="K8" i="47"/>
  <c r="K31" i="47" s="1"/>
  <c r="H8" i="20"/>
  <c r="H31" i="20" s="1"/>
  <c r="H8" i="47"/>
  <c r="H31" i="47" s="1"/>
  <c r="D7" i="20"/>
  <c r="D7" i="47"/>
  <c r="S7" i="20"/>
  <c r="S7" i="47"/>
  <c r="T7" i="20"/>
  <c r="T7" i="47"/>
  <c r="M7" i="20"/>
  <c r="M7" i="47"/>
  <c r="V7" i="20"/>
  <c r="V7" i="47"/>
  <c r="R7" i="20"/>
  <c r="R7" i="47"/>
  <c r="O7" i="20"/>
  <c r="O7" i="47"/>
  <c r="U7" i="20"/>
  <c r="U7" i="47"/>
  <c r="Q7" i="20"/>
  <c r="Q7" i="47"/>
  <c r="N7" i="20"/>
  <c r="N7" i="47"/>
  <c r="S9" i="21"/>
  <c r="R9" i="21"/>
  <c r="Q9" i="21"/>
  <c r="P9" i="21"/>
  <c r="O9" i="21"/>
  <c r="N9" i="21"/>
  <c r="M9" i="21"/>
  <c r="O62" i="38"/>
  <c r="N62" i="38"/>
  <c r="M62" i="38"/>
  <c r="L62" i="38"/>
  <c r="K62" i="38"/>
  <c r="J62" i="38"/>
  <c r="I62" i="38"/>
  <c r="H62" i="38"/>
  <c r="H9" i="21" s="1"/>
  <c r="G62" i="38"/>
  <c r="G9" i="21" s="1"/>
  <c r="F62" i="38"/>
  <c r="F9" i="21" s="1"/>
  <c r="E62" i="38"/>
  <c r="E9" i="21" s="1"/>
  <c r="D62" i="38"/>
  <c r="D9" i="21" s="1"/>
  <c r="C62" i="38"/>
  <c r="C9" i="21" s="1"/>
  <c r="B62" i="38"/>
  <c r="B9" i="21" s="1"/>
  <c r="CK3" i="38"/>
  <c r="CJ3" i="38"/>
  <c r="CI3" i="38"/>
  <c r="CH3" i="38"/>
  <c r="CG3" i="38"/>
  <c r="CF3" i="38"/>
  <c r="CE3" i="38"/>
  <c r="CD3" i="38"/>
  <c r="CC3" i="38"/>
  <c r="CB3" i="38"/>
  <c r="CA3" i="38"/>
  <c r="BZ3" i="38"/>
  <c r="BY3" i="38"/>
  <c r="BX3" i="38"/>
  <c r="G36" i="20"/>
  <c r="CL4" i="34"/>
  <c r="CL5" i="34"/>
  <c r="CL6" i="34"/>
  <c r="CL7" i="34"/>
  <c r="CL8" i="34"/>
  <c r="CL9" i="34"/>
  <c r="CL10" i="34"/>
  <c r="CL11" i="34"/>
  <c r="CL12" i="34"/>
  <c r="CL13" i="34"/>
  <c r="CL14" i="34"/>
  <c r="CL15" i="34"/>
  <c r="CL16" i="34"/>
  <c r="CL17" i="34"/>
  <c r="CL18" i="34"/>
  <c r="CL19" i="34"/>
  <c r="CL20" i="34"/>
  <c r="CL21" i="34"/>
  <c r="CL22" i="34"/>
  <c r="CL23" i="34"/>
  <c r="CL24" i="34"/>
  <c r="CL25" i="34"/>
  <c r="CL26" i="34"/>
  <c r="CL27" i="34"/>
  <c r="CL28" i="34"/>
  <c r="CL29" i="34"/>
  <c r="CL30" i="34"/>
  <c r="CL31" i="34"/>
  <c r="CL32" i="34"/>
  <c r="CL33" i="34"/>
  <c r="CL34" i="34"/>
  <c r="CL35" i="34"/>
  <c r="CL36" i="34"/>
  <c r="CL37" i="34"/>
  <c r="CL38" i="34"/>
  <c r="CL39" i="34"/>
  <c r="CL40" i="34"/>
  <c r="CL41" i="34"/>
  <c r="CL42" i="34"/>
  <c r="CL43" i="34"/>
  <c r="CL44" i="34"/>
  <c r="CL45" i="34"/>
  <c r="CL46" i="34"/>
  <c r="CL47" i="34"/>
  <c r="CL48" i="34"/>
  <c r="CL49" i="34"/>
  <c r="CL50" i="34"/>
  <c r="CL51" i="34"/>
  <c r="CF4" i="34"/>
  <c r="CG4" i="34"/>
  <c r="CH4" i="34"/>
  <c r="CI4" i="34"/>
  <c r="CF5" i="34"/>
  <c r="CG5" i="34"/>
  <c r="CH5" i="34"/>
  <c r="CI5" i="34"/>
  <c r="CF6" i="34"/>
  <c r="CG6" i="34"/>
  <c r="CH6" i="34"/>
  <c r="CI6" i="34"/>
  <c r="CF7" i="34"/>
  <c r="CG7" i="34"/>
  <c r="CH7" i="34"/>
  <c r="CI7" i="34"/>
  <c r="CF8" i="34"/>
  <c r="CG8" i="34"/>
  <c r="CH8" i="34"/>
  <c r="CI8" i="34"/>
  <c r="CF9" i="34"/>
  <c r="CG9" i="34"/>
  <c r="CH9" i="34"/>
  <c r="CI9" i="34"/>
  <c r="CF10" i="34"/>
  <c r="CG10" i="34"/>
  <c r="CH10" i="34"/>
  <c r="CI10" i="34"/>
  <c r="CF11" i="34"/>
  <c r="CG11" i="34"/>
  <c r="CH11" i="34"/>
  <c r="CI11" i="34"/>
  <c r="CF12" i="34"/>
  <c r="CG12" i="34"/>
  <c r="CH12" i="34"/>
  <c r="CI12" i="34"/>
  <c r="CF13" i="34"/>
  <c r="CG13" i="34"/>
  <c r="CH13" i="34"/>
  <c r="CI13" i="34"/>
  <c r="CF14" i="34"/>
  <c r="CG14" i="34"/>
  <c r="CH14" i="34"/>
  <c r="CI14" i="34"/>
  <c r="CF15" i="34"/>
  <c r="CG15" i="34"/>
  <c r="CH15" i="34"/>
  <c r="CI15" i="34"/>
  <c r="CF16" i="34"/>
  <c r="CG16" i="34"/>
  <c r="CH16" i="34"/>
  <c r="CI16" i="34"/>
  <c r="CF17" i="34"/>
  <c r="CG17" i="34"/>
  <c r="CH17" i="34"/>
  <c r="CI17" i="34"/>
  <c r="CF18" i="34"/>
  <c r="CG18" i="34"/>
  <c r="CH18" i="34"/>
  <c r="CI18" i="34"/>
  <c r="CF19" i="34"/>
  <c r="CG19" i="34"/>
  <c r="CH19" i="34"/>
  <c r="CI19" i="34"/>
  <c r="CF20" i="34"/>
  <c r="CG20" i="34"/>
  <c r="CH20" i="34"/>
  <c r="CI20" i="34"/>
  <c r="CF21" i="34"/>
  <c r="CG21" i="34"/>
  <c r="CH21" i="34"/>
  <c r="CI21" i="34"/>
  <c r="CF22" i="34"/>
  <c r="CG22" i="34"/>
  <c r="CH22" i="34"/>
  <c r="CI22" i="34"/>
  <c r="CF23" i="34"/>
  <c r="CG23" i="34"/>
  <c r="CH23" i="34"/>
  <c r="CI23" i="34"/>
  <c r="CF24" i="34"/>
  <c r="CG24" i="34"/>
  <c r="CH24" i="34"/>
  <c r="CI24" i="34"/>
  <c r="CF25" i="34"/>
  <c r="CG25" i="34"/>
  <c r="CH25" i="34"/>
  <c r="CI25" i="34"/>
  <c r="CF26" i="34"/>
  <c r="CG26" i="34"/>
  <c r="CH26" i="34"/>
  <c r="CI26" i="34"/>
  <c r="CF27" i="34"/>
  <c r="CG27" i="34"/>
  <c r="CH27" i="34"/>
  <c r="CI27" i="34"/>
  <c r="CF28" i="34"/>
  <c r="CG28" i="34"/>
  <c r="CH28" i="34"/>
  <c r="CI28" i="34"/>
  <c r="CF29" i="34"/>
  <c r="CG29" i="34"/>
  <c r="CH29" i="34"/>
  <c r="CI29" i="34"/>
  <c r="CF30" i="34"/>
  <c r="CG30" i="34"/>
  <c r="CH30" i="34"/>
  <c r="CI30" i="34"/>
  <c r="CF31" i="34"/>
  <c r="CG31" i="34"/>
  <c r="CH31" i="34"/>
  <c r="CI31" i="34"/>
  <c r="CF32" i="34"/>
  <c r="CG32" i="34"/>
  <c r="CH32" i="34"/>
  <c r="CI32" i="34"/>
  <c r="CF33" i="34"/>
  <c r="CG33" i="34"/>
  <c r="CH33" i="34"/>
  <c r="CI33" i="34"/>
  <c r="CF34" i="34"/>
  <c r="CG34" i="34"/>
  <c r="CH34" i="34"/>
  <c r="CI34" i="34"/>
  <c r="CF35" i="34"/>
  <c r="CG35" i="34"/>
  <c r="CH35" i="34"/>
  <c r="CI35" i="34"/>
  <c r="CF36" i="34"/>
  <c r="CG36" i="34"/>
  <c r="CH36" i="34"/>
  <c r="CI36" i="34"/>
  <c r="CF37" i="34"/>
  <c r="CG37" i="34"/>
  <c r="CH37" i="34"/>
  <c r="CI37" i="34"/>
  <c r="CF38" i="34"/>
  <c r="CG38" i="34"/>
  <c r="CH38" i="34"/>
  <c r="CI38" i="34"/>
  <c r="CF39" i="34"/>
  <c r="CG39" i="34"/>
  <c r="CH39" i="34"/>
  <c r="CI39" i="34"/>
  <c r="CF40" i="34"/>
  <c r="CG40" i="34"/>
  <c r="CH40" i="34"/>
  <c r="CI40" i="34"/>
  <c r="CF41" i="34"/>
  <c r="CG41" i="34"/>
  <c r="CH41" i="34"/>
  <c r="CI41" i="34"/>
  <c r="CF42" i="34"/>
  <c r="CG42" i="34"/>
  <c r="CH42" i="34"/>
  <c r="CI42" i="34"/>
  <c r="CF43" i="34"/>
  <c r="CG43" i="34"/>
  <c r="CH43" i="34"/>
  <c r="CI43" i="34"/>
  <c r="CF44" i="34"/>
  <c r="CG44" i="34"/>
  <c r="CH44" i="34"/>
  <c r="CI44" i="34"/>
  <c r="CF45" i="34"/>
  <c r="CG45" i="34"/>
  <c r="CH45" i="34"/>
  <c r="CI45" i="34"/>
  <c r="CF46" i="34"/>
  <c r="CG46" i="34"/>
  <c r="CH46" i="34"/>
  <c r="CI46" i="34"/>
  <c r="CF47" i="34"/>
  <c r="CG47" i="34"/>
  <c r="CH47" i="34"/>
  <c r="CI47" i="34"/>
  <c r="CF48" i="34"/>
  <c r="CG48" i="34"/>
  <c r="CH48" i="34"/>
  <c r="CI48" i="34"/>
  <c r="CF49" i="34"/>
  <c r="CG49" i="34"/>
  <c r="CH49" i="34"/>
  <c r="CI49" i="34"/>
  <c r="CF50" i="34"/>
  <c r="CG50" i="34"/>
  <c r="CH50" i="34"/>
  <c r="CI50" i="34"/>
  <c r="CF51" i="34"/>
  <c r="CG51" i="34"/>
  <c r="CH51" i="34"/>
  <c r="CI51" i="34"/>
  <c r="CL3" i="34"/>
  <c r="CI3" i="34"/>
  <c r="CH3" i="34"/>
  <c r="CG3" i="34"/>
  <c r="CF3" i="34"/>
  <c r="S61" i="34"/>
  <c r="T61" i="34"/>
  <c r="U61" i="34"/>
  <c r="V61" i="34"/>
  <c r="W61" i="34"/>
  <c r="X61" i="34"/>
  <c r="Y61" i="34"/>
  <c r="Z61" i="34"/>
  <c r="AA61" i="34"/>
  <c r="AB61" i="34"/>
  <c r="AC61" i="34"/>
  <c r="AD61" i="34"/>
  <c r="AE61" i="34"/>
  <c r="AF61" i="34"/>
  <c r="AG61" i="34"/>
  <c r="AH61" i="34"/>
  <c r="AI61" i="34"/>
  <c r="AJ61" i="34"/>
  <c r="AK61" i="34"/>
  <c r="AL61" i="34"/>
  <c r="AM61" i="34"/>
  <c r="AN61" i="34"/>
  <c r="AO61" i="34"/>
  <c r="AP61" i="34"/>
  <c r="AQ61" i="34"/>
  <c r="AR61" i="34"/>
  <c r="AS61" i="34"/>
  <c r="AT61" i="34"/>
  <c r="AU61" i="34"/>
  <c r="AV61" i="34"/>
  <c r="AW61" i="34"/>
  <c r="AX61" i="34"/>
  <c r="AY61" i="34"/>
  <c r="AZ61" i="34"/>
  <c r="BA61" i="34"/>
  <c r="BB61" i="34"/>
  <c r="BC61" i="34"/>
  <c r="BD61" i="34"/>
  <c r="BE61" i="34"/>
  <c r="BF61" i="34"/>
  <c r="BG61" i="34"/>
  <c r="BH61" i="34"/>
  <c r="BI61" i="34"/>
  <c r="BJ61" i="34"/>
  <c r="BK61" i="34"/>
  <c r="BL61" i="34"/>
  <c r="BM61" i="34"/>
  <c r="BN61" i="34"/>
  <c r="BO61" i="34"/>
  <c r="BP61" i="34"/>
  <c r="BQ61" i="34"/>
  <c r="BR61" i="34"/>
  <c r="D36" i="20"/>
  <c r="S19" i="20" l="1"/>
  <c r="S19" i="47"/>
  <c r="S36" i="47" s="1"/>
  <c r="F19" i="20"/>
  <c r="F19" i="47"/>
  <c r="F36" i="47" s="1"/>
  <c r="V19" i="20"/>
  <c r="V19" i="47"/>
  <c r="V36" i="47" s="1"/>
  <c r="C19" i="20"/>
  <c r="C19" i="47"/>
  <c r="C36" i="47" s="1"/>
  <c r="U19" i="20"/>
  <c r="U19" i="47"/>
  <c r="U36" i="47" s="1"/>
  <c r="Q19" i="20"/>
  <c r="Q19" i="47"/>
  <c r="Q36" i="47" s="1"/>
  <c r="N19" i="20"/>
  <c r="N19" i="47"/>
  <c r="N36" i="47" s="1"/>
  <c r="L19" i="20"/>
  <c r="L19" i="47"/>
  <c r="L36" i="47" s="1"/>
  <c r="I19" i="20"/>
  <c r="I19" i="47"/>
  <c r="I36" i="47" s="1"/>
  <c r="B19" i="20"/>
  <c r="B19" i="47"/>
  <c r="B36" i="47" s="1"/>
  <c r="P19" i="20"/>
  <c r="P19" i="47"/>
  <c r="P36" i="47" s="1"/>
  <c r="R19" i="20"/>
  <c r="R19" i="47"/>
  <c r="R36" i="47" s="1"/>
  <c r="O19" i="20"/>
  <c r="O19" i="47"/>
  <c r="O36" i="47" s="1"/>
  <c r="J19" i="20"/>
  <c r="J19" i="47"/>
  <c r="J36" i="47" s="1"/>
  <c r="T19" i="20"/>
  <c r="T19" i="47"/>
  <c r="T36" i="47" s="1"/>
  <c r="M19" i="20"/>
  <c r="M19" i="47"/>
  <c r="M36" i="47" s="1"/>
  <c r="K19" i="20"/>
  <c r="K19" i="47"/>
  <c r="K36" i="47" s="1"/>
  <c r="H19" i="20"/>
  <c r="H19" i="47"/>
  <c r="H36" i="47" s="1"/>
  <c r="E19" i="20"/>
  <c r="E19" i="47"/>
  <c r="E36" i="47" s="1"/>
  <c r="CN4" i="14"/>
  <c r="CO4" i="14"/>
  <c r="CN5" i="14"/>
  <c r="CO5" i="14"/>
  <c r="CN6" i="14"/>
  <c r="CO6" i="14"/>
  <c r="CN7" i="14"/>
  <c r="CO7" i="14"/>
  <c r="CN8" i="14"/>
  <c r="CO8" i="14"/>
  <c r="CN9" i="14"/>
  <c r="CO9" i="14"/>
  <c r="CN10" i="14"/>
  <c r="CO10" i="14"/>
  <c r="CN11" i="14"/>
  <c r="CO11" i="14"/>
  <c r="CN12" i="14"/>
  <c r="CO12" i="14"/>
  <c r="CN13" i="14"/>
  <c r="CO13" i="14"/>
  <c r="CN14" i="14"/>
  <c r="CO14" i="14"/>
  <c r="CN15" i="14"/>
  <c r="CO15" i="14"/>
  <c r="CN16" i="14"/>
  <c r="CO16" i="14"/>
  <c r="CN17" i="14"/>
  <c r="CO17" i="14"/>
  <c r="CN18" i="14"/>
  <c r="CO18" i="14"/>
  <c r="CN19" i="14"/>
  <c r="CO19" i="14"/>
  <c r="CN20" i="14"/>
  <c r="CO20" i="14"/>
  <c r="CN21" i="14"/>
  <c r="CO21" i="14"/>
  <c r="CN22" i="14"/>
  <c r="CO22" i="14"/>
  <c r="CN23" i="14"/>
  <c r="CO23" i="14"/>
  <c r="CN24" i="14"/>
  <c r="CO24" i="14"/>
  <c r="CN25" i="14"/>
  <c r="CO25" i="14"/>
  <c r="CN26" i="14"/>
  <c r="CO26" i="14"/>
  <c r="CN27" i="14"/>
  <c r="CO27" i="14"/>
  <c r="CN28" i="14"/>
  <c r="CO28" i="14"/>
  <c r="CN29" i="14"/>
  <c r="CO29" i="14"/>
  <c r="CN30" i="14"/>
  <c r="CO30" i="14"/>
  <c r="CN31" i="14"/>
  <c r="CO31" i="14"/>
  <c r="CN32" i="14"/>
  <c r="CO32" i="14"/>
  <c r="CN33" i="14"/>
  <c r="CO33" i="14"/>
  <c r="CN34" i="14"/>
  <c r="CO34" i="14"/>
  <c r="CN35" i="14"/>
  <c r="CO35" i="14"/>
  <c r="CN36" i="14"/>
  <c r="CO36" i="14"/>
  <c r="CN37" i="14"/>
  <c r="CO37" i="14"/>
  <c r="CN38" i="14"/>
  <c r="CO38" i="14"/>
  <c r="CN39" i="14"/>
  <c r="CO39" i="14"/>
  <c r="CN40" i="14"/>
  <c r="CO40" i="14"/>
  <c r="CN41" i="14"/>
  <c r="CO41" i="14"/>
  <c r="CN42" i="14"/>
  <c r="CO42" i="14"/>
  <c r="CN43" i="14"/>
  <c r="CO43" i="14"/>
  <c r="CN44" i="14"/>
  <c r="CO44" i="14"/>
  <c r="CN45" i="14"/>
  <c r="CO45" i="14"/>
  <c r="CN46" i="14"/>
  <c r="CO46" i="14"/>
  <c r="CN47" i="14"/>
  <c r="CO47" i="14"/>
  <c r="CN48" i="14"/>
  <c r="CO48" i="14"/>
  <c r="CN49" i="14"/>
  <c r="CO49" i="14"/>
  <c r="CN50" i="14"/>
  <c r="CO50" i="14"/>
  <c r="CN51" i="14"/>
  <c r="CO51" i="14"/>
  <c r="F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BA15" i="32"/>
  <c r="AZ15" i="32" s="1"/>
  <c r="BC15" i="32" s="1"/>
  <c r="BA14" i="32"/>
  <c r="BD14" i="32" s="1"/>
  <c r="BA12" i="32"/>
  <c r="AZ12" i="32" s="1"/>
  <c r="BC12" i="32" s="1"/>
  <c r="BA11" i="32"/>
  <c r="BD11" i="32" s="1"/>
  <c r="BA10" i="32"/>
  <c r="AZ10" i="32" s="1"/>
  <c r="BC10" i="32" s="1"/>
  <c r="BA9" i="32"/>
  <c r="AZ9" i="32" s="1"/>
  <c r="BC9" i="32" s="1"/>
  <c r="BA8" i="32"/>
  <c r="AZ8" i="32" s="1"/>
  <c r="BC8" i="32" s="1"/>
  <c r="BA7" i="32"/>
  <c r="AZ7" i="32" s="1"/>
  <c r="BC7" i="32" s="1"/>
  <c r="BA6" i="32"/>
  <c r="AZ6" i="32" s="1"/>
  <c r="BA5" i="32"/>
  <c r="BD5" i="32" s="1"/>
  <c r="BA4" i="32"/>
  <c r="AZ4" i="32" s="1"/>
  <c r="BC4" i="32" s="1"/>
  <c r="BA3" i="32"/>
  <c r="BD3" i="32" s="1"/>
  <c r="CO62" i="14" l="1"/>
  <c r="CO63" i="14"/>
  <c r="CN63" i="14"/>
  <c r="CN62" i="14"/>
  <c r="U11" i="47" s="1"/>
  <c r="U11" i="20"/>
  <c r="AZ14" i="32"/>
  <c r="BC14" i="32" s="1"/>
  <c r="AZ11" i="32"/>
  <c r="BC11" i="32" s="1"/>
  <c r="BD9" i="32"/>
  <c r="AZ5" i="32"/>
  <c r="BC5" i="32" s="1"/>
  <c r="AZ3" i="32"/>
  <c r="BC3" i="32" s="1"/>
  <c r="BD12" i="32"/>
  <c r="BD4" i="32"/>
  <c r="BD8" i="32"/>
  <c r="BD10" i="32"/>
  <c r="BD7" i="32"/>
  <c r="BD15" i="32"/>
  <c r="I20" i="20"/>
  <c r="I36" i="20" s="1"/>
  <c r="J20" i="20"/>
  <c r="J36" i="20" s="1"/>
  <c r="M20" i="20"/>
  <c r="M36" i="20" s="1"/>
  <c r="N20" i="20"/>
  <c r="N36" i="20" s="1"/>
  <c r="O20" i="20"/>
  <c r="O36" i="20" s="1"/>
  <c r="Q20" i="20"/>
  <c r="Q36" i="20" s="1"/>
  <c r="R20" i="20"/>
  <c r="R36" i="20" s="1"/>
  <c r="S20" i="20"/>
  <c r="S36" i="20" s="1"/>
  <c r="T20" i="20"/>
  <c r="T36" i="20" s="1"/>
  <c r="U20" i="20"/>
  <c r="U36" i="20" s="1"/>
  <c r="V20" i="20"/>
  <c r="V36" i="20" s="1"/>
  <c r="BR4" i="36" l="1"/>
  <c r="BS4" i="36"/>
  <c r="BT4" i="36"/>
  <c r="BU4" i="36"/>
  <c r="BV4" i="36"/>
  <c r="BW4" i="36"/>
  <c r="BX4" i="36"/>
  <c r="BR5" i="36"/>
  <c r="BS5" i="36"/>
  <c r="BT5" i="36"/>
  <c r="BU5" i="36"/>
  <c r="BV5" i="36"/>
  <c r="BW5" i="36"/>
  <c r="BX5" i="36"/>
  <c r="BR6" i="36"/>
  <c r="BS6" i="36"/>
  <c r="BT6" i="36"/>
  <c r="BU6" i="36"/>
  <c r="BV6" i="36"/>
  <c r="BW6" i="36"/>
  <c r="BX6" i="36"/>
  <c r="BR7" i="36"/>
  <c r="BS7" i="36"/>
  <c r="BT7" i="36"/>
  <c r="BU7" i="36"/>
  <c r="BV7" i="36"/>
  <c r="BW7" i="36"/>
  <c r="BX7" i="36"/>
  <c r="BR8" i="36"/>
  <c r="BS8" i="36"/>
  <c r="BT8" i="36"/>
  <c r="BU8" i="36"/>
  <c r="BV8" i="36"/>
  <c r="BW8" i="36"/>
  <c r="BX8" i="36"/>
  <c r="BR9" i="36"/>
  <c r="BS9" i="36"/>
  <c r="BT9" i="36"/>
  <c r="BU9" i="36"/>
  <c r="BV9" i="36"/>
  <c r="BW9" i="36"/>
  <c r="BX9" i="36"/>
  <c r="BR10" i="36"/>
  <c r="BS10" i="36"/>
  <c r="BT10" i="36"/>
  <c r="BU10" i="36"/>
  <c r="BV10" i="36"/>
  <c r="BW10" i="36"/>
  <c r="BX10" i="36"/>
  <c r="BR11" i="36"/>
  <c r="BS11" i="36"/>
  <c r="BT11" i="36"/>
  <c r="BU11" i="36"/>
  <c r="BV11" i="36"/>
  <c r="BW11" i="36"/>
  <c r="BX11" i="36"/>
  <c r="BR12" i="36"/>
  <c r="BS12" i="36"/>
  <c r="BT12" i="36"/>
  <c r="BU12" i="36"/>
  <c r="BV12" i="36"/>
  <c r="BW12" i="36"/>
  <c r="BX12" i="36"/>
  <c r="BR13" i="36"/>
  <c r="BS13" i="36"/>
  <c r="BT13" i="36"/>
  <c r="BU13" i="36"/>
  <c r="BV13" i="36"/>
  <c r="BW13" i="36"/>
  <c r="BX13" i="36"/>
  <c r="BR14" i="36"/>
  <c r="BS14" i="36"/>
  <c r="BT14" i="36"/>
  <c r="BU14" i="36"/>
  <c r="BV14" i="36"/>
  <c r="BW14" i="36"/>
  <c r="BX14" i="36"/>
  <c r="BR17" i="36"/>
  <c r="BS17" i="36"/>
  <c r="BT17" i="36"/>
  <c r="BU17" i="36"/>
  <c r="BV17" i="36"/>
  <c r="BW17" i="36"/>
  <c r="BX17" i="36"/>
  <c r="BR18" i="36"/>
  <c r="BS18" i="36"/>
  <c r="BT18" i="36"/>
  <c r="BU18" i="36"/>
  <c r="BV18" i="36"/>
  <c r="BW18" i="36"/>
  <c r="BX18" i="36"/>
  <c r="BR19" i="36"/>
  <c r="BS19" i="36"/>
  <c r="BT19" i="36"/>
  <c r="BU19" i="36"/>
  <c r="BV19" i="36"/>
  <c r="BW19" i="36"/>
  <c r="BX19" i="36"/>
  <c r="BR20" i="36"/>
  <c r="BS20" i="36"/>
  <c r="BT20" i="36"/>
  <c r="BU20" i="36"/>
  <c r="BV20" i="36"/>
  <c r="BW20" i="36"/>
  <c r="BX20" i="36"/>
  <c r="BR21" i="36"/>
  <c r="BS21" i="36"/>
  <c r="BT21" i="36"/>
  <c r="BU21" i="36"/>
  <c r="BV21" i="36"/>
  <c r="BW21" i="36"/>
  <c r="BX21" i="36"/>
  <c r="BR22" i="36"/>
  <c r="BS22" i="36"/>
  <c r="BT22" i="36"/>
  <c r="BU22" i="36"/>
  <c r="BV22" i="36"/>
  <c r="BW22" i="36"/>
  <c r="BX22" i="36"/>
  <c r="BR23" i="36"/>
  <c r="BS23" i="36"/>
  <c r="BT23" i="36"/>
  <c r="BU23" i="36"/>
  <c r="BV23" i="36"/>
  <c r="BW23" i="36"/>
  <c r="BX23" i="36"/>
  <c r="BR24" i="36"/>
  <c r="BS24" i="36"/>
  <c r="BT24" i="36"/>
  <c r="BU24" i="36"/>
  <c r="BV24" i="36"/>
  <c r="BW24" i="36"/>
  <c r="BX24" i="36"/>
  <c r="BR25" i="36"/>
  <c r="BS25" i="36"/>
  <c r="BT25" i="36"/>
  <c r="BU25" i="36"/>
  <c r="BV25" i="36"/>
  <c r="BW25" i="36"/>
  <c r="BX25" i="36"/>
  <c r="BR26" i="36"/>
  <c r="BS26" i="36"/>
  <c r="BT26" i="36"/>
  <c r="BU26" i="36"/>
  <c r="BV26" i="36"/>
  <c r="BW26" i="36"/>
  <c r="BX26" i="36"/>
  <c r="BR27" i="36"/>
  <c r="BS27" i="36"/>
  <c r="BT27" i="36"/>
  <c r="BU27" i="36"/>
  <c r="BV27" i="36"/>
  <c r="BW27" i="36"/>
  <c r="BX27" i="36"/>
  <c r="BR28" i="36"/>
  <c r="BS28" i="36"/>
  <c r="BT28" i="36"/>
  <c r="BU28" i="36"/>
  <c r="BV28" i="36"/>
  <c r="BW28" i="36"/>
  <c r="BX28" i="36"/>
  <c r="BR29" i="36"/>
  <c r="BS29" i="36"/>
  <c r="BT29" i="36"/>
  <c r="BU29" i="36"/>
  <c r="BV29" i="36"/>
  <c r="BW29" i="36"/>
  <c r="BX29" i="36"/>
  <c r="BR30" i="36"/>
  <c r="BS30" i="36"/>
  <c r="BT30" i="36"/>
  <c r="BU30" i="36"/>
  <c r="BV30" i="36"/>
  <c r="BW30" i="36"/>
  <c r="BX30" i="36"/>
  <c r="BR31" i="36"/>
  <c r="BS31" i="36"/>
  <c r="BT31" i="36"/>
  <c r="BU31" i="36"/>
  <c r="BV31" i="36"/>
  <c r="BW31" i="36"/>
  <c r="BX31" i="36"/>
  <c r="BR32" i="36"/>
  <c r="BS32" i="36"/>
  <c r="BT32" i="36"/>
  <c r="BU32" i="36"/>
  <c r="BV32" i="36"/>
  <c r="BW32" i="36"/>
  <c r="BX32" i="36"/>
  <c r="BR33" i="36"/>
  <c r="BS33" i="36"/>
  <c r="BT33" i="36"/>
  <c r="BU33" i="36"/>
  <c r="BV33" i="36"/>
  <c r="BW33" i="36"/>
  <c r="BX33" i="36"/>
  <c r="BR34" i="36"/>
  <c r="BS34" i="36"/>
  <c r="BT34" i="36"/>
  <c r="BU34" i="36"/>
  <c r="BV34" i="36"/>
  <c r="BW34" i="36"/>
  <c r="BX34" i="36"/>
  <c r="BR35" i="36"/>
  <c r="BS35" i="36"/>
  <c r="BT35" i="36"/>
  <c r="BU35" i="36"/>
  <c r="BV35" i="36"/>
  <c r="BW35" i="36"/>
  <c r="BX35" i="36"/>
  <c r="BR36" i="36"/>
  <c r="BS36" i="36"/>
  <c r="BT36" i="36"/>
  <c r="BU36" i="36"/>
  <c r="BV36" i="36"/>
  <c r="BW36" i="36"/>
  <c r="BX36" i="36"/>
  <c r="BR37" i="36"/>
  <c r="BS37" i="36"/>
  <c r="BT37" i="36"/>
  <c r="BU37" i="36"/>
  <c r="BV37" i="36"/>
  <c r="BW37" i="36"/>
  <c r="BX37" i="36"/>
  <c r="BR38" i="36"/>
  <c r="BS38" i="36"/>
  <c r="BT38" i="36"/>
  <c r="BU38" i="36"/>
  <c r="BV38" i="36"/>
  <c r="BW38" i="36"/>
  <c r="BX38" i="36"/>
  <c r="BR39" i="36"/>
  <c r="BS39" i="36"/>
  <c r="BT39" i="36"/>
  <c r="BU39" i="36"/>
  <c r="BV39" i="36"/>
  <c r="BW39" i="36"/>
  <c r="BX39" i="36"/>
  <c r="BR40" i="36"/>
  <c r="BS40" i="36"/>
  <c r="BT40" i="36"/>
  <c r="BU40" i="36"/>
  <c r="BV40" i="36"/>
  <c r="BW40" i="36"/>
  <c r="BX40" i="36"/>
  <c r="BR41" i="36"/>
  <c r="BS41" i="36"/>
  <c r="BT41" i="36"/>
  <c r="BU41" i="36"/>
  <c r="BV41" i="36"/>
  <c r="BW41" i="36"/>
  <c r="BX41" i="36"/>
  <c r="BR42" i="36"/>
  <c r="BS42" i="36"/>
  <c r="BT42" i="36"/>
  <c r="BU42" i="36"/>
  <c r="BV42" i="36"/>
  <c r="BW42" i="36"/>
  <c r="BX42" i="36"/>
  <c r="BR43" i="36"/>
  <c r="BS43" i="36"/>
  <c r="BT43" i="36"/>
  <c r="BU43" i="36"/>
  <c r="BV43" i="36"/>
  <c r="BW43" i="36"/>
  <c r="BX43" i="36"/>
  <c r="BR44" i="36"/>
  <c r="BS44" i="36"/>
  <c r="BT44" i="36"/>
  <c r="BU44" i="36"/>
  <c r="BV44" i="36"/>
  <c r="BW44" i="36"/>
  <c r="BX44" i="36"/>
  <c r="BR45" i="36"/>
  <c r="BS45" i="36"/>
  <c r="BT45" i="36"/>
  <c r="BU45" i="36"/>
  <c r="BV45" i="36"/>
  <c r="BW45" i="36"/>
  <c r="BX45" i="36"/>
  <c r="BR46" i="36"/>
  <c r="BS46" i="36"/>
  <c r="BT46" i="36"/>
  <c r="BU46" i="36"/>
  <c r="BV46" i="36"/>
  <c r="BW46" i="36"/>
  <c r="BX46" i="36"/>
  <c r="BR47" i="36"/>
  <c r="BS47" i="36"/>
  <c r="BT47" i="36"/>
  <c r="BU47" i="36"/>
  <c r="BV47" i="36"/>
  <c r="BW47" i="36"/>
  <c r="BX47" i="36"/>
  <c r="BR48" i="36"/>
  <c r="BS48" i="36"/>
  <c r="BT48" i="36"/>
  <c r="BU48" i="36"/>
  <c r="BV48" i="36"/>
  <c r="BW48" i="36"/>
  <c r="BX48" i="36"/>
  <c r="BX3" i="36"/>
  <c r="BW3" i="36"/>
  <c r="BV3" i="36"/>
  <c r="BU3" i="36"/>
  <c r="BT3" i="36"/>
  <c r="BS3" i="36"/>
  <c r="BR3" i="36"/>
  <c r="B60" i="36"/>
  <c r="BR60" i="36" s="1"/>
  <c r="I61" i="34"/>
  <c r="J61" i="34"/>
  <c r="K61" i="34"/>
  <c r="L61" i="34"/>
  <c r="M61" i="34"/>
  <c r="N61" i="34"/>
  <c r="O61" i="34"/>
  <c r="I62" i="34"/>
  <c r="J62" i="34"/>
  <c r="K62" i="34"/>
  <c r="L62" i="34"/>
  <c r="M62" i="34"/>
  <c r="N62" i="34"/>
  <c r="O62" i="34"/>
  <c r="CN4" i="11"/>
  <c r="CN5" i="11"/>
  <c r="CN6" i="11"/>
  <c r="CN7" i="11"/>
  <c r="CN8" i="11"/>
  <c r="CN9" i="11"/>
  <c r="CN10" i="11"/>
  <c r="CN11" i="11"/>
  <c r="CN12" i="11"/>
  <c r="CN13" i="11"/>
  <c r="CN14" i="11"/>
  <c r="CN15" i="11"/>
  <c r="CN16" i="11"/>
  <c r="CN17" i="11"/>
  <c r="CN18" i="11"/>
  <c r="CN19" i="11"/>
  <c r="CN20" i="11"/>
  <c r="CN21" i="11"/>
  <c r="CN22" i="11"/>
  <c r="CN23" i="11"/>
  <c r="CN24" i="11"/>
  <c r="CN25" i="11"/>
  <c r="CN26" i="11"/>
  <c r="CN27" i="11"/>
  <c r="CN28" i="11"/>
  <c r="CN29" i="11"/>
  <c r="CN30" i="11"/>
  <c r="CN31" i="11"/>
  <c r="CN32" i="11"/>
  <c r="CN33" i="11"/>
  <c r="CN34" i="11"/>
  <c r="CN35" i="11"/>
  <c r="CN36" i="11"/>
  <c r="CN37" i="11"/>
  <c r="CN38" i="11"/>
  <c r="CN39" i="11"/>
  <c r="CN40" i="11"/>
  <c r="CN41" i="11"/>
  <c r="CN42" i="11"/>
  <c r="CN43" i="11"/>
  <c r="CN44" i="11"/>
  <c r="CN45" i="11"/>
  <c r="CN46" i="11"/>
  <c r="CN47" i="11"/>
  <c r="CN48" i="11"/>
  <c r="CN49" i="11"/>
  <c r="CN50" i="11"/>
  <c r="CN51" i="11"/>
  <c r="CN52" i="11"/>
  <c r="CN53" i="11"/>
  <c r="CN54" i="11"/>
  <c r="CL4" i="11"/>
  <c r="CL5" i="11"/>
  <c r="CL6" i="11"/>
  <c r="CL7" i="11"/>
  <c r="CL8" i="11"/>
  <c r="CL9" i="11"/>
  <c r="CL10" i="11"/>
  <c r="CL11" i="11"/>
  <c r="CL12" i="11"/>
  <c r="CL13" i="11"/>
  <c r="CL14" i="11"/>
  <c r="CL15" i="11"/>
  <c r="CL16" i="11"/>
  <c r="CL17" i="11"/>
  <c r="CL18" i="11"/>
  <c r="CL19" i="11"/>
  <c r="CL20" i="11"/>
  <c r="CL21" i="11"/>
  <c r="CL22" i="11"/>
  <c r="CL23" i="11"/>
  <c r="CL24" i="11"/>
  <c r="CL25" i="11"/>
  <c r="CL26" i="11"/>
  <c r="CL27" i="11"/>
  <c r="CL28" i="11"/>
  <c r="CL29" i="11"/>
  <c r="CL30" i="11"/>
  <c r="CL31" i="11"/>
  <c r="CL32" i="11"/>
  <c r="CL33" i="11"/>
  <c r="CL34" i="11"/>
  <c r="CL35" i="11"/>
  <c r="CL36" i="11"/>
  <c r="CL37" i="11"/>
  <c r="CL38" i="11"/>
  <c r="CL39" i="11"/>
  <c r="CL40" i="11"/>
  <c r="CL41" i="11"/>
  <c r="CL42" i="11"/>
  <c r="CL43" i="11"/>
  <c r="CL44" i="11"/>
  <c r="CL45" i="11"/>
  <c r="CL46" i="11"/>
  <c r="CL47" i="11"/>
  <c r="CL48" i="11"/>
  <c r="CL49" i="11"/>
  <c r="CL50" i="11"/>
  <c r="CL51" i="11"/>
  <c r="CL52" i="11"/>
  <c r="CL53" i="11"/>
  <c r="CL54" i="11"/>
  <c r="CI4" i="11"/>
  <c r="CJ4" i="11"/>
  <c r="CI5" i="11"/>
  <c r="CJ5" i="11"/>
  <c r="CI6" i="11"/>
  <c r="CJ6" i="11"/>
  <c r="CI7" i="11"/>
  <c r="CJ7" i="11"/>
  <c r="CI8" i="11"/>
  <c r="CJ8" i="11"/>
  <c r="CI9" i="11"/>
  <c r="CJ9" i="11"/>
  <c r="CI10" i="11"/>
  <c r="CJ10" i="11"/>
  <c r="CI11" i="11"/>
  <c r="CJ11" i="11"/>
  <c r="CI12" i="11"/>
  <c r="CJ12" i="11"/>
  <c r="CI13" i="11"/>
  <c r="CJ13" i="11"/>
  <c r="CI14" i="11"/>
  <c r="CJ14" i="11"/>
  <c r="CI15" i="11"/>
  <c r="CJ15" i="11"/>
  <c r="CI16" i="11"/>
  <c r="CJ16" i="11"/>
  <c r="CI17" i="11"/>
  <c r="CJ17" i="11"/>
  <c r="CI18" i="11"/>
  <c r="CJ18" i="11"/>
  <c r="CI19" i="11"/>
  <c r="CJ19" i="11"/>
  <c r="CI20" i="11"/>
  <c r="CJ20" i="11"/>
  <c r="CI21" i="11"/>
  <c r="CJ21" i="11"/>
  <c r="CI22" i="11"/>
  <c r="CJ22" i="11"/>
  <c r="CI23" i="11"/>
  <c r="CJ23" i="11"/>
  <c r="CI24" i="11"/>
  <c r="CJ24" i="11"/>
  <c r="CI25" i="11"/>
  <c r="CJ25" i="11"/>
  <c r="CI26" i="11"/>
  <c r="CJ26" i="11"/>
  <c r="CI27" i="11"/>
  <c r="CJ27" i="11"/>
  <c r="CI28" i="11"/>
  <c r="CJ28" i="11"/>
  <c r="CI29" i="11"/>
  <c r="CJ29" i="11"/>
  <c r="CI30" i="11"/>
  <c r="CJ30" i="11"/>
  <c r="CI31" i="11"/>
  <c r="CJ31" i="11"/>
  <c r="CI32" i="11"/>
  <c r="CJ32" i="11"/>
  <c r="CI33" i="11"/>
  <c r="CJ33" i="11"/>
  <c r="CI34" i="11"/>
  <c r="CJ34" i="11"/>
  <c r="CI35" i="11"/>
  <c r="CJ35" i="11"/>
  <c r="CI36" i="11"/>
  <c r="CJ36" i="11"/>
  <c r="CI37" i="11"/>
  <c r="CJ37" i="11"/>
  <c r="CI38" i="11"/>
  <c r="CJ38" i="11"/>
  <c r="CI39" i="11"/>
  <c r="CJ39" i="11"/>
  <c r="CI40" i="11"/>
  <c r="CJ40" i="11"/>
  <c r="CI41" i="11"/>
  <c r="CJ41" i="11"/>
  <c r="CI42" i="11"/>
  <c r="CJ42" i="11"/>
  <c r="CI43" i="11"/>
  <c r="CJ43" i="11"/>
  <c r="CI44" i="11"/>
  <c r="CJ44" i="11"/>
  <c r="CI45" i="11"/>
  <c r="CJ45" i="11"/>
  <c r="CI46" i="11"/>
  <c r="CJ46" i="11"/>
  <c r="CI47" i="11"/>
  <c r="CJ47" i="11"/>
  <c r="CI48" i="11"/>
  <c r="CJ48" i="11"/>
  <c r="CI49" i="11"/>
  <c r="CJ49" i="11"/>
  <c r="CI50" i="11"/>
  <c r="CJ50" i="11"/>
  <c r="CI51" i="11"/>
  <c r="CJ51" i="11"/>
  <c r="CI52" i="11"/>
  <c r="CJ52" i="11"/>
  <c r="CI53" i="11"/>
  <c r="CJ53" i="11"/>
  <c r="CI54" i="11"/>
  <c r="CJ54" i="11"/>
  <c r="CN3" i="11"/>
  <c r="CL3" i="11"/>
  <c r="CJ3" i="11"/>
  <c r="CI3" i="11"/>
  <c r="Z61" i="11"/>
  <c r="AA61" i="11"/>
  <c r="AB61" i="11"/>
  <c r="AC61" i="11"/>
  <c r="AD61" i="11"/>
  <c r="AE61" i="11"/>
  <c r="AF61" i="11"/>
  <c r="AG61" i="11"/>
  <c r="AH61" i="11"/>
  <c r="AI61" i="11"/>
  <c r="AJ61" i="11"/>
  <c r="AK61" i="11"/>
  <c r="AL61" i="11"/>
  <c r="AM61" i="11"/>
  <c r="AN61" i="11"/>
  <c r="AO61" i="11"/>
  <c r="AP61" i="11"/>
  <c r="AQ61" i="11"/>
  <c r="AR61" i="11"/>
  <c r="AS61" i="11"/>
  <c r="AT61" i="11"/>
  <c r="AU61" i="11"/>
  <c r="AV61" i="11"/>
  <c r="AW61" i="11"/>
  <c r="AX61" i="11"/>
  <c r="AY61" i="11"/>
  <c r="AZ61" i="11"/>
  <c r="BA61" i="11"/>
  <c r="BB61" i="11"/>
  <c r="BC61" i="11"/>
  <c r="BD61" i="11"/>
  <c r="BE61" i="11"/>
  <c r="BF61" i="11"/>
  <c r="BG61" i="11"/>
  <c r="BH61" i="11"/>
  <c r="BI61" i="11"/>
  <c r="BJ61" i="11"/>
  <c r="BK61" i="11"/>
  <c r="BL61" i="11"/>
  <c r="BM61" i="11"/>
  <c r="BN61" i="11"/>
  <c r="BO61" i="11"/>
  <c r="BP61" i="11"/>
  <c r="BQ61" i="11"/>
  <c r="BR61" i="11"/>
  <c r="BS61" i="11"/>
  <c r="BT61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AL62" i="11"/>
  <c r="AM62" i="11"/>
  <c r="AN62" i="11"/>
  <c r="AO62" i="11"/>
  <c r="AP62" i="11"/>
  <c r="AQ62" i="11"/>
  <c r="AR62" i="11"/>
  <c r="AS62" i="11"/>
  <c r="D15" i="21" s="1"/>
  <c r="AT62" i="11"/>
  <c r="AU62" i="11"/>
  <c r="AV62" i="11"/>
  <c r="AW62" i="11"/>
  <c r="AX62" i="11"/>
  <c r="AY62" i="11"/>
  <c r="AZ62" i="11"/>
  <c r="BA62" i="11"/>
  <c r="BB62" i="11"/>
  <c r="BC62" i="11"/>
  <c r="BD62" i="11"/>
  <c r="BE62" i="11"/>
  <c r="BF62" i="11"/>
  <c r="BG62" i="11"/>
  <c r="BH62" i="11"/>
  <c r="BI62" i="11"/>
  <c r="BJ62" i="11"/>
  <c r="BK62" i="11"/>
  <c r="BL62" i="11"/>
  <c r="BM62" i="11"/>
  <c r="BN62" i="11"/>
  <c r="BO62" i="11"/>
  <c r="BP62" i="11"/>
  <c r="BQ62" i="11"/>
  <c r="BR62" i="11"/>
  <c r="BS62" i="11"/>
  <c r="G15" i="21" s="1"/>
  <c r="BT62" i="11"/>
  <c r="CQ3" i="11"/>
  <c r="CQ4" i="11"/>
  <c r="CQ5" i="11"/>
  <c r="CQ6" i="11"/>
  <c r="CQ7" i="11"/>
  <c r="CQ8" i="11"/>
  <c r="CQ9" i="11"/>
  <c r="CQ10" i="11"/>
  <c r="CQ11" i="11"/>
  <c r="CQ12" i="11"/>
  <c r="CQ13" i="11"/>
  <c r="CQ14" i="11"/>
  <c r="CQ15" i="11"/>
  <c r="CQ16" i="11"/>
  <c r="CQ17" i="11"/>
  <c r="CQ18" i="11"/>
  <c r="CQ19" i="11"/>
  <c r="CQ20" i="11"/>
  <c r="CQ21" i="11"/>
  <c r="CQ22" i="11"/>
  <c r="CQ23" i="11"/>
  <c r="CQ24" i="11"/>
  <c r="CQ25" i="11"/>
  <c r="CQ26" i="11"/>
  <c r="CQ27" i="11"/>
  <c r="CQ28" i="11"/>
  <c r="CQ29" i="11"/>
  <c r="CQ30" i="11"/>
  <c r="CQ31" i="11"/>
  <c r="CQ32" i="11"/>
  <c r="CQ33" i="11"/>
  <c r="CQ34" i="11"/>
  <c r="CQ35" i="11"/>
  <c r="CQ36" i="11"/>
  <c r="CQ37" i="11"/>
  <c r="CQ38" i="11"/>
  <c r="CQ39" i="11"/>
  <c r="CQ40" i="11"/>
  <c r="CQ41" i="11"/>
  <c r="CQ42" i="11"/>
  <c r="CQ43" i="11"/>
  <c r="CQ44" i="11"/>
  <c r="CQ45" i="11"/>
  <c r="CQ46" i="11"/>
  <c r="CQ47" i="11"/>
  <c r="CQ48" i="11"/>
  <c r="CQ49" i="11"/>
  <c r="CQ50" i="11"/>
  <c r="CQ51" i="11"/>
  <c r="CQ52" i="11"/>
  <c r="CQ53" i="11"/>
  <c r="CQ54" i="11"/>
  <c r="CQ55" i="11"/>
  <c r="CQ56" i="11"/>
  <c r="CQ57" i="11"/>
  <c r="CQ58" i="11"/>
  <c r="CQ59" i="11"/>
  <c r="CQ60" i="11"/>
  <c r="T18" i="20" l="1"/>
  <c r="T32" i="20" s="1"/>
  <c r="T18" i="47"/>
  <c r="T32" i="47" s="1"/>
  <c r="T38" i="47" s="1"/>
  <c r="M18" i="20"/>
  <c r="M32" i="20" s="1"/>
  <c r="M18" i="47"/>
  <c r="M32" i="47" s="1"/>
  <c r="M38" i="47" s="1"/>
  <c r="K18" i="20"/>
  <c r="K32" i="20" s="1"/>
  <c r="K18" i="47"/>
  <c r="K32" i="47" s="1"/>
  <c r="K38" i="47" s="1"/>
  <c r="H18" i="20"/>
  <c r="H32" i="20" s="1"/>
  <c r="H18" i="47"/>
  <c r="H32" i="47" s="1"/>
  <c r="H38" i="47" s="1"/>
  <c r="E18" i="20"/>
  <c r="E32" i="20" s="1"/>
  <c r="E18" i="47"/>
  <c r="E32" i="47" s="1"/>
  <c r="E38" i="47" s="1"/>
  <c r="S18" i="20"/>
  <c r="S32" i="20" s="1"/>
  <c r="S18" i="47"/>
  <c r="S32" i="47" s="1"/>
  <c r="S38" i="47" s="1"/>
  <c r="P18" i="20"/>
  <c r="P32" i="20" s="1"/>
  <c r="P18" i="47"/>
  <c r="P32" i="47" s="1"/>
  <c r="P38" i="47" s="1"/>
  <c r="G18" i="20"/>
  <c r="G32" i="20" s="1"/>
  <c r="G18" i="47"/>
  <c r="G32" i="47" s="1"/>
  <c r="G38" i="47" s="1"/>
  <c r="D18" i="20"/>
  <c r="D32" i="20" s="1"/>
  <c r="D18" i="47"/>
  <c r="D32" i="47" s="1"/>
  <c r="D38" i="47" s="1"/>
  <c r="R18" i="20"/>
  <c r="R32" i="20" s="1"/>
  <c r="R18" i="47"/>
  <c r="R32" i="47" s="1"/>
  <c r="R38" i="47" s="1"/>
  <c r="O18" i="20"/>
  <c r="O32" i="20" s="1"/>
  <c r="O18" i="47"/>
  <c r="O32" i="47" s="1"/>
  <c r="O38" i="47" s="1"/>
  <c r="J18" i="20"/>
  <c r="J32" i="20" s="1"/>
  <c r="J18" i="47"/>
  <c r="J32" i="47" s="1"/>
  <c r="J38" i="47" s="1"/>
  <c r="F18" i="20"/>
  <c r="F32" i="20" s="1"/>
  <c r="F18" i="47"/>
  <c r="F32" i="47" s="1"/>
  <c r="F38" i="47" s="1"/>
  <c r="U18" i="20"/>
  <c r="U32" i="20" s="1"/>
  <c r="U18" i="47"/>
  <c r="U32" i="47" s="1"/>
  <c r="U38" i="47" s="1"/>
  <c r="Q18" i="20"/>
  <c r="Q32" i="20" s="1"/>
  <c r="Q18" i="47"/>
  <c r="Q32" i="47" s="1"/>
  <c r="Q38" i="47" s="1"/>
  <c r="N18" i="20"/>
  <c r="N32" i="20" s="1"/>
  <c r="N18" i="47"/>
  <c r="N32" i="47" s="1"/>
  <c r="N38" i="47" s="1"/>
  <c r="L18" i="20"/>
  <c r="L32" i="20" s="1"/>
  <c r="L18" i="47"/>
  <c r="L32" i="47" s="1"/>
  <c r="L38" i="47" s="1"/>
  <c r="I18" i="20"/>
  <c r="I32" i="20" s="1"/>
  <c r="I18" i="47"/>
  <c r="I32" i="47" s="1"/>
  <c r="I38" i="47" s="1"/>
  <c r="D35" i="20"/>
  <c r="D38" i="20" s="1"/>
  <c r="G35" i="20"/>
  <c r="BL49" i="8"/>
  <c r="U17" i="20" s="1"/>
  <c r="U35" i="20" s="1"/>
  <c r="U38" i="20" s="1"/>
  <c r="BL50" i="8"/>
  <c r="BL51" i="8"/>
  <c r="AF49" i="8"/>
  <c r="I17" i="20" s="1"/>
  <c r="I35" i="20" s="1"/>
  <c r="AF50" i="8"/>
  <c r="AF51" i="8"/>
  <c r="CB4" i="8"/>
  <c r="CB5" i="8"/>
  <c r="CB6" i="8"/>
  <c r="CB7" i="8"/>
  <c r="CB8" i="8"/>
  <c r="CB9" i="8"/>
  <c r="CB10" i="8"/>
  <c r="CB11" i="8"/>
  <c r="CB12" i="8"/>
  <c r="CB13" i="8"/>
  <c r="CB14" i="8"/>
  <c r="CB15" i="8"/>
  <c r="CB3" i="8"/>
  <c r="I38" i="20" l="1"/>
  <c r="G38" i="20"/>
  <c r="BT61" i="12"/>
  <c r="BT62" i="12"/>
  <c r="U21" i="20" l="1"/>
  <c r="U44" i="20" s="1"/>
  <c r="U21" i="47"/>
  <c r="U44" i="47" s="1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U61" i="25"/>
  <c r="V61" i="25"/>
  <c r="W61" i="25"/>
  <c r="X61" i="25"/>
  <c r="Y61" i="25"/>
  <c r="Z61" i="25"/>
  <c r="AA61" i="25"/>
  <c r="AB61" i="25"/>
  <c r="AC61" i="25"/>
  <c r="AD61" i="25"/>
  <c r="AE61" i="25"/>
  <c r="AF61" i="25"/>
  <c r="AG61" i="25"/>
  <c r="AH61" i="25"/>
  <c r="AI61" i="25"/>
  <c r="AJ61" i="25"/>
  <c r="AK61" i="25"/>
  <c r="AL61" i="25"/>
  <c r="AM61" i="25"/>
  <c r="AN61" i="25"/>
  <c r="AO61" i="25"/>
  <c r="AP61" i="25"/>
  <c r="AQ61" i="25"/>
  <c r="AR61" i="25"/>
  <c r="AS61" i="25"/>
  <c r="AT61" i="25"/>
  <c r="AU61" i="25"/>
  <c r="AV61" i="25"/>
  <c r="AW61" i="25"/>
  <c r="AX61" i="25"/>
  <c r="AY61" i="25"/>
  <c r="AZ61" i="25"/>
  <c r="BA61" i="25"/>
  <c r="BB61" i="25"/>
  <c r="BC61" i="25"/>
  <c r="BD61" i="25"/>
  <c r="BE61" i="25"/>
  <c r="BF61" i="25"/>
  <c r="BG61" i="25"/>
  <c r="BH61" i="25"/>
  <c r="BI61" i="25"/>
  <c r="BJ61" i="25"/>
  <c r="BK61" i="25"/>
  <c r="BL61" i="25"/>
  <c r="BM61" i="25"/>
  <c r="BN61" i="25"/>
  <c r="BO61" i="25"/>
  <c r="BP61" i="25"/>
  <c r="BQ61" i="25"/>
  <c r="BR61" i="25"/>
  <c r="BS61" i="25"/>
  <c r="BT61" i="25"/>
  <c r="BU61" i="25"/>
  <c r="BV61" i="25"/>
  <c r="BW61" i="25"/>
  <c r="BX61" i="25"/>
  <c r="BY61" i="25"/>
  <c r="BZ61" i="25"/>
  <c r="T61" i="25"/>
  <c r="BT62" i="25"/>
  <c r="CQ59" i="25"/>
  <c r="CP59" i="25"/>
  <c r="CO59" i="25"/>
  <c r="CN59" i="25"/>
  <c r="CM59" i="25"/>
  <c r="CL59" i="25"/>
  <c r="CK59" i="25"/>
  <c r="CJ59" i="25"/>
  <c r="CI59" i="25"/>
  <c r="CH59" i="25"/>
  <c r="CG59" i="25"/>
  <c r="CF59" i="25"/>
  <c r="CE59" i="25"/>
  <c r="CD59" i="25"/>
  <c r="CC59" i="25"/>
  <c r="CB59" i="25"/>
  <c r="BW4" i="37"/>
  <c r="BW5" i="37"/>
  <c r="BW6" i="37"/>
  <c r="BW7" i="37"/>
  <c r="BW8" i="37"/>
  <c r="BW9" i="37"/>
  <c r="BW10" i="37"/>
  <c r="BW11" i="37"/>
  <c r="BW12" i="37"/>
  <c r="BW13" i="37"/>
  <c r="BW14" i="37"/>
  <c r="BW15" i="37"/>
  <c r="BW16" i="37"/>
  <c r="BW17" i="37"/>
  <c r="BW18" i="37"/>
  <c r="BW19" i="37"/>
  <c r="BW20" i="37"/>
  <c r="BW21" i="37"/>
  <c r="BW22" i="37"/>
  <c r="BW23" i="37"/>
  <c r="BW24" i="37"/>
  <c r="BW25" i="37"/>
  <c r="BW26" i="37"/>
  <c r="BW27" i="37"/>
  <c r="BW28" i="37"/>
  <c r="BW29" i="37"/>
  <c r="BW30" i="37"/>
  <c r="BW31" i="37"/>
  <c r="BW32" i="37"/>
  <c r="BW33" i="37"/>
  <c r="BW34" i="37"/>
  <c r="BW3" i="37"/>
  <c r="BU38" i="37"/>
  <c r="BT38" i="37"/>
  <c r="H39" i="21" s="1"/>
  <c r="BS38" i="37"/>
  <c r="BR38" i="37"/>
  <c r="BQ38" i="37"/>
  <c r="BP38" i="37"/>
  <c r="BO38" i="37"/>
  <c r="G39" i="21" s="1"/>
  <c r="BN38" i="37"/>
  <c r="BM38" i="37"/>
  <c r="BL38" i="37"/>
  <c r="BK38" i="37"/>
  <c r="BJ38" i="37"/>
  <c r="BI38" i="37"/>
  <c r="BH38" i="37"/>
  <c r="BG38" i="37"/>
  <c r="BF38" i="37"/>
  <c r="BE38" i="37"/>
  <c r="BD38" i="37"/>
  <c r="BC38" i="37"/>
  <c r="BB38" i="37"/>
  <c r="BA38" i="37"/>
  <c r="F39" i="21" s="1"/>
  <c r="AZ38" i="37"/>
  <c r="E39" i="21" s="1"/>
  <c r="AY38" i="37"/>
  <c r="AX38" i="37"/>
  <c r="AW38" i="37"/>
  <c r="AV38" i="37"/>
  <c r="AU38" i="37"/>
  <c r="AT38" i="37"/>
  <c r="AS38" i="37"/>
  <c r="AR38" i="37"/>
  <c r="AQ38" i="37"/>
  <c r="AP38" i="37"/>
  <c r="D39" i="21" s="1"/>
  <c r="AO38" i="37"/>
  <c r="AN38" i="37"/>
  <c r="AM38" i="37"/>
  <c r="AL38" i="37"/>
  <c r="C39" i="21" s="1"/>
  <c r="AK38" i="37"/>
  <c r="AJ38" i="37"/>
  <c r="AI38" i="37"/>
  <c r="AH38" i="37"/>
  <c r="AG38" i="37"/>
  <c r="AF38" i="37"/>
  <c r="AE38" i="37"/>
  <c r="AD38" i="37"/>
  <c r="AC38" i="37"/>
  <c r="AB38" i="37"/>
  <c r="AA38" i="37"/>
  <c r="Z38" i="37"/>
  <c r="Y38" i="37"/>
  <c r="B39" i="21" s="1"/>
  <c r="X38" i="37"/>
  <c r="W38" i="37"/>
  <c r="V38" i="37"/>
  <c r="U38" i="37"/>
  <c r="T38" i="37"/>
  <c r="S38" i="37"/>
  <c r="R38" i="37"/>
  <c r="Q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B38" i="37"/>
  <c r="BU36" i="37"/>
  <c r="BT36" i="37"/>
  <c r="BS36" i="37"/>
  <c r="BR36" i="37"/>
  <c r="BQ36" i="37"/>
  <c r="BP36" i="37"/>
  <c r="V16" i="20" s="1"/>
  <c r="BO36" i="37"/>
  <c r="T16" i="20" s="1"/>
  <c r="BN36" i="37"/>
  <c r="S16" i="20" s="1"/>
  <c r="BM36" i="37"/>
  <c r="R16" i="20" s="1"/>
  <c r="BL36" i="37"/>
  <c r="Q16" i="20" s="1"/>
  <c r="BK36" i="37"/>
  <c r="BJ36" i="37"/>
  <c r="BI36" i="37"/>
  <c r="BH36" i="37"/>
  <c r="BG36" i="37"/>
  <c r="BF36" i="37"/>
  <c r="BE36" i="37"/>
  <c r="BD36" i="37"/>
  <c r="BC36" i="37"/>
  <c r="BB36" i="37"/>
  <c r="P16" i="20" s="1"/>
  <c r="BA36" i="37"/>
  <c r="AZ36" i="37"/>
  <c r="AY36" i="37"/>
  <c r="AX36" i="37"/>
  <c r="AW36" i="37"/>
  <c r="O16" i="20" s="1"/>
  <c r="AV36" i="37"/>
  <c r="N16" i="20" s="1"/>
  <c r="AU36" i="37"/>
  <c r="M16" i="20" s="1"/>
  <c r="AT36" i="37"/>
  <c r="AS36" i="37"/>
  <c r="AR36" i="37"/>
  <c r="AQ36" i="37"/>
  <c r="AP36" i="37"/>
  <c r="AO36" i="37"/>
  <c r="L16" i="20" s="1"/>
  <c r="AN36" i="37"/>
  <c r="K16" i="20" s="1"/>
  <c r="AM36" i="37"/>
  <c r="AL36" i="37"/>
  <c r="J16" i="20" s="1"/>
  <c r="AK36" i="37"/>
  <c r="I16" i="20" s="1"/>
  <c r="AJ36" i="37"/>
  <c r="AI36" i="37"/>
  <c r="AH36" i="37"/>
  <c r="AG36" i="37"/>
  <c r="AF36" i="37"/>
  <c r="H16" i="20" s="1"/>
  <c r="AE36" i="37"/>
  <c r="F16" i="20" s="1"/>
  <c r="AD36" i="37"/>
  <c r="AC36" i="37"/>
  <c r="AB36" i="37"/>
  <c r="AA36" i="37"/>
  <c r="Z36" i="37"/>
  <c r="Y36" i="37"/>
  <c r="X36" i="37"/>
  <c r="W36" i="37"/>
  <c r="V36" i="37"/>
  <c r="U36" i="37"/>
  <c r="B16" i="20" s="1"/>
  <c r="T36" i="37"/>
  <c r="S36" i="37"/>
  <c r="R36" i="37"/>
  <c r="Q36" i="37"/>
  <c r="N36" i="37"/>
  <c r="M36" i="37"/>
  <c r="L36" i="37"/>
  <c r="CL36" i="37" s="1"/>
  <c r="K36" i="37"/>
  <c r="J36" i="37"/>
  <c r="I36" i="37"/>
  <c r="H36" i="37"/>
  <c r="G36" i="37"/>
  <c r="F36" i="37"/>
  <c r="E36" i="37"/>
  <c r="D36" i="37"/>
  <c r="C36" i="37"/>
  <c r="B36" i="37"/>
  <c r="CH35" i="37"/>
  <c r="CG35" i="37"/>
  <c r="CF35" i="37"/>
  <c r="CE35" i="37"/>
  <c r="CD35" i="37"/>
  <c r="CC35" i="37"/>
  <c r="CN34" i="37"/>
  <c r="CM34" i="37"/>
  <c r="CL34" i="37"/>
  <c r="CK34" i="37"/>
  <c r="CJ34" i="37"/>
  <c r="CI34" i="37"/>
  <c r="CH34" i="37"/>
  <c r="CG34" i="37"/>
  <c r="CF34" i="37"/>
  <c r="CE34" i="37"/>
  <c r="CD34" i="37"/>
  <c r="CC34" i="37"/>
  <c r="CB34" i="37"/>
  <c r="CA34" i="37"/>
  <c r="BY34" i="37"/>
  <c r="CN33" i="37"/>
  <c r="CM33" i="37"/>
  <c r="CL33" i="37"/>
  <c r="CK33" i="37"/>
  <c r="CJ33" i="37"/>
  <c r="CI33" i="37"/>
  <c r="CH33" i="37"/>
  <c r="CG33" i="37"/>
  <c r="CF33" i="37"/>
  <c r="CE33" i="37"/>
  <c r="CD33" i="37"/>
  <c r="CC33" i="37"/>
  <c r="CB33" i="37"/>
  <c r="CA33" i="37"/>
  <c r="BY33" i="37"/>
  <c r="CN32" i="37"/>
  <c r="CM32" i="37"/>
  <c r="CL32" i="37"/>
  <c r="CK32" i="37"/>
  <c r="CJ32" i="37"/>
  <c r="CI32" i="37"/>
  <c r="CH32" i="37"/>
  <c r="CG32" i="37"/>
  <c r="CF32" i="37"/>
  <c r="CE32" i="37"/>
  <c r="CD32" i="37"/>
  <c r="CC32" i="37"/>
  <c r="CB32" i="37"/>
  <c r="CA32" i="37"/>
  <c r="BY32" i="37"/>
  <c r="CN31" i="37"/>
  <c r="CM31" i="37"/>
  <c r="CL31" i="37"/>
  <c r="CK31" i="37"/>
  <c r="CJ31" i="37"/>
  <c r="CI31" i="37"/>
  <c r="CH31" i="37"/>
  <c r="CG31" i="37"/>
  <c r="CF31" i="37"/>
  <c r="CE31" i="37"/>
  <c r="CD31" i="37"/>
  <c r="CC31" i="37"/>
  <c r="CB31" i="37"/>
  <c r="CA31" i="37"/>
  <c r="BY31" i="37"/>
  <c r="CN30" i="37"/>
  <c r="CM30" i="37"/>
  <c r="CL30" i="37"/>
  <c r="CK30" i="37"/>
  <c r="CJ30" i="37"/>
  <c r="CI30" i="37"/>
  <c r="CH30" i="37"/>
  <c r="CG30" i="37"/>
  <c r="CF30" i="37"/>
  <c r="CE30" i="37"/>
  <c r="CD30" i="37"/>
  <c r="CC30" i="37"/>
  <c r="CB30" i="37"/>
  <c r="CA30" i="37"/>
  <c r="BY30" i="37"/>
  <c r="CN29" i="37"/>
  <c r="CM29" i="37"/>
  <c r="CL29" i="37"/>
  <c r="CK29" i="37"/>
  <c r="CJ29" i="37"/>
  <c r="CI29" i="37"/>
  <c r="CH29" i="37"/>
  <c r="CG29" i="37"/>
  <c r="CF29" i="37"/>
  <c r="CE29" i="37"/>
  <c r="CD29" i="37"/>
  <c r="CC29" i="37"/>
  <c r="CB29" i="37"/>
  <c r="CA29" i="37"/>
  <c r="BY29" i="37"/>
  <c r="CN28" i="37"/>
  <c r="CM28" i="37"/>
  <c r="CL28" i="37"/>
  <c r="CK28" i="37"/>
  <c r="CJ28" i="37"/>
  <c r="CI28" i="37"/>
  <c r="CH28" i="37"/>
  <c r="CG28" i="37"/>
  <c r="CF28" i="37"/>
  <c r="CE28" i="37"/>
  <c r="CD28" i="37"/>
  <c r="CC28" i="37"/>
  <c r="CB28" i="37"/>
  <c r="CA28" i="37"/>
  <c r="BY28" i="37"/>
  <c r="CN27" i="37"/>
  <c r="CM27" i="37"/>
  <c r="CL27" i="37"/>
  <c r="CK27" i="37"/>
  <c r="CJ27" i="37"/>
  <c r="CI27" i="37"/>
  <c r="CH27" i="37"/>
  <c r="CG27" i="37"/>
  <c r="CF27" i="37"/>
  <c r="CE27" i="37"/>
  <c r="CD27" i="37"/>
  <c r="CC27" i="37"/>
  <c r="CB27" i="37"/>
  <c r="CA27" i="37"/>
  <c r="BY27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Y26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Y25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Y24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Y23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Y22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Y21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Y20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Y19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Y18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Y17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Y16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Y15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Y14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Y13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Y12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Y11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Y10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Y9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Y8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Y7" i="37"/>
  <c r="CN6" i="37"/>
  <c r="CM6" i="37"/>
  <c r="CL6" i="37"/>
  <c r="CK6" i="37"/>
  <c r="CJ6" i="37"/>
  <c r="CI6" i="37"/>
  <c r="CH6" i="37"/>
  <c r="CG6" i="37"/>
  <c r="CF6" i="37"/>
  <c r="CE6" i="37"/>
  <c r="CD6" i="37"/>
  <c r="CC6" i="37"/>
  <c r="CB6" i="37"/>
  <c r="CA6" i="37"/>
  <c r="BY6" i="37"/>
  <c r="CN5" i="37"/>
  <c r="CM5" i="37"/>
  <c r="CL5" i="37"/>
  <c r="CK5" i="37"/>
  <c r="CJ5" i="37"/>
  <c r="CI5" i="37"/>
  <c r="CH5" i="37"/>
  <c r="CG5" i="37"/>
  <c r="CF5" i="37"/>
  <c r="CE5" i="37"/>
  <c r="CD5" i="37"/>
  <c r="CC5" i="37"/>
  <c r="CB5" i="37"/>
  <c r="CA5" i="37"/>
  <c r="BY5" i="37"/>
  <c r="CN4" i="37"/>
  <c r="CM4" i="37"/>
  <c r="CL4" i="37"/>
  <c r="CK4" i="37"/>
  <c r="CJ4" i="37"/>
  <c r="CI4" i="37"/>
  <c r="CH4" i="37"/>
  <c r="CG4" i="37"/>
  <c r="CF4" i="37"/>
  <c r="CE4" i="37"/>
  <c r="CD4" i="37"/>
  <c r="CC4" i="37"/>
  <c r="CB4" i="37"/>
  <c r="CA4" i="37"/>
  <c r="BY4" i="37"/>
  <c r="CN3" i="37"/>
  <c r="CM3" i="37"/>
  <c r="CL3" i="37"/>
  <c r="CK3" i="37"/>
  <c r="CJ3" i="37"/>
  <c r="CI3" i="37"/>
  <c r="CH3" i="37"/>
  <c r="CG3" i="37"/>
  <c r="CF3" i="37"/>
  <c r="CE3" i="37"/>
  <c r="CD3" i="37"/>
  <c r="CC3" i="37"/>
  <c r="CB3" i="37"/>
  <c r="CA3" i="37"/>
  <c r="BY3" i="37"/>
  <c r="AO61" i="27"/>
  <c r="AP61" i="27"/>
  <c r="AP62" i="27" s="1"/>
  <c r="BT61" i="27"/>
  <c r="Z61" i="13"/>
  <c r="AA61" i="13"/>
  <c r="AB61" i="13"/>
  <c r="AC61" i="13"/>
  <c r="AD61" i="13"/>
  <c r="AE61" i="13"/>
  <c r="AF61" i="13"/>
  <c r="AG61" i="13"/>
  <c r="F24" i="47" s="1"/>
  <c r="AH61" i="13"/>
  <c r="AI61" i="13"/>
  <c r="AJ61" i="13"/>
  <c r="AK61" i="13"/>
  <c r="AL61" i="13"/>
  <c r="AM61" i="13"/>
  <c r="AN61" i="13"/>
  <c r="AO61" i="13"/>
  <c r="AP61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BK61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CJ6" i="13"/>
  <c r="R61" i="33"/>
  <c r="S61" i="33"/>
  <c r="T61" i="33"/>
  <c r="U61" i="33"/>
  <c r="V61" i="33"/>
  <c r="E5" i="47" s="1"/>
  <c r="W61" i="33"/>
  <c r="X61" i="33"/>
  <c r="Y61" i="33"/>
  <c r="Z61" i="33"/>
  <c r="CF61" i="33" s="1"/>
  <c r="AA61" i="33"/>
  <c r="AB61" i="33"/>
  <c r="AD61" i="33"/>
  <c r="AE61" i="33"/>
  <c r="AF61" i="33"/>
  <c r="AG61" i="33"/>
  <c r="AH61" i="33"/>
  <c r="AI61" i="33"/>
  <c r="AJ61" i="33"/>
  <c r="J5" i="47" s="1"/>
  <c r="AK61" i="33"/>
  <c r="AL61" i="33"/>
  <c r="AM61" i="33"/>
  <c r="AN61" i="33"/>
  <c r="AO61" i="33"/>
  <c r="AP61" i="33"/>
  <c r="AQ61" i="33"/>
  <c r="AR61" i="33"/>
  <c r="AS61" i="33"/>
  <c r="AT61" i="33"/>
  <c r="AU61" i="33"/>
  <c r="AV61" i="33"/>
  <c r="AW61" i="33"/>
  <c r="AX61" i="33"/>
  <c r="AY61" i="33"/>
  <c r="AZ61" i="33"/>
  <c r="BA61" i="33"/>
  <c r="BB61" i="33"/>
  <c r="BC61" i="33"/>
  <c r="BD61" i="33"/>
  <c r="BE61" i="33"/>
  <c r="BF61" i="33"/>
  <c r="BG61" i="33"/>
  <c r="BH61" i="33"/>
  <c r="BI61" i="33"/>
  <c r="BJ61" i="33"/>
  <c r="BK61" i="33"/>
  <c r="BL61" i="33"/>
  <c r="BM61" i="33"/>
  <c r="BN61" i="33"/>
  <c r="T5" i="47" s="1"/>
  <c r="BO61" i="33"/>
  <c r="CD51" i="33"/>
  <c r="CD50" i="33"/>
  <c r="CD49" i="33"/>
  <c r="CD48" i="33"/>
  <c r="CD47" i="33"/>
  <c r="CD46" i="33"/>
  <c r="CD45" i="33"/>
  <c r="CD44" i="33"/>
  <c r="CD43" i="33"/>
  <c r="CD42" i="33"/>
  <c r="CD41" i="33"/>
  <c r="CD40" i="33"/>
  <c r="CD39" i="33"/>
  <c r="CD38" i="33"/>
  <c r="CD37" i="33"/>
  <c r="CD36" i="33"/>
  <c r="CD35" i="33"/>
  <c r="CD34" i="33"/>
  <c r="CD33" i="33"/>
  <c r="CD32" i="33"/>
  <c r="CD31" i="33"/>
  <c r="CD30" i="33"/>
  <c r="CD29" i="33"/>
  <c r="CD28" i="33"/>
  <c r="CD27" i="33"/>
  <c r="CD26" i="33"/>
  <c r="CD25" i="33"/>
  <c r="CD24" i="33"/>
  <c r="CD23" i="33"/>
  <c r="CD22" i="33"/>
  <c r="CD21" i="33"/>
  <c r="CD20" i="33"/>
  <c r="CD19" i="33"/>
  <c r="CD18" i="33"/>
  <c r="CD17" i="33"/>
  <c r="CD16" i="33"/>
  <c r="CD15" i="33"/>
  <c r="CD14" i="33"/>
  <c r="CD13" i="33"/>
  <c r="CD12" i="33"/>
  <c r="CD11" i="33"/>
  <c r="CD10" i="33"/>
  <c r="CD9" i="33"/>
  <c r="CD8" i="33"/>
  <c r="CD7" i="33"/>
  <c r="CD6" i="33"/>
  <c r="CD5" i="33"/>
  <c r="CD4" i="33"/>
  <c r="CD3" i="33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BL61" i="5"/>
  <c r="BM61" i="5"/>
  <c r="BN61" i="5"/>
  <c r="BO61" i="5"/>
  <c r="BP61" i="5"/>
  <c r="U61" i="9"/>
  <c r="V61" i="9"/>
  <c r="W61" i="9"/>
  <c r="X61" i="9"/>
  <c r="Y61" i="9"/>
  <c r="Z61" i="9"/>
  <c r="AA61" i="9"/>
  <c r="AB61" i="9"/>
  <c r="D9" i="47" s="1"/>
  <c r="AC61" i="9"/>
  <c r="AD61" i="9"/>
  <c r="AE61" i="9"/>
  <c r="AF61" i="9"/>
  <c r="AG61" i="9"/>
  <c r="AH61" i="9"/>
  <c r="AI61" i="9"/>
  <c r="AJ61" i="9"/>
  <c r="CO61" i="9" s="1"/>
  <c r="AK61" i="9"/>
  <c r="AL61" i="9"/>
  <c r="AM61" i="9"/>
  <c r="AN61" i="9"/>
  <c r="AO61" i="9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BN61" i="9"/>
  <c r="BO61" i="9"/>
  <c r="BP61" i="9"/>
  <c r="BQ61" i="9"/>
  <c r="BR61" i="9"/>
  <c r="BS61" i="9"/>
  <c r="BT61" i="9"/>
  <c r="BU61" i="9"/>
  <c r="BV61" i="9"/>
  <c r="BQ60" i="3"/>
  <c r="C61" i="3"/>
  <c r="D61" i="3"/>
  <c r="E61" i="3"/>
  <c r="F61" i="3"/>
  <c r="F18" i="21" s="1"/>
  <c r="G61" i="3"/>
  <c r="H61" i="3"/>
  <c r="I61" i="3"/>
  <c r="J61" i="3"/>
  <c r="K61" i="3"/>
  <c r="L61" i="3"/>
  <c r="M61" i="3"/>
  <c r="N61" i="3"/>
  <c r="G41" i="21"/>
  <c r="F41" i="21"/>
  <c r="D41" i="21"/>
  <c r="C41" i="21"/>
  <c r="B41" i="21"/>
  <c r="B61" i="36"/>
  <c r="BR61" i="36" s="1"/>
  <c r="H36" i="21"/>
  <c r="G36" i="21"/>
  <c r="F36" i="21"/>
  <c r="BU60" i="36"/>
  <c r="D36" i="21"/>
  <c r="C36" i="21"/>
  <c r="B36" i="21"/>
  <c r="P20" i="20"/>
  <c r="P36" i="20" s="1"/>
  <c r="BV59" i="36"/>
  <c r="BU59" i="36"/>
  <c r="BT59" i="36"/>
  <c r="L20" i="20"/>
  <c r="L36" i="20" s="1"/>
  <c r="K20" i="20"/>
  <c r="K36" i="20" s="1"/>
  <c r="H20" i="20"/>
  <c r="H36" i="20" s="1"/>
  <c r="F20" i="20"/>
  <c r="F36" i="20" s="1"/>
  <c r="E20" i="20"/>
  <c r="E36" i="20" s="1"/>
  <c r="C20" i="20"/>
  <c r="C36" i="20" s="1"/>
  <c r="B20" i="20"/>
  <c r="B36" i="20" s="1"/>
  <c r="BX58" i="36"/>
  <c r="BW58" i="36"/>
  <c r="BV58" i="36"/>
  <c r="BU58" i="36"/>
  <c r="BT58" i="36"/>
  <c r="BS58" i="36"/>
  <c r="BW59" i="36"/>
  <c r="B62" i="14"/>
  <c r="B15" i="20"/>
  <c r="C15" i="20"/>
  <c r="E15" i="20"/>
  <c r="F15" i="20"/>
  <c r="H15" i="20"/>
  <c r="I15" i="20"/>
  <c r="J15" i="20"/>
  <c r="K15" i="20"/>
  <c r="L15" i="20"/>
  <c r="P15" i="20"/>
  <c r="BK49" i="7"/>
  <c r="BL49" i="7"/>
  <c r="BM49" i="7"/>
  <c r="BN49" i="7"/>
  <c r="BO49" i="7"/>
  <c r="B34" i="21"/>
  <c r="C34" i="21"/>
  <c r="D34" i="21"/>
  <c r="G34" i="21"/>
  <c r="BK50" i="7"/>
  <c r="BL50" i="7"/>
  <c r="BM50" i="7"/>
  <c r="BN50" i="7"/>
  <c r="H34" i="21" s="1"/>
  <c r="BO50" i="7"/>
  <c r="BK51" i="7"/>
  <c r="BL51" i="7"/>
  <c r="BM51" i="7"/>
  <c r="BN51" i="7"/>
  <c r="BO51" i="7"/>
  <c r="CB49" i="7"/>
  <c r="CC49" i="7"/>
  <c r="CE49" i="7"/>
  <c r="CA50" i="7"/>
  <c r="CB50" i="7"/>
  <c r="CE50" i="7"/>
  <c r="CF50" i="7"/>
  <c r="CA51" i="7"/>
  <c r="CC51" i="7"/>
  <c r="CE51" i="7"/>
  <c r="CC50" i="7"/>
  <c r="CD50" i="7"/>
  <c r="CB51" i="7"/>
  <c r="Q61" i="25"/>
  <c r="P61" i="25"/>
  <c r="CP61" i="25" s="1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C53" i="30"/>
  <c r="X53" i="30" s="1"/>
  <c r="Y53" i="30"/>
  <c r="E53" i="30"/>
  <c r="F53" i="30"/>
  <c r="R53" i="30" s="1"/>
  <c r="AB53" i="30"/>
  <c r="H53" i="30"/>
  <c r="AC53" i="30" s="1"/>
  <c r="B53" i="30"/>
  <c r="W53" i="30" s="1"/>
  <c r="F62" i="12"/>
  <c r="F16" i="21" s="1"/>
  <c r="F62" i="25"/>
  <c r="U62" i="25"/>
  <c r="V62" i="25"/>
  <c r="W62" i="25"/>
  <c r="X62" i="25"/>
  <c r="Y62" i="25"/>
  <c r="Z62" i="25"/>
  <c r="AA62" i="25"/>
  <c r="AB62" i="25"/>
  <c r="AC62" i="25"/>
  <c r="AD62" i="25"/>
  <c r="AE62" i="25"/>
  <c r="AF62" i="25"/>
  <c r="AG62" i="25"/>
  <c r="AH62" i="25"/>
  <c r="AI62" i="25"/>
  <c r="AJ62" i="25"/>
  <c r="AK62" i="25"/>
  <c r="AL62" i="25"/>
  <c r="AM62" i="25"/>
  <c r="AN62" i="25"/>
  <c r="AO62" i="25"/>
  <c r="AP62" i="25"/>
  <c r="AQ62" i="25"/>
  <c r="AR62" i="25"/>
  <c r="AS62" i="25"/>
  <c r="AT62" i="25"/>
  <c r="AU62" i="25"/>
  <c r="AV62" i="25"/>
  <c r="AW62" i="25"/>
  <c r="AX62" i="25"/>
  <c r="AY62" i="25"/>
  <c r="AZ62" i="25"/>
  <c r="BA62" i="25"/>
  <c r="BB62" i="25"/>
  <c r="BC62" i="25"/>
  <c r="BD62" i="25"/>
  <c r="BE62" i="25"/>
  <c r="BF62" i="25"/>
  <c r="BG62" i="25"/>
  <c r="BH62" i="25"/>
  <c r="BI62" i="25"/>
  <c r="BJ62" i="25"/>
  <c r="BK62" i="25"/>
  <c r="BL62" i="25"/>
  <c r="BM62" i="25"/>
  <c r="BN62" i="25"/>
  <c r="BO62" i="25"/>
  <c r="BP62" i="25"/>
  <c r="BQ62" i="25"/>
  <c r="BR62" i="25"/>
  <c r="BS62" i="25"/>
  <c r="BU62" i="25"/>
  <c r="BV62" i="25"/>
  <c r="BW62" i="25"/>
  <c r="BX62" i="25"/>
  <c r="BY62" i="25"/>
  <c r="BZ62" i="25"/>
  <c r="T62" i="25"/>
  <c r="C62" i="25"/>
  <c r="C17" i="21" s="1"/>
  <c r="D62" i="25"/>
  <c r="D17" i="21" s="1"/>
  <c r="E62" i="25"/>
  <c r="G62" i="25"/>
  <c r="G17" i="21" s="1"/>
  <c r="H62" i="25"/>
  <c r="I62" i="25"/>
  <c r="J62" i="25"/>
  <c r="K62" i="25"/>
  <c r="CK62" i="25" s="1"/>
  <c r="L62" i="25"/>
  <c r="M62" i="25"/>
  <c r="N62" i="25"/>
  <c r="O62" i="25"/>
  <c r="P62" i="25"/>
  <c r="Q62" i="25"/>
  <c r="B62" i="25"/>
  <c r="B17" i="21" s="1"/>
  <c r="U62" i="11"/>
  <c r="V62" i="11"/>
  <c r="W62" i="11"/>
  <c r="X62" i="11"/>
  <c r="Y62" i="11"/>
  <c r="BU62" i="11"/>
  <c r="BV62" i="11"/>
  <c r="BW62" i="11"/>
  <c r="BX62" i="11"/>
  <c r="BY62" i="11"/>
  <c r="BZ62" i="11"/>
  <c r="T62" i="11"/>
  <c r="C15" i="21"/>
  <c r="E15" i="21"/>
  <c r="F15" i="21"/>
  <c r="H15" i="21"/>
  <c r="B62" i="11"/>
  <c r="B15" i="21" s="1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BE62" i="12"/>
  <c r="BF62" i="12"/>
  <c r="BG62" i="12"/>
  <c r="BH62" i="12"/>
  <c r="BI62" i="12"/>
  <c r="BJ62" i="12"/>
  <c r="BK62" i="12"/>
  <c r="BL62" i="12"/>
  <c r="BM62" i="12"/>
  <c r="BN62" i="12"/>
  <c r="BO62" i="12"/>
  <c r="BP62" i="12"/>
  <c r="BQ62" i="12"/>
  <c r="BR62" i="12"/>
  <c r="BS62" i="12"/>
  <c r="BU62" i="12"/>
  <c r="BV62" i="12"/>
  <c r="BW62" i="12"/>
  <c r="BX62" i="12"/>
  <c r="BY62" i="12"/>
  <c r="BZ62" i="12"/>
  <c r="T62" i="12"/>
  <c r="C62" i="12"/>
  <c r="C16" i="21" s="1"/>
  <c r="D62" i="12"/>
  <c r="E62" i="12"/>
  <c r="E16" i="21" s="1"/>
  <c r="G62" i="12"/>
  <c r="G16" i="21" s="1"/>
  <c r="H62" i="12"/>
  <c r="H16" i="21" s="1"/>
  <c r="I62" i="12"/>
  <c r="J62" i="12"/>
  <c r="K62" i="12"/>
  <c r="CK62" i="12" s="1"/>
  <c r="L62" i="12"/>
  <c r="M62" i="12"/>
  <c r="N62" i="12"/>
  <c r="O62" i="12"/>
  <c r="P62" i="12"/>
  <c r="Q62" i="12"/>
  <c r="B62" i="12"/>
  <c r="B16" i="21" s="1"/>
  <c r="V54" i="29"/>
  <c r="U54" i="29"/>
  <c r="T54" i="29"/>
  <c r="S54" i="29"/>
  <c r="R54" i="29"/>
  <c r="O23" i="21" s="1"/>
  <c r="Q54" i="29"/>
  <c r="P54" i="29"/>
  <c r="O54" i="29"/>
  <c r="N54" i="29"/>
  <c r="M54" i="29"/>
  <c r="L54" i="29"/>
  <c r="K54" i="29"/>
  <c r="J54" i="29"/>
  <c r="I54" i="29"/>
  <c r="G54" i="29"/>
  <c r="F54" i="29"/>
  <c r="E54" i="29"/>
  <c r="D54" i="29"/>
  <c r="C54" i="29"/>
  <c r="B54" i="29"/>
  <c r="V53" i="29"/>
  <c r="U53" i="29"/>
  <c r="T53" i="29"/>
  <c r="S53" i="29"/>
  <c r="R53" i="29"/>
  <c r="D23" i="21" s="1"/>
  <c r="Q53" i="29"/>
  <c r="P53" i="29"/>
  <c r="O53" i="29"/>
  <c r="N53" i="29"/>
  <c r="M53" i="29"/>
  <c r="L53" i="29"/>
  <c r="K53" i="29"/>
  <c r="J53" i="29"/>
  <c r="I53" i="29"/>
  <c r="H53" i="29"/>
  <c r="B23" i="21" s="1"/>
  <c r="G53" i="29"/>
  <c r="F53" i="29"/>
  <c r="E53" i="29"/>
  <c r="D53" i="29"/>
  <c r="C53" i="29"/>
  <c r="B53" i="29"/>
  <c r="Y51" i="30"/>
  <c r="Y50" i="30"/>
  <c r="Y49" i="30"/>
  <c r="Y47" i="30"/>
  <c r="Y46" i="30"/>
  <c r="Y45" i="30"/>
  <c r="Y44" i="30"/>
  <c r="Y41" i="30"/>
  <c r="Y40" i="30"/>
  <c r="Y38" i="30"/>
  <c r="Y36" i="30"/>
  <c r="Y35" i="30"/>
  <c r="Y33" i="30"/>
  <c r="Y32" i="30"/>
  <c r="Y31" i="30"/>
  <c r="Y30" i="30"/>
  <c r="Y29" i="30"/>
  <c r="Y28" i="30"/>
  <c r="Y26" i="30"/>
  <c r="Y25" i="30"/>
  <c r="Y23" i="30"/>
  <c r="Y22" i="30"/>
  <c r="Y20" i="30"/>
  <c r="Y19" i="30"/>
  <c r="Y18" i="30"/>
  <c r="Y16" i="30"/>
  <c r="Y15" i="30"/>
  <c r="Y13" i="30"/>
  <c r="Y12" i="30"/>
  <c r="Y11" i="30"/>
  <c r="Y9" i="30"/>
  <c r="Y6" i="30"/>
  <c r="AB52" i="30"/>
  <c r="AB51" i="30"/>
  <c r="AB50" i="30"/>
  <c r="AB48" i="30"/>
  <c r="AB47" i="30"/>
  <c r="AB46" i="30"/>
  <c r="AB45" i="30"/>
  <c r="AB44" i="30"/>
  <c r="AB42" i="30"/>
  <c r="AB39" i="30"/>
  <c r="AB37" i="30"/>
  <c r="AB36" i="30"/>
  <c r="AB35" i="30"/>
  <c r="S34" i="30"/>
  <c r="AB33" i="30"/>
  <c r="AB31" i="30"/>
  <c r="AB30" i="30"/>
  <c r="AB29" i="30"/>
  <c r="AB27" i="30"/>
  <c r="AB26" i="30"/>
  <c r="AB24" i="30"/>
  <c r="AB23" i="30"/>
  <c r="S22" i="30"/>
  <c r="AB20" i="30"/>
  <c r="AB19" i="30"/>
  <c r="AB17" i="30"/>
  <c r="AB16" i="30"/>
  <c r="AB15" i="30"/>
  <c r="AB14" i="30"/>
  <c r="AB13" i="30"/>
  <c r="AB12" i="30"/>
  <c r="AB10" i="30"/>
  <c r="AB9" i="30"/>
  <c r="AB7" i="30"/>
  <c r="S6" i="30"/>
  <c r="S5" i="30"/>
  <c r="AB4" i="30"/>
  <c r="BZ61" i="27"/>
  <c r="BZ62" i="27" s="1"/>
  <c r="BY61" i="27"/>
  <c r="BY62" i="27" s="1"/>
  <c r="BX61" i="27"/>
  <c r="BX62" i="27" s="1"/>
  <c r="BW61" i="34"/>
  <c r="BV61" i="34"/>
  <c r="BR51" i="8"/>
  <c r="BQ51" i="8"/>
  <c r="H40" i="21" s="1"/>
  <c r="BP51" i="8"/>
  <c r="BO51" i="8"/>
  <c r="BN51" i="8"/>
  <c r="BM51" i="8"/>
  <c r="BK51" i="8"/>
  <c r="G40" i="21" s="1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F40" i="21" s="1"/>
  <c r="AV51" i="8"/>
  <c r="E40" i="21" s="1"/>
  <c r="AU51" i="8"/>
  <c r="AT51" i="8"/>
  <c r="AS51" i="8"/>
  <c r="AR51" i="8"/>
  <c r="AQ51" i="8"/>
  <c r="AP51" i="8"/>
  <c r="AO51" i="8"/>
  <c r="AN51" i="8"/>
  <c r="AM51" i="8"/>
  <c r="AL51" i="8"/>
  <c r="AK51" i="8"/>
  <c r="D40" i="21" s="1"/>
  <c r="AJ51" i="8"/>
  <c r="AI51" i="8"/>
  <c r="AH51" i="8"/>
  <c r="AG51" i="8"/>
  <c r="C40" i="21" s="1"/>
  <c r="AE51" i="8"/>
  <c r="AD51" i="8"/>
  <c r="AC51" i="8"/>
  <c r="AB51" i="8"/>
  <c r="AA51" i="8"/>
  <c r="Z51" i="8"/>
  <c r="Y51" i="8"/>
  <c r="X51" i="8"/>
  <c r="W51" i="8"/>
  <c r="V51" i="8"/>
  <c r="U51" i="8"/>
  <c r="T51" i="8"/>
  <c r="B40" i="21" s="1"/>
  <c r="S51" i="8"/>
  <c r="R51" i="8"/>
  <c r="Q51" i="8"/>
  <c r="P51" i="8"/>
  <c r="O51" i="8"/>
  <c r="BR50" i="8"/>
  <c r="BQ50" i="8"/>
  <c r="H35" i="21" s="1"/>
  <c r="BP50" i="8"/>
  <c r="BO50" i="8"/>
  <c r="BN50" i="8"/>
  <c r="BM50" i="8"/>
  <c r="BK50" i="8"/>
  <c r="G35" i="21" s="1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F35" i="21" s="1"/>
  <c r="AV50" i="8"/>
  <c r="E35" i="21" s="1"/>
  <c r="AU50" i="8"/>
  <c r="AT50" i="8"/>
  <c r="AS50" i="8"/>
  <c r="AR50" i="8"/>
  <c r="AQ50" i="8"/>
  <c r="AP50" i="8"/>
  <c r="AO50" i="8"/>
  <c r="AN50" i="8"/>
  <c r="AM50" i="8"/>
  <c r="AL50" i="8"/>
  <c r="AK50" i="8"/>
  <c r="D35" i="21" s="1"/>
  <c r="AJ50" i="8"/>
  <c r="AI50" i="8"/>
  <c r="AH50" i="8"/>
  <c r="AG50" i="8"/>
  <c r="C35" i="21" s="1"/>
  <c r="AE50" i="8"/>
  <c r="AD50" i="8"/>
  <c r="AC50" i="8"/>
  <c r="AB50" i="8"/>
  <c r="AA50" i="8"/>
  <c r="Z50" i="8"/>
  <c r="Y50" i="8"/>
  <c r="X50" i="8"/>
  <c r="W50" i="8"/>
  <c r="V50" i="8"/>
  <c r="U50" i="8"/>
  <c r="T50" i="8"/>
  <c r="B35" i="21" s="1"/>
  <c r="S50" i="8"/>
  <c r="R50" i="8"/>
  <c r="Q50" i="8"/>
  <c r="P50" i="8"/>
  <c r="O50" i="8"/>
  <c r="BR49" i="8"/>
  <c r="BQ49" i="8"/>
  <c r="BP49" i="8"/>
  <c r="BO49" i="8"/>
  <c r="BN49" i="8"/>
  <c r="BM49" i="8"/>
  <c r="V17" i="20" s="1"/>
  <c r="V35" i="20" s="1"/>
  <c r="BK49" i="8"/>
  <c r="T17" i="20" s="1"/>
  <c r="T35" i="20" s="1"/>
  <c r="T38" i="20" s="1"/>
  <c r="BJ49" i="8"/>
  <c r="S17" i="20" s="1"/>
  <c r="S35" i="20" s="1"/>
  <c r="S38" i="20" s="1"/>
  <c r="BI49" i="8"/>
  <c r="R17" i="20" s="1"/>
  <c r="R35" i="20" s="1"/>
  <c r="R38" i="20" s="1"/>
  <c r="BH49" i="8"/>
  <c r="Q17" i="20" s="1"/>
  <c r="Q35" i="20" s="1"/>
  <c r="Q38" i="20" s="1"/>
  <c r="BG49" i="8"/>
  <c r="BF49" i="8"/>
  <c r="BE49" i="8"/>
  <c r="BD49" i="8"/>
  <c r="BC49" i="8"/>
  <c r="BB49" i="8"/>
  <c r="BA49" i="8"/>
  <c r="AZ49" i="8"/>
  <c r="AY49" i="8"/>
  <c r="AX49" i="8"/>
  <c r="P17" i="20" s="1"/>
  <c r="P35" i="20" s="1"/>
  <c r="AW49" i="8"/>
  <c r="AV49" i="8"/>
  <c r="AU49" i="8"/>
  <c r="AT49" i="8"/>
  <c r="AS49" i="8"/>
  <c r="O17" i="20" s="1"/>
  <c r="O35" i="20" s="1"/>
  <c r="O38" i="20" s="1"/>
  <c r="AR49" i="8"/>
  <c r="N17" i="20" s="1"/>
  <c r="N35" i="20" s="1"/>
  <c r="N38" i="20" s="1"/>
  <c r="AQ49" i="8"/>
  <c r="M17" i="20" s="1"/>
  <c r="M35" i="20" s="1"/>
  <c r="M38" i="20" s="1"/>
  <c r="AP49" i="8"/>
  <c r="AO49" i="8"/>
  <c r="AN49" i="8"/>
  <c r="AM49" i="8"/>
  <c r="AL49" i="8"/>
  <c r="AK49" i="8"/>
  <c r="AJ49" i="8"/>
  <c r="L17" i="20" s="1"/>
  <c r="L35" i="20" s="1"/>
  <c r="AI49" i="8"/>
  <c r="K17" i="20" s="1"/>
  <c r="K35" i="20" s="1"/>
  <c r="AH49" i="8"/>
  <c r="AG49" i="8"/>
  <c r="J17" i="20" s="1"/>
  <c r="J35" i="20" s="1"/>
  <c r="J38" i="20" s="1"/>
  <c r="AE49" i="8"/>
  <c r="AD49" i="8"/>
  <c r="AC49" i="8"/>
  <c r="AB49" i="8"/>
  <c r="AA49" i="8"/>
  <c r="H17" i="20" s="1"/>
  <c r="H35" i="20" s="1"/>
  <c r="Z49" i="8"/>
  <c r="F17" i="20" s="1"/>
  <c r="F35" i="20" s="1"/>
  <c r="Y49" i="8"/>
  <c r="X49" i="8"/>
  <c r="W49" i="8"/>
  <c r="V49" i="8"/>
  <c r="U49" i="8"/>
  <c r="T49" i="8"/>
  <c r="E17" i="20" s="1"/>
  <c r="E35" i="20" s="1"/>
  <c r="S49" i="8"/>
  <c r="R49" i="8"/>
  <c r="C17" i="20" s="1"/>
  <c r="C35" i="20" s="1"/>
  <c r="Q49" i="8"/>
  <c r="B17" i="20" s="1"/>
  <c r="B35" i="20" s="1"/>
  <c r="P49" i="8"/>
  <c r="O49" i="8"/>
  <c r="N51" i="8"/>
  <c r="N50" i="8"/>
  <c r="N49" i="8"/>
  <c r="CA49" i="7"/>
  <c r="BO51" i="6"/>
  <c r="BN51" i="6"/>
  <c r="H38" i="21" s="1"/>
  <c r="BO50" i="6"/>
  <c r="BN50" i="6"/>
  <c r="H33" i="21" s="1"/>
  <c r="BO49" i="6"/>
  <c r="BN49" i="6"/>
  <c r="BV61" i="5"/>
  <c r="BU61" i="5"/>
  <c r="BT61" i="5"/>
  <c r="BS61" i="5"/>
  <c r="BR61" i="5"/>
  <c r="BQ61" i="5"/>
  <c r="Q61" i="5"/>
  <c r="BU61" i="33"/>
  <c r="BT61" i="33"/>
  <c r="P7" i="20"/>
  <c r="L7" i="20"/>
  <c r="K7" i="20"/>
  <c r="J7" i="20"/>
  <c r="I7" i="20"/>
  <c r="H7" i="20"/>
  <c r="F7" i="20"/>
  <c r="E7" i="20"/>
  <c r="C7" i="20"/>
  <c r="B7" i="20"/>
  <c r="S61" i="4"/>
  <c r="BW60" i="3"/>
  <c r="BV60" i="3"/>
  <c r="BU60" i="3"/>
  <c r="BT60" i="3"/>
  <c r="BS60" i="3"/>
  <c r="BR60" i="3"/>
  <c r="BP60" i="3"/>
  <c r="BO60" i="3"/>
  <c r="S23" i="47" s="1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I23" i="47" s="1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AC15" i="32"/>
  <c r="AB15" i="32"/>
  <c r="AC14" i="32"/>
  <c r="AB14" i="32"/>
  <c r="AC13" i="32"/>
  <c r="AB13" i="32"/>
  <c r="AC12" i="32"/>
  <c r="AB12" i="32"/>
  <c r="AC11" i="32"/>
  <c r="AB11" i="32"/>
  <c r="AC10" i="32"/>
  <c r="AB10" i="32"/>
  <c r="AC9" i="32"/>
  <c r="AB9" i="32"/>
  <c r="AC8" i="32"/>
  <c r="AB8" i="32"/>
  <c r="AC7" i="32"/>
  <c r="AB7" i="32"/>
  <c r="AC6" i="32"/>
  <c r="AB6" i="32"/>
  <c r="AC5" i="32"/>
  <c r="AB5" i="32"/>
  <c r="AC4" i="32"/>
  <c r="AB4" i="32"/>
  <c r="AC3" i="32"/>
  <c r="AB3" i="32"/>
  <c r="Q61" i="12"/>
  <c r="P61" i="12"/>
  <c r="O61" i="12"/>
  <c r="CQ58" i="12"/>
  <c r="CP58" i="12"/>
  <c r="CO58" i="12"/>
  <c r="CQ57" i="12"/>
  <c r="CP57" i="12"/>
  <c r="CO57" i="12"/>
  <c r="CQ56" i="12"/>
  <c r="CP56" i="12"/>
  <c r="CO56" i="12"/>
  <c r="CQ55" i="12"/>
  <c r="CP55" i="12"/>
  <c r="CO55" i="12"/>
  <c r="CQ54" i="12"/>
  <c r="CP54" i="12"/>
  <c r="CO54" i="12"/>
  <c r="CQ51" i="12"/>
  <c r="CP51" i="12"/>
  <c r="CO51" i="12"/>
  <c r="CQ50" i="12"/>
  <c r="CP50" i="12"/>
  <c r="CO50" i="12"/>
  <c r="CQ49" i="12"/>
  <c r="CP49" i="12"/>
  <c r="CO49" i="12"/>
  <c r="CQ48" i="12"/>
  <c r="CP48" i="12"/>
  <c r="CO48" i="12"/>
  <c r="CQ47" i="12"/>
  <c r="CP47" i="12"/>
  <c r="CO47" i="12"/>
  <c r="CQ46" i="12"/>
  <c r="CP46" i="12"/>
  <c r="CO46" i="12"/>
  <c r="CQ45" i="12"/>
  <c r="CP45" i="12"/>
  <c r="CO45" i="12"/>
  <c r="CQ44" i="12"/>
  <c r="CP44" i="12"/>
  <c r="CO44" i="12"/>
  <c r="CQ43" i="12"/>
  <c r="CP43" i="12"/>
  <c r="CO43" i="12"/>
  <c r="CQ42" i="12"/>
  <c r="CP42" i="12"/>
  <c r="CO42" i="12"/>
  <c r="CQ41" i="12"/>
  <c r="CP41" i="12"/>
  <c r="CO41" i="12"/>
  <c r="CQ40" i="12"/>
  <c r="CP40" i="12"/>
  <c r="CO40" i="12"/>
  <c r="CQ39" i="12"/>
  <c r="CP39" i="12"/>
  <c r="CO39" i="12"/>
  <c r="CQ38" i="12"/>
  <c r="CP38" i="12"/>
  <c r="CO38" i="12"/>
  <c r="CQ37" i="12"/>
  <c r="CP37" i="12"/>
  <c r="CO37" i="12"/>
  <c r="CQ36" i="12"/>
  <c r="CP36" i="12"/>
  <c r="CO36" i="12"/>
  <c r="CQ35" i="12"/>
  <c r="CP35" i="12"/>
  <c r="CO35" i="12"/>
  <c r="CQ34" i="12"/>
  <c r="CP34" i="12"/>
  <c r="CO34" i="12"/>
  <c r="CQ33" i="12"/>
  <c r="CP33" i="12"/>
  <c r="CO33" i="12"/>
  <c r="CQ32" i="12"/>
  <c r="CP32" i="12"/>
  <c r="CO32" i="12"/>
  <c r="CQ31" i="12"/>
  <c r="CP31" i="12"/>
  <c r="CO31" i="12"/>
  <c r="CQ30" i="12"/>
  <c r="CP30" i="12"/>
  <c r="CO30" i="12"/>
  <c r="CQ29" i="12"/>
  <c r="CP29" i="12"/>
  <c r="CO29" i="12"/>
  <c r="CQ28" i="12"/>
  <c r="CP28" i="12"/>
  <c r="CO28" i="12"/>
  <c r="CQ27" i="12"/>
  <c r="CP27" i="12"/>
  <c r="CO27" i="12"/>
  <c r="CQ26" i="12"/>
  <c r="CP26" i="12"/>
  <c r="CO26" i="12"/>
  <c r="CQ25" i="12"/>
  <c r="CP25" i="12"/>
  <c r="CO25" i="12"/>
  <c r="CQ24" i="12"/>
  <c r="CP24" i="12"/>
  <c r="CO24" i="12"/>
  <c r="CQ23" i="12"/>
  <c r="CP23" i="12"/>
  <c r="CO23" i="12"/>
  <c r="CQ22" i="12"/>
  <c r="CP22" i="12"/>
  <c r="CO22" i="12"/>
  <c r="CQ21" i="12"/>
  <c r="CP21" i="12"/>
  <c r="CO21" i="12"/>
  <c r="CQ20" i="12"/>
  <c r="CP20" i="12"/>
  <c r="CO20" i="12"/>
  <c r="CQ19" i="12"/>
  <c r="CP19" i="12"/>
  <c r="CO19" i="12"/>
  <c r="CQ18" i="12"/>
  <c r="CP18" i="12"/>
  <c r="CO18" i="12"/>
  <c r="CQ17" i="12"/>
  <c r="CP17" i="12"/>
  <c r="CO17" i="12"/>
  <c r="CQ16" i="12"/>
  <c r="CP16" i="12"/>
  <c r="CO16" i="12"/>
  <c r="CQ15" i="12"/>
  <c r="CP15" i="12"/>
  <c r="CO15" i="12"/>
  <c r="CQ14" i="12"/>
  <c r="CP14" i="12"/>
  <c r="CO14" i="12"/>
  <c r="CQ13" i="12"/>
  <c r="CP13" i="12"/>
  <c r="CO13" i="12"/>
  <c r="CQ12" i="12"/>
  <c r="CP12" i="12"/>
  <c r="CO12" i="12"/>
  <c r="CQ11" i="12"/>
  <c r="CP11" i="12"/>
  <c r="CO11" i="12"/>
  <c r="CQ10" i="12"/>
  <c r="CP10" i="12"/>
  <c r="CO10" i="12"/>
  <c r="CQ9" i="12"/>
  <c r="CP9" i="12"/>
  <c r="CO9" i="12"/>
  <c r="CQ8" i="12"/>
  <c r="CP8" i="12"/>
  <c r="CO8" i="12"/>
  <c r="CQ7" i="12"/>
  <c r="CP7" i="12"/>
  <c r="CO7" i="12"/>
  <c r="CQ6" i="12"/>
  <c r="CP6" i="12"/>
  <c r="CO6" i="12"/>
  <c r="CQ5" i="12"/>
  <c r="CP5" i="12"/>
  <c r="CO5" i="12"/>
  <c r="CQ4" i="12"/>
  <c r="CP4" i="12"/>
  <c r="CO4" i="12"/>
  <c r="CQ3" i="12"/>
  <c r="CP3" i="12"/>
  <c r="CO3" i="12"/>
  <c r="N61" i="12"/>
  <c r="M61" i="12"/>
  <c r="CN58" i="12"/>
  <c r="CM58" i="12"/>
  <c r="CN57" i="12"/>
  <c r="CM57" i="12"/>
  <c r="CN56" i="12"/>
  <c r="CM56" i="12"/>
  <c r="CN55" i="12"/>
  <c r="CM55" i="12"/>
  <c r="CN54" i="12"/>
  <c r="CM54" i="12"/>
  <c r="CN51" i="12"/>
  <c r="CM51" i="12"/>
  <c r="CN50" i="12"/>
  <c r="CM50" i="12"/>
  <c r="CN49" i="12"/>
  <c r="CM49" i="12"/>
  <c r="CN48" i="12"/>
  <c r="CM48" i="12"/>
  <c r="CN47" i="12"/>
  <c r="CM47" i="12"/>
  <c r="CN46" i="12"/>
  <c r="CM46" i="12"/>
  <c r="CN45" i="12"/>
  <c r="CM45" i="12"/>
  <c r="CN44" i="12"/>
  <c r="CM44" i="12"/>
  <c r="CN43" i="12"/>
  <c r="CM43" i="12"/>
  <c r="CN42" i="12"/>
  <c r="CM42" i="12"/>
  <c r="CN41" i="12"/>
  <c r="CM41" i="12"/>
  <c r="CN40" i="12"/>
  <c r="CM40" i="12"/>
  <c r="CN39" i="12"/>
  <c r="CM39" i="12"/>
  <c r="CN38" i="12"/>
  <c r="CM38" i="12"/>
  <c r="CN37" i="12"/>
  <c r="CM37" i="12"/>
  <c r="CN36" i="12"/>
  <c r="CM36" i="12"/>
  <c r="CN35" i="12"/>
  <c r="CM35" i="12"/>
  <c r="CN34" i="12"/>
  <c r="CM34" i="12"/>
  <c r="CN33" i="12"/>
  <c r="CM33" i="12"/>
  <c r="CN32" i="12"/>
  <c r="CM32" i="12"/>
  <c r="CN31" i="12"/>
  <c r="CM31" i="12"/>
  <c r="CN30" i="12"/>
  <c r="CM30" i="12"/>
  <c r="CN29" i="12"/>
  <c r="CM29" i="12"/>
  <c r="CN28" i="12"/>
  <c r="CM28" i="12"/>
  <c r="CN27" i="12"/>
  <c r="CM27" i="12"/>
  <c r="CN26" i="12"/>
  <c r="CM26" i="12"/>
  <c r="CN25" i="12"/>
  <c r="CM25" i="12"/>
  <c r="CN24" i="12"/>
  <c r="CM24" i="12"/>
  <c r="CN23" i="12"/>
  <c r="CM23" i="12"/>
  <c r="CN22" i="12"/>
  <c r="CM22" i="12"/>
  <c r="CN21" i="12"/>
  <c r="CM21" i="12"/>
  <c r="CN20" i="12"/>
  <c r="CM20" i="12"/>
  <c r="CN19" i="12"/>
  <c r="CM19" i="12"/>
  <c r="CN18" i="12"/>
  <c r="CM18" i="12"/>
  <c r="CN17" i="12"/>
  <c r="CM17" i="12"/>
  <c r="CN16" i="12"/>
  <c r="CM16" i="12"/>
  <c r="CN15" i="12"/>
  <c r="CM15" i="12"/>
  <c r="CN14" i="12"/>
  <c r="CM14" i="12"/>
  <c r="CN13" i="12"/>
  <c r="CM13" i="12"/>
  <c r="CN12" i="12"/>
  <c r="CM12" i="12"/>
  <c r="CN11" i="12"/>
  <c r="CM11" i="12"/>
  <c r="CN10" i="12"/>
  <c r="CM10" i="12"/>
  <c r="CN9" i="12"/>
  <c r="CM9" i="12"/>
  <c r="CN8" i="12"/>
  <c r="CM8" i="12"/>
  <c r="CN7" i="12"/>
  <c r="CM7" i="12"/>
  <c r="CN6" i="12"/>
  <c r="CM6" i="12"/>
  <c r="CN5" i="12"/>
  <c r="CM5" i="12"/>
  <c r="CN4" i="12"/>
  <c r="CM4" i="12"/>
  <c r="CN3" i="12"/>
  <c r="CM3" i="12"/>
  <c r="L61" i="12"/>
  <c r="CL58" i="12"/>
  <c r="CL57" i="12"/>
  <c r="CL56" i="12"/>
  <c r="CL55" i="12"/>
  <c r="CL54" i="12"/>
  <c r="CL51" i="12"/>
  <c r="CL50" i="12"/>
  <c r="CL49" i="12"/>
  <c r="CL48" i="12"/>
  <c r="CL47" i="12"/>
  <c r="CL46" i="12"/>
  <c r="CL45" i="12"/>
  <c r="CL44" i="12"/>
  <c r="CL43" i="12"/>
  <c r="CL42" i="12"/>
  <c r="CL41" i="12"/>
  <c r="CL40" i="12"/>
  <c r="CL39" i="12"/>
  <c r="CL38" i="12"/>
  <c r="CL37" i="12"/>
  <c r="CL36" i="12"/>
  <c r="CL35" i="12"/>
  <c r="CL34" i="12"/>
  <c r="CL33" i="12"/>
  <c r="CL32" i="12"/>
  <c r="CL31" i="12"/>
  <c r="CL30" i="12"/>
  <c r="CL29" i="12"/>
  <c r="CL28" i="12"/>
  <c r="CL27" i="12"/>
  <c r="CL26" i="12"/>
  <c r="CL25" i="12"/>
  <c r="CL24" i="12"/>
  <c r="CL23" i="12"/>
  <c r="CL22" i="12"/>
  <c r="CL21" i="12"/>
  <c r="CL20" i="12"/>
  <c r="CL19" i="12"/>
  <c r="CL18" i="12"/>
  <c r="CL17" i="12"/>
  <c r="CL16" i="12"/>
  <c r="CL15" i="12"/>
  <c r="CL14" i="12"/>
  <c r="CL13" i="12"/>
  <c r="CL12" i="12"/>
  <c r="CL11" i="12"/>
  <c r="CL10" i="12"/>
  <c r="CL9" i="12"/>
  <c r="CL8" i="12"/>
  <c r="CL7" i="12"/>
  <c r="CL6" i="12"/>
  <c r="CL5" i="12"/>
  <c r="CL4" i="12"/>
  <c r="CL3" i="12"/>
  <c r="K61" i="12"/>
  <c r="CK58" i="12"/>
  <c r="CK57" i="12"/>
  <c r="CK56" i="12"/>
  <c r="CK55" i="12"/>
  <c r="CK54" i="12"/>
  <c r="CK51" i="12"/>
  <c r="CK50" i="12"/>
  <c r="CK49" i="12"/>
  <c r="CK48" i="12"/>
  <c r="CK47" i="12"/>
  <c r="CK46" i="12"/>
  <c r="CK45" i="12"/>
  <c r="CK44" i="12"/>
  <c r="CK43" i="12"/>
  <c r="CK42" i="12"/>
  <c r="CK41" i="12"/>
  <c r="CK40" i="12"/>
  <c r="CK39" i="12"/>
  <c r="CK38" i="12"/>
  <c r="CK37" i="12"/>
  <c r="CK36" i="12"/>
  <c r="CK35" i="12"/>
  <c r="CK34" i="12"/>
  <c r="CK33" i="12"/>
  <c r="CK32" i="12"/>
  <c r="CK31" i="12"/>
  <c r="CK30" i="12"/>
  <c r="CK29" i="12"/>
  <c r="CK28" i="12"/>
  <c r="CK27" i="12"/>
  <c r="CK26" i="12"/>
  <c r="CK25" i="12"/>
  <c r="CK24" i="12"/>
  <c r="CK23" i="12"/>
  <c r="CK22" i="12"/>
  <c r="CK21" i="12"/>
  <c r="CK20" i="12"/>
  <c r="CK19" i="12"/>
  <c r="CK18" i="12"/>
  <c r="CK17" i="12"/>
  <c r="CK16" i="12"/>
  <c r="CK15" i="12"/>
  <c r="CK14" i="12"/>
  <c r="CK13" i="12"/>
  <c r="CK12" i="12"/>
  <c r="CK11" i="12"/>
  <c r="CK10" i="12"/>
  <c r="CK9" i="12"/>
  <c r="CK8" i="12"/>
  <c r="CK7" i="12"/>
  <c r="CK6" i="12"/>
  <c r="CK5" i="12"/>
  <c r="CK4" i="12"/>
  <c r="CK3" i="12"/>
  <c r="S16" i="21"/>
  <c r="R16" i="21"/>
  <c r="H61" i="12"/>
  <c r="G61" i="12"/>
  <c r="CJ58" i="12"/>
  <c r="CI58" i="12"/>
  <c r="CJ57" i="12"/>
  <c r="CI57" i="12"/>
  <c r="CJ56" i="12"/>
  <c r="CI56" i="12"/>
  <c r="CJ55" i="12"/>
  <c r="CI55" i="12"/>
  <c r="CJ54" i="12"/>
  <c r="CI54" i="12"/>
  <c r="CJ51" i="12"/>
  <c r="CI51" i="12"/>
  <c r="CJ50" i="12"/>
  <c r="CI50" i="12"/>
  <c r="CJ49" i="12"/>
  <c r="CI49" i="12"/>
  <c r="CJ48" i="12"/>
  <c r="CI48" i="12"/>
  <c r="CJ47" i="12"/>
  <c r="CI47" i="12"/>
  <c r="CJ46" i="12"/>
  <c r="CI46" i="12"/>
  <c r="CJ45" i="12"/>
  <c r="CI45" i="12"/>
  <c r="CJ44" i="12"/>
  <c r="CI44" i="12"/>
  <c r="CJ43" i="12"/>
  <c r="CI43" i="12"/>
  <c r="CJ42" i="12"/>
  <c r="CI42" i="12"/>
  <c r="CJ41" i="12"/>
  <c r="CI41" i="12"/>
  <c r="CJ40" i="12"/>
  <c r="CI40" i="12"/>
  <c r="CJ39" i="12"/>
  <c r="CI39" i="12"/>
  <c r="CJ38" i="12"/>
  <c r="CI38" i="12"/>
  <c r="CJ37" i="12"/>
  <c r="CI37" i="12"/>
  <c r="CJ36" i="12"/>
  <c r="CI36" i="12"/>
  <c r="CJ35" i="12"/>
  <c r="CI35" i="12"/>
  <c r="CJ34" i="12"/>
  <c r="CI34" i="12"/>
  <c r="CJ33" i="12"/>
  <c r="CI33" i="12"/>
  <c r="CJ32" i="12"/>
  <c r="CI32" i="12"/>
  <c r="CJ31" i="12"/>
  <c r="CI31" i="12"/>
  <c r="CJ30" i="12"/>
  <c r="CI30" i="12"/>
  <c r="CJ29" i="12"/>
  <c r="CI29" i="12"/>
  <c r="CJ28" i="12"/>
  <c r="CI28" i="12"/>
  <c r="CJ27" i="12"/>
  <c r="CI27" i="12"/>
  <c r="CJ26" i="12"/>
  <c r="CI26" i="12"/>
  <c r="CJ25" i="12"/>
  <c r="CI25" i="12"/>
  <c r="CJ24" i="12"/>
  <c r="CI24" i="12"/>
  <c r="CJ23" i="12"/>
  <c r="CI23" i="12"/>
  <c r="CJ22" i="12"/>
  <c r="CI22" i="12"/>
  <c r="CJ21" i="12"/>
  <c r="CI21" i="12"/>
  <c r="CJ20" i="12"/>
  <c r="CI20" i="12"/>
  <c r="CJ19" i="12"/>
  <c r="CI19" i="12"/>
  <c r="CJ18" i="12"/>
  <c r="CI18" i="12"/>
  <c r="CJ17" i="12"/>
  <c r="CI17" i="12"/>
  <c r="CJ16" i="12"/>
  <c r="CI16" i="12"/>
  <c r="CJ15" i="12"/>
  <c r="CI15" i="12"/>
  <c r="CJ14" i="12"/>
  <c r="CI14" i="12"/>
  <c r="CJ13" i="12"/>
  <c r="CI13" i="12"/>
  <c r="CJ12" i="12"/>
  <c r="CI12" i="12"/>
  <c r="CJ11" i="12"/>
  <c r="CI11" i="12"/>
  <c r="CJ10" i="12"/>
  <c r="CI10" i="12"/>
  <c r="CJ9" i="12"/>
  <c r="CI9" i="12"/>
  <c r="CJ8" i="12"/>
  <c r="CI8" i="12"/>
  <c r="CJ7" i="12"/>
  <c r="CI7" i="12"/>
  <c r="CJ6" i="12"/>
  <c r="CI6" i="12"/>
  <c r="CJ5" i="12"/>
  <c r="CI5" i="12"/>
  <c r="CJ4" i="12"/>
  <c r="CI4" i="12"/>
  <c r="CJ3" i="12"/>
  <c r="CI3" i="12"/>
  <c r="BZ61" i="12"/>
  <c r="BY61" i="12"/>
  <c r="BX61" i="12"/>
  <c r="Q16" i="21"/>
  <c r="P16" i="21"/>
  <c r="O16" i="21"/>
  <c r="F61" i="12"/>
  <c r="E61" i="12"/>
  <c r="D61" i="12"/>
  <c r="CH58" i="12"/>
  <c r="CG58" i="12"/>
  <c r="CF58" i="12"/>
  <c r="CH57" i="12"/>
  <c r="CG57" i="12"/>
  <c r="CF57" i="12"/>
  <c r="CH56" i="12"/>
  <c r="CG56" i="12"/>
  <c r="CF56" i="12"/>
  <c r="CH55" i="12"/>
  <c r="CG55" i="12"/>
  <c r="CF55" i="12"/>
  <c r="CH54" i="12"/>
  <c r="CG54" i="12"/>
  <c r="CF54" i="12"/>
  <c r="CH51" i="12"/>
  <c r="CG51" i="12"/>
  <c r="CF51" i="12"/>
  <c r="CH50" i="12"/>
  <c r="CG50" i="12"/>
  <c r="CF50" i="12"/>
  <c r="CH49" i="12"/>
  <c r="CG49" i="12"/>
  <c r="CF49" i="12"/>
  <c r="CH48" i="12"/>
  <c r="CG48" i="12"/>
  <c r="CF48" i="12"/>
  <c r="CH47" i="12"/>
  <c r="CG47" i="12"/>
  <c r="CF47" i="12"/>
  <c r="CH46" i="12"/>
  <c r="CG46" i="12"/>
  <c r="CF46" i="12"/>
  <c r="CH45" i="12"/>
  <c r="CG45" i="12"/>
  <c r="CF45" i="12"/>
  <c r="CH44" i="12"/>
  <c r="CG44" i="12"/>
  <c r="CF44" i="12"/>
  <c r="CH43" i="12"/>
  <c r="CG43" i="12"/>
  <c r="CF43" i="12"/>
  <c r="CH42" i="12"/>
  <c r="CG42" i="12"/>
  <c r="CF42" i="12"/>
  <c r="CH41" i="12"/>
  <c r="CG41" i="12"/>
  <c r="CF41" i="12"/>
  <c r="CH40" i="12"/>
  <c r="CG40" i="12"/>
  <c r="CF40" i="12"/>
  <c r="CH39" i="12"/>
  <c r="CG39" i="12"/>
  <c r="CF39" i="12"/>
  <c r="CH38" i="12"/>
  <c r="CG38" i="12"/>
  <c r="CF38" i="12"/>
  <c r="CH37" i="12"/>
  <c r="CG37" i="12"/>
  <c r="CF37" i="12"/>
  <c r="CH36" i="12"/>
  <c r="CG36" i="12"/>
  <c r="CF36" i="12"/>
  <c r="CH35" i="12"/>
  <c r="CG35" i="12"/>
  <c r="CF35" i="12"/>
  <c r="CH34" i="12"/>
  <c r="CG34" i="12"/>
  <c r="CF34" i="12"/>
  <c r="CH33" i="12"/>
  <c r="CG33" i="12"/>
  <c r="CF33" i="12"/>
  <c r="CH32" i="12"/>
  <c r="CG32" i="12"/>
  <c r="CF32" i="12"/>
  <c r="CH31" i="12"/>
  <c r="CG31" i="12"/>
  <c r="CF31" i="12"/>
  <c r="CH30" i="12"/>
  <c r="CG30" i="12"/>
  <c r="CF30" i="12"/>
  <c r="CH29" i="12"/>
  <c r="CG29" i="12"/>
  <c r="CF29" i="12"/>
  <c r="CH28" i="12"/>
  <c r="CG28" i="12"/>
  <c r="CF28" i="12"/>
  <c r="CH27" i="12"/>
  <c r="CG27" i="12"/>
  <c r="CF27" i="12"/>
  <c r="CH26" i="12"/>
  <c r="CG26" i="12"/>
  <c r="CF26" i="12"/>
  <c r="CH25" i="12"/>
  <c r="CG25" i="12"/>
  <c r="CF25" i="12"/>
  <c r="CH24" i="12"/>
  <c r="CG24" i="12"/>
  <c r="CF24" i="12"/>
  <c r="CH23" i="12"/>
  <c r="CG23" i="12"/>
  <c r="CF23" i="12"/>
  <c r="CH22" i="12"/>
  <c r="CG22" i="12"/>
  <c r="CF22" i="12"/>
  <c r="CH21" i="12"/>
  <c r="CG21" i="12"/>
  <c r="CF21" i="12"/>
  <c r="CH20" i="12"/>
  <c r="CG20" i="12"/>
  <c r="CF20" i="12"/>
  <c r="CH19" i="12"/>
  <c r="CG19" i="12"/>
  <c r="CF19" i="12"/>
  <c r="CH18" i="12"/>
  <c r="CG18" i="12"/>
  <c r="CF18" i="12"/>
  <c r="CH17" i="12"/>
  <c r="CG17" i="12"/>
  <c r="CF17" i="12"/>
  <c r="CH16" i="12"/>
  <c r="CG16" i="12"/>
  <c r="CF16" i="12"/>
  <c r="CH15" i="12"/>
  <c r="CG15" i="12"/>
  <c r="CF15" i="12"/>
  <c r="CH14" i="12"/>
  <c r="CG14" i="12"/>
  <c r="CF14" i="12"/>
  <c r="CH13" i="12"/>
  <c r="CG13" i="12"/>
  <c r="CF13" i="12"/>
  <c r="CH12" i="12"/>
  <c r="CG12" i="12"/>
  <c r="CF12" i="12"/>
  <c r="CH11" i="12"/>
  <c r="CG11" i="12"/>
  <c r="CF11" i="12"/>
  <c r="CH10" i="12"/>
  <c r="CG10" i="12"/>
  <c r="CF10" i="12"/>
  <c r="CH9" i="12"/>
  <c r="CG9" i="12"/>
  <c r="CF9" i="12"/>
  <c r="CH8" i="12"/>
  <c r="CG8" i="12"/>
  <c r="CF8" i="12"/>
  <c r="CH7" i="12"/>
  <c r="CG7" i="12"/>
  <c r="CF7" i="12"/>
  <c r="CH6" i="12"/>
  <c r="CG6" i="12"/>
  <c r="CF6" i="12"/>
  <c r="CH5" i="12"/>
  <c r="CG5" i="12"/>
  <c r="CF5" i="12"/>
  <c r="CH4" i="12"/>
  <c r="CG4" i="12"/>
  <c r="CF4" i="12"/>
  <c r="CH3" i="12"/>
  <c r="CG3" i="12"/>
  <c r="CF3" i="12"/>
  <c r="N16" i="21"/>
  <c r="M16" i="21"/>
  <c r="C61" i="12"/>
  <c r="B61" i="12"/>
  <c r="CE58" i="12"/>
  <c r="CD58" i="12"/>
  <c r="CE57" i="12"/>
  <c r="CD57" i="12"/>
  <c r="CE56" i="12"/>
  <c r="CD56" i="12"/>
  <c r="CE55" i="12"/>
  <c r="CD55" i="12"/>
  <c r="CE54" i="12"/>
  <c r="CD54" i="12"/>
  <c r="CE51" i="12"/>
  <c r="CD51" i="12"/>
  <c r="CE50" i="12"/>
  <c r="CD50" i="12"/>
  <c r="CE49" i="12"/>
  <c r="CD49" i="12"/>
  <c r="CE48" i="12"/>
  <c r="CD48" i="12"/>
  <c r="CE47" i="12"/>
  <c r="CD47" i="12"/>
  <c r="CE46" i="12"/>
  <c r="CD46" i="12"/>
  <c r="CE45" i="12"/>
  <c r="CD45" i="12"/>
  <c r="CE44" i="12"/>
  <c r="CD44" i="12"/>
  <c r="CE43" i="12"/>
  <c r="CD43" i="12"/>
  <c r="CE42" i="12"/>
  <c r="CD42" i="12"/>
  <c r="CE41" i="12"/>
  <c r="CD41" i="12"/>
  <c r="CE40" i="12"/>
  <c r="CD40" i="12"/>
  <c r="CE39" i="12"/>
  <c r="CD39" i="12"/>
  <c r="CE38" i="12"/>
  <c r="CD38" i="12"/>
  <c r="CE37" i="12"/>
  <c r="CD37" i="12"/>
  <c r="CE36" i="12"/>
  <c r="CD36" i="12"/>
  <c r="CE35" i="12"/>
  <c r="CD35" i="12"/>
  <c r="CE34" i="12"/>
  <c r="CD34" i="12"/>
  <c r="CE33" i="12"/>
  <c r="CD33" i="12"/>
  <c r="CE32" i="12"/>
  <c r="CD32" i="12"/>
  <c r="CE31" i="12"/>
  <c r="CD31" i="12"/>
  <c r="CE30" i="12"/>
  <c r="CD30" i="12"/>
  <c r="CE29" i="12"/>
  <c r="CD29" i="12"/>
  <c r="CE28" i="12"/>
  <c r="CD28" i="12"/>
  <c r="CE27" i="12"/>
  <c r="CD27" i="12"/>
  <c r="CE26" i="12"/>
  <c r="CD26" i="12"/>
  <c r="CE25" i="12"/>
  <c r="CD25" i="12"/>
  <c r="CE24" i="12"/>
  <c r="CD24" i="12"/>
  <c r="CE23" i="12"/>
  <c r="CD23" i="12"/>
  <c r="CE22" i="12"/>
  <c r="CD22" i="12"/>
  <c r="CE21" i="12"/>
  <c r="CD21" i="12"/>
  <c r="CE20" i="12"/>
  <c r="CD20" i="12"/>
  <c r="CE19" i="12"/>
  <c r="CD19" i="12"/>
  <c r="CE18" i="12"/>
  <c r="CD18" i="12"/>
  <c r="CE17" i="12"/>
  <c r="CD17" i="12"/>
  <c r="CE16" i="12"/>
  <c r="CD16" i="12"/>
  <c r="CE15" i="12"/>
  <c r="CD15" i="12"/>
  <c r="CE14" i="12"/>
  <c r="CD14" i="12"/>
  <c r="CE13" i="12"/>
  <c r="CD13" i="12"/>
  <c r="CE12" i="12"/>
  <c r="CD12" i="12"/>
  <c r="CE11" i="12"/>
  <c r="CD11" i="12"/>
  <c r="CE10" i="12"/>
  <c r="CD10" i="12"/>
  <c r="CE9" i="12"/>
  <c r="CD9" i="12"/>
  <c r="CE8" i="12"/>
  <c r="CD8" i="12"/>
  <c r="CE7" i="12"/>
  <c r="CD7" i="12"/>
  <c r="CE6" i="12"/>
  <c r="CD6" i="12"/>
  <c r="CE5" i="12"/>
  <c r="CD5" i="12"/>
  <c r="CE4" i="12"/>
  <c r="CD4" i="12"/>
  <c r="CE3" i="12"/>
  <c r="CD3" i="12"/>
  <c r="CC51" i="12"/>
  <c r="CC50" i="12"/>
  <c r="CC49" i="12"/>
  <c r="CC48" i="12"/>
  <c r="CC47" i="12"/>
  <c r="CC46" i="12"/>
  <c r="CC45" i="12"/>
  <c r="CC44" i="12"/>
  <c r="CC43" i="12"/>
  <c r="CC42" i="12"/>
  <c r="CC41" i="12"/>
  <c r="CC40" i="12"/>
  <c r="CC39" i="12"/>
  <c r="CC38" i="12"/>
  <c r="CC37" i="12"/>
  <c r="CC36" i="12"/>
  <c r="CC35" i="12"/>
  <c r="CC34" i="12"/>
  <c r="CC33" i="12"/>
  <c r="CC32" i="12"/>
  <c r="CC31" i="12"/>
  <c r="CC30" i="12"/>
  <c r="CC29" i="12"/>
  <c r="CC28" i="12"/>
  <c r="CC27" i="12"/>
  <c r="CC26" i="12"/>
  <c r="CC25" i="12"/>
  <c r="CC24" i="12"/>
  <c r="CC23" i="12"/>
  <c r="CC22" i="12"/>
  <c r="CC21" i="12"/>
  <c r="CC20" i="12"/>
  <c r="CC19" i="12"/>
  <c r="CC18" i="12"/>
  <c r="CC17" i="12"/>
  <c r="CC16" i="12"/>
  <c r="CC15" i="12"/>
  <c r="CC14" i="12"/>
  <c r="CC13" i="12"/>
  <c r="CC12" i="12"/>
  <c r="CC11" i="12"/>
  <c r="CC10" i="12"/>
  <c r="CC9" i="12"/>
  <c r="CC8" i="12"/>
  <c r="CC7" i="12"/>
  <c r="CC6" i="12"/>
  <c r="CC5" i="12"/>
  <c r="CC4" i="12"/>
  <c r="CC3" i="12"/>
  <c r="BZ61" i="11"/>
  <c r="BY61" i="11"/>
  <c r="BX61" i="11"/>
  <c r="CP60" i="11"/>
  <c r="CO60" i="11"/>
  <c r="CP59" i="11"/>
  <c r="CO59" i="11"/>
  <c r="CP58" i="11"/>
  <c r="CO58" i="11"/>
  <c r="CP57" i="11"/>
  <c r="CO57" i="11"/>
  <c r="CP56" i="11"/>
  <c r="CO56" i="11"/>
  <c r="CP55" i="11"/>
  <c r="CO55" i="11"/>
  <c r="CP54" i="11"/>
  <c r="CO54" i="11"/>
  <c r="CP53" i="11"/>
  <c r="CO53" i="11"/>
  <c r="CP52" i="11"/>
  <c r="CO52" i="11"/>
  <c r="CP51" i="11"/>
  <c r="CO51" i="11"/>
  <c r="CP50" i="11"/>
  <c r="CO50" i="11"/>
  <c r="CP49" i="11"/>
  <c r="CO49" i="11"/>
  <c r="CP48" i="11"/>
  <c r="CO48" i="11"/>
  <c r="CP47" i="11"/>
  <c r="CO47" i="11"/>
  <c r="CP46" i="11"/>
  <c r="CO46" i="11"/>
  <c r="CP45" i="11"/>
  <c r="CO45" i="11"/>
  <c r="CP44" i="11"/>
  <c r="CO44" i="11"/>
  <c r="CP43" i="11"/>
  <c r="CO43" i="11"/>
  <c r="CP42" i="11"/>
  <c r="CO42" i="11"/>
  <c r="CP41" i="11"/>
  <c r="CO41" i="11"/>
  <c r="CP40" i="11"/>
  <c r="CO40" i="11"/>
  <c r="CP39" i="11"/>
  <c r="CO39" i="11"/>
  <c r="CP38" i="11"/>
  <c r="CO38" i="11"/>
  <c r="CP37" i="11"/>
  <c r="CO37" i="11"/>
  <c r="CP36" i="11"/>
  <c r="CO36" i="11"/>
  <c r="CP35" i="11"/>
  <c r="CO35" i="11"/>
  <c r="CP34" i="11"/>
  <c r="CO34" i="11"/>
  <c r="CP33" i="11"/>
  <c r="CO33" i="11"/>
  <c r="CP32" i="11"/>
  <c r="CO32" i="11"/>
  <c r="CP31" i="11"/>
  <c r="CO31" i="11"/>
  <c r="CP30" i="11"/>
  <c r="CO30" i="11"/>
  <c r="CP29" i="11"/>
  <c r="CO29" i="11"/>
  <c r="CP28" i="11"/>
  <c r="CO28" i="11"/>
  <c r="CP27" i="11"/>
  <c r="CO27" i="11"/>
  <c r="CP26" i="11"/>
  <c r="CO26" i="11"/>
  <c r="CP25" i="11"/>
  <c r="CO25" i="11"/>
  <c r="CP24" i="11"/>
  <c r="CO24" i="11"/>
  <c r="CP23" i="11"/>
  <c r="CO23" i="11"/>
  <c r="CP22" i="11"/>
  <c r="CO22" i="11"/>
  <c r="CP21" i="11"/>
  <c r="CO21" i="11"/>
  <c r="CP20" i="11"/>
  <c r="CO20" i="11"/>
  <c r="CP19" i="11"/>
  <c r="CO19" i="11"/>
  <c r="CP18" i="11"/>
  <c r="CO18" i="11"/>
  <c r="CP17" i="11"/>
  <c r="CO17" i="11"/>
  <c r="CP16" i="11"/>
  <c r="CO16" i="11"/>
  <c r="CP15" i="11"/>
  <c r="CO15" i="11"/>
  <c r="CP14" i="11"/>
  <c r="CO14" i="11"/>
  <c r="CP13" i="11"/>
  <c r="CO13" i="11"/>
  <c r="CP12" i="11"/>
  <c r="CO12" i="11"/>
  <c r="CP11" i="11"/>
  <c r="CO11" i="11"/>
  <c r="CP10" i="11"/>
  <c r="CO10" i="11"/>
  <c r="CP9" i="11"/>
  <c r="CO9" i="11"/>
  <c r="CP8" i="11"/>
  <c r="CO8" i="11"/>
  <c r="CP7" i="11"/>
  <c r="CO7" i="11"/>
  <c r="CP6" i="11"/>
  <c r="CO6" i="11"/>
  <c r="CP5" i="11"/>
  <c r="CO5" i="11"/>
  <c r="CP4" i="11"/>
  <c r="CO4" i="11"/>
  <c r="CP3" i="11"/>
  <c r="CO3" i="11"/>
  <c r="CM54" i="11"/>
  <c r="CK54" i="11"/>
  <c r="CM53" i="11"/>
  <c r="CK53" i="11"/>
  <c r="CM52" i="11"/>
  <c r="CK52" i="11"/>
  <c r="CM51" i="11"/>
  <c r="CK51" i="11"/>
  <c r="CM50" i="11"/>
  <c r="CK50" i="11"/>
  <c r="CM49" i="11"/>
  <c r="CK49" i="11"/>
  <c r="CM48" i="11"/>
  <c r="CK48" i="11"/>
  <c r="CM47" i="11"/>
  <c r="CK47" i="11"/>
  <c r="CM46" i="11"/>
  <c r="CK46" i="11"/>
  <c r="CM45" i="11"/>
  <c r="CK45" i="11"/>
  <c r="CM44" i="11"/>
  <c r="CK44" i="11"/>
  <c r="CM43" i="11"/>
  <c r="CK43" i="11"/>
  <c r="CM42" i="11"/>
  <c r="CK42" i="11"/>
  <c r="CM41" i="11"/>
  <c r="CK41" i="11"/>
  <c r="CM40" i="11"/>
  <c r="CK40" i="11"/>
  <c r="CM39" i="11"/>
  <c r="CK39" i="11"/>
  <c r="CM38" i="11"/>
  <c r="CK38" i="11"/>
  <c r="CM37" i="11"/>
  <c r="CK37" i="11"/>
  <c r="CM36" i="11"/>
  <c r="CK36" i="11"/>
  <c r="CM35" i="11"/>
  <c r="CK35" i="11"/>
  <c r="CM34" i="11"/>
  <c r="CK34" i="11"/>
  <c r="CM33" i="11"/>
  <c r="CK33" i="11"/>
  <c r="CM32" i="11"/>
  <c r="CK32" i="11"/>
  <c r="CM31" i="11"/>
  <c r="CK31" i="11"/>
  <c r="CM30" i="11"/>
  <c r="CK30" i="11"/>
  <c r="CM29" i="11"/>
  <c r="CK29" i="11"/>
  <c r="CM28" i="11"/>
  <c r="CK28" i="11"/>
  <c r="CM27" i="11"/>
  <c r="CK27" i="11"/>
  <c r="CM26" i="11"/>
  <c r="CK26" i="11"/>
  <c r="CM25" i="11"/>
  <c r="CK25" i="11"/>
  <c r="CM24" i="11"/>
  <c r="CK24" i="11"/>
  <c r="CM23" i="11"/>
  <c r="CK23" i="11"/>
  <c r="CM22" i="11"/>
  <c r="CK22" i="11"/>
  <c r="CM21" i="11"/>
  <c r="CK21" i="11"/>
  <c r="CM20" i="11"/>
  <c r="CK20" i="11"/>
  <c r="CM19" i="11"/>
  <c r="CK19" i="11"/>
  <c r="CM18" i="11"/>
  <c r="CK18" i="11"/>
  <c r="CM17" i="11"/>
  <c r="CK17" i="11"/>
  <c r="CM16" i="11"/>
  <c r="CK16" i="11"/>
  <c r="CM15" i="11"/>
  <c r="CK15" i="11"/>
  <c r="CM14" i="11"/>
  <c r="CK14" i="11"/>
  <c r="CM13" i="11"/>
  <c r="CK13" i="11"/>
  <c r="CM12" i="11"/>
  <c r="CK12" i="11"/>
  <c r="CM11" i="11"/>
  <c r="CK11" i="11"/>
  <c r="CM10" i="11"/>
  <c r="CK10" i="11"/>
  <c r="CM9" i="11"/>
  <c r="CK9" i="11"/>
  <c r="CM8" i="11"/>
  <c r="CK8" i="11"/>
  <c r="CM7" i="11"/>
  <c r="CK7" i="11"/>
  <c r="CM6" i="11"/>
  <c r="CK6" i="11"/>
  <c r="CM5" i="11"/>
  <c r="CK5" i="11"/>
  <c r="CM4" i="11"/>
  <c r="CK4" i="11"/>
  <c r="CM3" i="11"/>
  <c r="CK3" i="11"/>
  <c r="CH60" i="11"/>
  <c r="CG60" i="11"/>
  <c r="CH59" i="11"/>
  <c r="CG59" i="11"/>
  <c r="CH58" i="11"/>
  <c r="CG58" i="11"/>
  <c r="CH57" i="11"/>
  <c r="CG57" i="11"/>
  <c r="CH56" i="11"/>
  <c r="CG56" i="11"/>
  <c r="CH55" i="11"/>
  <c r="CG55" i="11"/>
  <c r="CH54" i="11"/>
  <c r="CG54" i="11"/>
  <c r="CH53" i="11"/>
  <c r="CG53" i="11"/>
  <c r="CH52" i="11"/>
  <c r="CG52" i="11"/>
  <c r="CH51" i="11"/>
  <c r="CG51" i="11"/>
  <c r="CH50" i="11"/>
  <c r="CG50" i="11"/>
  <c r="CH49" i="11"/>
  <c r="CG49" i="11"/>
  <c r="CH48" i="11"/>
  <c r="CG48" i="11"/>
  <c r="CH47" i="11"/>
  <c r="CG47" i="11"/>
  <c r="CH46" i="11"/>
  <c r="CG46" i="11"/>
  <c r="CH45" i="11"/>
  <c r="CG45" i="11"/>
  <c r="CH44" i="11"/>
  <c r="CG44" i="11"/>
  <c r="CH43" i="11"/>
  <c r="CG43" i="11"/>
  <c r="CH42" i="11"/>
  <c r="CG42" i="11"/>
  <c r="CH41" i="11"/>
  <c r="CG41" i="11"/>
  <c r="CH40" i="11"/>
  <c r="CG40" i="11"/>
  <c r="CH39" i="11"/>
  <c r="CG39" i="11"/>
  <c r="CH38" i="11"/>
  <c r="CG38" i="11"/>
  <c r="CH37" i="11"/>
  <c r="CG37" i="11"/>
  <c r="CH36" i="11"/>
  <c r="CG36" i="11"/>
  <c r="CH35" i="11"/>
  <c r="CG35" i="11"/>
  <c r="CH34" i="11"/>
  <c r="CG34" i="11"/>
  <c r="CH33" i="11"/>
  <c r="CG33" i="11"/>
  <c r="CH32" i="11"/>
  <c r="CG32" i="11"/>
  <c r="CH31" i="11"/>
  <c r="CG31" i="11"/>
  <c r="CH30" i="11"/>
  <c r="CG30" i="11"/>
  <c r="CH29" i="11"/>
  <c r="CG29" i="11"/>
  <c r="CH28" i="11"/>
  <c r="CG28" i="11"/>
  <c r="CH27" i="11"/>
  <c r="CG27" i="11"/>
  <c r="CH26" i="11"/>
  <c r="CG26" i="11"/>
  <c r="CH25" i="11"/>
  <c r="CG25" i="11"/>
  <c r="CH24" i="11"/>
  <c r="CG24" i="11"/>
  <c r="CH23" i="11"/>
  <c r="CG23" i="11"/>
  <c r="CH22" i="11"/>
  <c r="CG22" i="11"/>
  <c r="CH21" i="11"/>
  <c r="CG21" i="11"/>
  <c r="CH20" i="11"/>
  <c r="CG20" i="11"/>
  <c r="CH19" i="11"/>
  <c r="CG19" i="11"/>
  <c r="CH18" i="11"/>
  <c r="CG18" i="11"/>
  <c r="CH17" i="11"/>
  <c r="CG17" i="11"/>
  <c r="CH16" i="11"/>
  <c r="CG16" i="11"/>
  <c r="CH15" i="11"/>
  <c r="CG15" i="11"/>
  <c r="CH14" i="11"/>
  <c r="CG14" i="11"/>
  <c r="CH13" i="11"/>
  <c r="CG13" i="11"/>
  <c r="CH12" i="11"/>
  <c r="CG12" i="11"/>
  <c r="CH11" i="11"/>
  <c r="CG11" i="11"/>
  <c r="CH10" i="11"/>
  <c r="CG10" i="11"/>
  <c r="CH9" i="11"/>
  <c r="CG9" i="11"/>
  <c r="CH8" i="11"/>
  <c r="CG8" i="11"/>
  <c r="CH7" i="11"/>
  <c r="CG7" i="11"/>
  <c r="CH6" i="11"/>
  <c r="CG6" i="11"/>
  <c r="CH5" i="11"/>
  <c r="CG5" i="11"/>
  <c r="CH4" i="11"/>
  <c r="CG4" i="11"/>
  <c r="CH3" i="11"/>
  <c r="CG3" i="11"/>
  <c r="CF60" i="11"/>
  <c r="CE60" i="11"/>
  <c r="CF59" i="11"/>
  <c r="CE59" i="11"/>
  <c r="CF58" i="11"/>
  <c r="CE58" i="11"/>
  <c r="CF57" i="11"/>
  <c r="CE57" i="11"/>
  <c r="CF56" i="11"/>
  <c r="CE56" i="11"/>
  <c r="CF55" i="11"/>
  <c r="CE55" i="11"/>
  <c r="CF54" i="11"/>
  <c r="CE54" i="11"/>
  <c r="CF53" i="11"/>
  <c r="CE53" i="11"/>
  <c r="CF52" i="11"/>
  <c r="CE52" i="11"/>
  <c r="CF51" i="11"/>
  <c r="CE51" i="11"/>
  <c r="CF50" i="11"/>
  <c r="CE50" i="11"/>
  <c r="CF49" i="11"/>
  <c r="CE49" i="11"/>
  <c r="CF48" i="11"/>
  <c r="CE48" i="11"/>
  <c r="CF47" i="11"/>
  <c r="CE47" i="11"/>
  <c r="CF46" i="11"/>
  <c r="CE46" i="11"/>
  <c r="CF45" i="11"/>
  <c r="CE45" i="11"/>
  <c r="CF44" i="11"/>
  <c r="CE44" i="11"/>
  <c r="CF43" i="11"/>
  <c r="CE43" i="11"/>
  <c r="CF42" i="11"/>
  <c r="CE42" i="11"/>
  <c r="CF41" i="11"/>
  <c r="CE41" i="11"/>
  <c r="CF40" i="11"/>
  <c r="CE40" i="11"/>
  <c r="CF39" i="11"/>
  <c r="CE39" i="11"/>
  <c r="CF38" i="11"/>
  <c r="CE38" i="11"/>
  <c r="CF37" i="11"/>
  <c r="CE37" i="11"/>
  <c r="CF36" i="11"/>
  <c r="CE36" i="11"/>
  <c r="CF35" i="11"/>
  <c r="CE35" i="11"/>
  <c r="CF34" i="11"/>
  <c r="CE34" i="11"/>
  <c r="CF33" i="11"/>
  <c r="CE33" i="11"/>
  <c r="CF32" i="11"/>
  <c r="CE32" i="11"/>
  <c r="CF31" i="11"/>
  <c r="CE31" i="11"/>
  <c r="CF30" i="11"/>
  <c r="CE30" i="11"/>
  <c r="CF29" i="11"/>
  <c r="CE29" i="11"/>
  <c r="CF28" i="11"/>
  <c r="CE28" i="11"/>
  <c r="CF27" i="11"/>
  <c r="CE27" i="11"/>
  <c r="CF26" i="11"/>
  <c r="CE26" i="11"/>
  <c r="CF25" i="11"/>
  <c r="CE25" i="11"/>
  <c r="CF24" i="11"/>
  <c r="CE24" i="11"/>
  <c r="CF23" i="11"/>
  <c r="CE23" i="11"/>
  <c r="CF22" i="11"/>
  <c r="CE22" i="11"/>
  <c r="CF21" i="11"/>
  <c r="CE21" i="11"/>
  <c r="CF20" i="11"/>
  <c r="CE20" i="11"/>
  <c r="CF19" i="11"/>
  <c r="CE19" i="11"/>
  <c r="CF18" i="11"/>
  <c r="CE18" i="11"/>
  <c r="CF17" i="11"/>
  <c r="CE17" i="11"/>
  <c r="CF16" i="11"/>
  <c r="CE16" i="11"/>
  <c r="CF15" i="11"/>
  <c r="CE15" i="11"/>
  <c r="CF14" i="11"/>
  <c r="CE14" i="11"/>
  <c r="CF13" i="11"/>
  <c r="CE13" i="11"/>
  <c r="CF12" i="11"/>
  <c r="CE12" i="11"/>
  <c r="CF11" i="11"/>
  <c r="CE11" i="11"/>
  <c r="CF10" i="11"/>
  <c r="CE10" i="11"/>
  <c r="CF9" i="11"/>
  <c r="CE9" i="11"/>
  <c r="CF8" i="11"/>
  <c r="CE8" i="11"/>
  <c r="CF7" i="11"/>
  <c r="CE7" i="11"/>
  <c r="CF6" i="11"/>
  <c r="CE6" i="11"/>
  <c r="CF5" i="11"/>
  <c r="CE5" i="11"/>
  <c r="CF4" i="11"/>
  <c r="CE4" i="11"/>
  <c r="CF3" i="11"/>
  <c r="CE3" i="11"/>
  <c r="CD60" i="11"/>
  <c r="CC60" i="11"/>
  <c r="CD59" i="11"/>
  <c r="CC59" i="11"/>
  <c r="CD58" i="11"/>
  <c r="CC58" i="11"/>
  <c r="CD57" i="11"/>
  <c r="CC57" i="11"/>
  <c r="CD56" i="11"/>
  <c r="CC56" i="11"/>
  <c r="CD55" i="11"/>
  <c r="CC55" i="11"/>
  <c r="CD54" i="11"/>
  <c r="CC54" i="11"/>
  <c r="CD53" i="11"/>
  <c r="CC53" i="11"/>
  <c r="CD52" i="11"/>
  <c r="CC52" i="11"/>
  <c r="CD51" i="11"/>
  <c r="CC51" i="11"/>
  <c r="CD50" i="11"/>
  <c r="CC50" i="11"/>
  <c r="CD49" i="11"/>
  <c r="CC49" i="11"/>
  <c r="CD48" i="11"/>
  <c r="CC48" i="11"/>
  <c r="CD47" i="11"/>
  <c r="CC47" i="11"/>
  <c r="CD46" i="11"/>
  <c r="CC46" i="11"/>
  <c r="CD45" i="11"/>
  <c r="CC45" i="11"/>
  <c r="CD44" i="11"/>
  <c r="CC44" i="11"/>
  <c r="CD43" i="11"/>
  <c r="CC43" i="11"/>
  <c r="CD42" i="11"/>
  <c r="CC42" i="11"/>
  <c r="CD41" i="11"/>
  <c r="CC41" i="11"/>
  <c r="CD40" i="11"/>
  <c r="CC40" i="11"/>
  <c r="CD39" i="11"/>
  <c r="CC39" i="11"/>
  <c r="CD38" i="11"/>
  <c r="CC38" i="11"/>
  <c r="CD37" i="11"/>
  <c r="CC37" i="11"/>
  <c r="CD36" i="11"/>
  <c r="CC36" i="11"/>
  <c r="CD35" i="11"/>
  <c r="CC35" i="11"/>
  <c r="CD34" i="11"/>
  <c r="CC34" i="11"/>
  <c r="CD33" i="11"/>
  <c r="CC33" i="11"/>
  <c r="CD32" i="11"/>
  <c r="CC32" i="11"/>
  <c r="CD31" i="11"/>
  <c r="CC31" i="11"/>
  <c r="CD30" i="11"/>
  <c r="CC30" i="11"/>
  <c r="CD29" i="11"/>
  <c r="CC29" i="11"/>
  <c r="CD28" i="11"/>
  <c r="CC28" i="11"/>
  <c r="CD27" i="11"/>
  <c r="CC27" i="11"/>
  <c r="CD26" i="11"/>
  <c r="CC26" i="11"/>
  <c r="CD25" i="11"/>
  <c r="CC25" i="11"/>
  <c r="CD24" i="11"/>
  <c r="CC24" i="11"/>
  <c r="CD23" i="11"/>
  <c r="CC23" i="11"/>
  <c r="CD22" i="11"/>
  <c r="CC22" i="11"/>
  <c r="CD21" i="11"/>
  <c r="CC21" i="11"/>
  <c r="CD20" i="11"/>
  <c r="CC20" i="11"/>
  <c r="CD19" i="11"/>
  <c r="CC19" i="11"/>
  <c r="CD18" i="11"/>
  <c r="CC18" i="11"/>
  <c r="CD17" i="11"/>
  <c r="CC17" i="11"/>
  <c r="CD16" i="11"/>
  <c r="CC16" i="11"/>
  <c r="CD15" i="11"/>
  <c r="CC15" i="11"/>
  <c r="CD14" i="11"/>
  <c r="CC14" i="11"/>
  <c r="CD13" i="11"/>
  <c r="CC13" i="11"/>
  <c r="CD12" i="11"/>
  <c r="CC12" i="11"/>
  <c r="CD11" i="11"/>
  <c r="CC11" i="11"/>
  <c r="CD10" i="11"/>
  <c r="CC10" i="11"/>
  <c r="CD9" i="11"/>
  <c r="CC9" i="11"/>
  <c r="CD8" i="11"/>
  <c r="CC8" i="11"/>
  <c r="CD7" i="11"/>
  <c r="CC7" i="11"/>
  <c r="CD6" i="11"/>
  <c r="CC6" i="11"/>
  <c r="CD5" i="11"/>
  <c r="CC5" i="11"/>
  <c r="CD4" i="11"/>
  <c r="CC4" i="11"/>
  <c r="CD3" i="11"/>
  <c r="CC3" i="11"/>
  <c r="CB60" i="11"/>
  <c r="CB59" i="11"/>
  <c r="CB58" i="11"/>
  <c r="CB57" i="11"/>
  <c r="CB56" i="11"/>
  <c r="CB55" i="11"/>
  <c r="CB54" i="11"/>
  <c r="CB53" i="11"/>
  <c r="CB52" i="11"/>
  <c r="CB51" i="11"/>
  <c r="CB50" i="11"/>
  <c r="CB49" i="11"/>
  <c r="CB48" i="11"/>
  <c r="CB47" i="11"/>
  <c r="CB46" i="11"/>
  <c r="CB45" i="11"/>
  <c r="CB44" i="11"/>
  <c r="CB43" i="11"/>
  <c r="CB42" i="11"/>
  <c r="CB41" i="11"/>
  <c r="CB40" i="11"/>
  <c r="CB39" i="11"/>
  <c r="CB38" i="11"/>
  <c r="CB37" i="11"/>
  <c r="CB36" i="11"/>
  <c r="CB35" i="11"/>
  <c r="CB34" i="11"/>
  <c r="CB33" i="11"/>
  <c r="CB32" i="11"/>
  <c r="CB31" i="11"/>
  <c r="CB30" i="11"/>
  <c r="CB29" i="11"/>
  <c r="CB28" i="11"/>
  <c r="CB27" i="11"/>
  <c r="CB26" i="11"/>
  <c r="CB25" i="11"/>
  <c r="CB24" i="11"/>
  <c r="CB23" i="11"/>
  <c r="CB22" i="11"/>
  <c r="CB21" i="11"/>
  <c r="CB20" i="11"/>
  <c r="CB19" i="11"/>
  <c r="CB18" i="11"/>
  <c r="CB17" i="11"/>
  <c r="CB16" i="11"/>
  <c r="CB15" i="11"/>
  <c r="CB14" i="11"/>
  <c r="CB13" i="11"/>
  <c r="CB12" i="11"/>
  <c r="CB11" i="11"/>
  <c r="CB10" i="11"/>
  <c r="CB9" i="11"/>
  <c r="CB8" i="11"/>
  <c r="CB7" i="11"/>
  <c r="CB6" i="11"/>
  <c r="CB5" i="11"/>
  <c r="CB4" i="11"/>
  <c r="CB3" i="11"/>
  <c r="CM60" i="27"/>
  <c r="CM59" i="27"/>
  <c r="CM58" i="27"/>
  <c r="CM57" i="27"/>
  <c r="CM56" i="27"/>
  <c r="CL60" i="27"/>
  <c r="CL59" i="27"/>
  <c r="CL58" i="27"/>
  <c r="CL57" i="27"/>
  <c r="CL56" i="27"/>
  <c r="CK60" i="27"/>
  <c r="CK59" i="27"/>
  <c r="CK58" i="27"/>
  <c r="CK57" i="27"/>
  <c r="CK56" i="27"/>
  <c r="CI60" i="27"/>
  <c r="CI59" i="27"/>
  <c r="CI58" i="27"/>
  <c r="CI57" i="27"/>
  <c r="CI56" i="27"/>
  <c r="CH60" i="27"/>
  <c r="CG60" i="27"/>
  <c r="CH59" i="27"/>
  <c r="CG59" i="27"/>
  <c r="CH58" i="27"/>
  <c r="CG58" i="27"/>
  <c r="CH57" i="27"/>
  <c r="CG57" i="27"/>
  <c r="CH56" i="27"/>
  <c r="CG56" i="27"/>
  <c r="CF60" i="27"/>
  <c r="CE60" i="27"/>
  <c r="CD60" i="27"/>
  <c r="CF59" i="27"/>
  <c r="CE59" i="27"/>
  <c r="CD59" i="27"/>
  <c r="CF58" i="27"/>
  <c r="CE58" i="27"/>
  <c r="CD58" i="27"/>
  <c r="CF57" i="27"/>
  <c r="CE57" i="27"/>
  <c r="CD57" i="27"/>
  <c r="CF56" i="27"/>
  <c r="CE56" i="27"/>
  <c r="CD56" i="27"/>
  <c r="CB60" i="27"/>
  <c r="CB59" i="27"/>
  <c r="CB58" i="27"/>
  <c r="CB57" i="27"/>
  <c r="CB56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C61" i="27"/>
  <c r="B61" i="27"/>
  <c r="D61" i="27"/>
  <c r="CK51" i="34"/>
  <c r="CK50" i="34"/>
  <c r="CK49" i="34"/>
  <c r="CK48" i="34"/>
  <c r="CK47" i="34"/>
  <c r="CK46" i="34"/>
  <c r="CK45" i="34"/>
  <c r="CK44" i="34"/>
  <c r="CK43" i="34"/>
  <c r="CK42" i="34"/>
  <c r="CK41" i="34"/>
  <c r="CK40" i="34"/>
  <c r="CK39" i="34"/>
  <c r="CK38" i="34"/>
  <c r="CK37" i="34"/>
  <c r="CK36" i="34"/>
  <c r="CK35" i="34"/>
  <c r="CK34" i="34"/>
  <c r="CK33" i="34"/>
  <c r="CK32" i="34"/>
  <c r="CK31" i="34"/>
  <c r="CK30" i="34"/>
  <c r="CK29" i="34"/>
  <c r="CK28" i="34"/>
  <c r="CK27" i="34"/>
  <c r="CK26" i="34"/>
  <c r="CK25" i="34"/>
  <c r="CK24" i="34"/>
  <c r="CK23" i="34"/>
  <c r="CK22" i="34"/>
  <c r="CK21" i="34"/>
  <c r="CK20" i="34"/>
  <c r="CK19" i="34"/>
  <c r="CK18" i="34"/>
  <c r="CK17" i="34"/>
  <c r="CK16" i="34"/>
  <c r="CK15" i="34"/>
  <c r="CK14" i="34"/>
  <c r="CK13" i="34"/>
  <c r="CK12" i="34"/>
  <c r="CK11" i="34"/>
  <c r="CK10" i="34"/>
  <c r="CK9" i="34"/>
  <c r="CK8" i="34"/>
  <c r="CK7" i="34"/>
  <c r="CK6" i="34"/>
  <c r="CK5" i="34"/>
  <c r="CK4" i="34"/>
  <c r="CK3" i="34"/>
  <c r="CJ51" i="34"/>
  <c r="CJ50" i="34"/>
  <c r="CJ49" i="34"/>
  <c r="CJ48" i="34"/>
  <c r="CJ47" i="34"/>
  <c r="CJ46" i="34"/>
  <c r="CJ45" i="34"/>
  <c r="CJ44" i="34"/>
  <c r="CJ43" i="34"/>
  <c r="CJ42" i="34"/>
  <c r="CJ41" i="34"/>
  <c r="CJ40" i="34"/>
  <c r="CJ39" i="34"/>
  <c r="CJ38" i="34"/>
  <c r="CJ37" i="34"/>
  <c r="CJ36" i="34"/>
  <c r="CJ35" i="34"/>
  <c r="CJ34" i="34"/>
  <c r="CJ33" i="34"/>
  <c r="CJ32" i="34"/>
  <c r="CJ31" i="34"/>
  <c r="CJ30" i="34"/>
  <c r="CJ29" i="34"/>
  <c r="CJ28" i="34"/>
  <c r="CJ27" i="34"/>
  <c r="CJ26" i="34"/>
  <c r="CJ25" i="34"/>
  <c r="CJ24" i="34"/>
  <c r="CJ23" i="34"/>
  <c r="CJ22" i="34"/>
  <c r="CJ21" i="34"/>
  <c r="CJ20" i="34"/>
  <c r="CJ19" i="34"/>
  <c r="CJ18" i="34"/>
  <c r="CJ17" i="34"/>
  <c r="CJ16" i="34"/>
  <c r="CJ15" i="34"/>
  <c r="CJ14" i="34"/>
  <c r="CJ13" i="34"/>
  <c r="CJ12" i="34"/>
  <c r="CJ11" i="34"/>
  <c r="CJ10" i="34"/>
  <c r="CJ9" i="34"/>
  <c r="CJ8" i="34"/>
  <c r="CJ7" i="34"/>
  <c r="CJ6" i="34"/>
  <c r="CJ5" i="34"/>
  <c r="CJ4" i="34"/>
  <c r="CJ3" i="34"/>
  <c r="CE51" i="34"/>
  <c r="CD51" i="34"/>
  <c r="CE50" i="34"/>
  <c r="CD50" i="34"/>
  <c r="CE49" i="34"/>
  <c r="CD49" i="34"/>
  <c r="CE48" i="34"/>
  <c r="CD48" i="34"/>
  <c r="CE47" i="34"/>
  <c r="CD47" i="34"/>
  <c r="CE46" i="34"/>
  <c r="CD46" i="34"/>
  <c r="CE45" i="34"/>
  <c r="CD45" i="34"/>
  <c r="CE44" i="34"/>
  <c r="CD44" i="34"/>
  <c r="CE43" i="34"/>
  <c r="CD43" i="34"/>
  <c r="CE42" i="34"/>
  <c r="CD42" i="34"/>
  <c r="CE41" i="34"/>
  <c r="CD41" i="34"/>
  <c r="CE40" i="34"/>
  <c r="CD40" i="34"/>
  <c r="CE39" i="34"/>
  <c r="CD39" i="34"/>
  <c r="CE38" i="34"/>
  <c r="CD38" i="34"/>
  <c r="CE37" i="34"/>
  <c r="CD37" i="34"/>
  <c r="CE36" i="34"/>
  <c r="CD36" i="34"/>
  <c r="CE35" i="34"/>
  <c r="CD35" i="34"/>
  <c r="CE34" i="34"/>
  <c r="CD34" i="34"/>
  <c r="CE33" i="34"/>
  <c r="CD33" i="34"/>
  <c r="CE32" i="34"/>
  <c r="CD32" i="34"/>
  <c r="CE31" i="34"/>
  <c r="CD31" i="34"/>
  <c r="CE30" i="34"/>
  <c r="CD30" i="34"/>
  <c r="CE29" i="34"/>
  <c r="CD29" i="34"/>
  <c r="CE28" i="34"/>
  <c r="CD28" i="34"/>
  <c r="CE27" i="34"/>
  <c r="CD27" i="34"/>
  <c r="CE26" i="34"/>
  <c r="CD26" i="34"/>
  <c r="CE25" i="34"/>
  <c r="CD25" i="34"/>
  <c r="CE24" i="34"/>
  <c r="CD24" i="34"/>
  <c r="CE23" i="34"/>
  <c r="CD23" i="34"/>
  <c r="CE22" i="34"/>
  <c r="CD22" i="34"/>
  <c r="CE21" i="34"/>
  <c r="CD21" i="34"/>
  <c r="CE20" i="34"/>
  <c r="CD20" i="34"/>
  <c r="CE19" i="34"/>
  <c r="CD19" i="34"/>
  <c r="CE18" i="34"/>
  <c r="CD18" i="34"/>
  <c r="CE17" i="34"/>
  <c r="CD17" i="34"/>
  <c r="CE16" i="34"/>
  <c r="CD16" i="34"/>
  <c r="CE15" i="34"/>
  <c r="CD15" i="34"/>
  <c r="CE14" i="34"/>
  <c r="CD14" i="34"/>
  <c r="CE13" i="34"/>
  <c r="CD13" i="34"/>
  <c r="CE12" i="34"/>
  <c r="CD12" i="34"/>
  <c r="CE11" i="34"/>
  <c r="CD11" i="34"/>
  <c r="CE10" i="34"/>
  <c r="CD10" i="34"/>
  <c r="CE9" i="34"/>
  <c r="CD9" i="34"/>
  <c r="CE8" i="34"/>
  <c r="CD8" i="34"/>
  <c r="CE7" i="34"/>
  <c r="CD7" i="34"/>
  <c r="CE6" i="34"/>
  <c r="CD6" i="34"/>
  <c r="CE5" i="34"/>
  <c r="CD5" i="34"/>
  <c r="CE4" i="34"/>
  <c r="CD4" i="34"/>
  <c r="CE3" i="34"/>
  <c r="CD3" i="34"/>
  <c r="CC51" i="34"/>
  <c r="CB51" i="34"/>
  <c r="CC50" i="34"/>
  <c r="CB50" i="34"/>
  <c r="CC49" i="34"/>
  <c r="CB49" i="34"/>
  <c r="CC48" i="34"/>
  <c r="CB48" i="34"/>
  <c r="CC47" i="34"/>
  <c r="CB47" i="34"/>
  <c r="CC46" i="34"/>
  <c r="CB46" i="34"/>
  <c r="CC45" i="34"/>
  <c r="CB45" i="34"/>
  <c r="CC44" i="34"/>
  <c r="CB44" i="34"/>
  <c r="CC43" i="34"/>
  <c r="CB43" i="34"/>
  <c r="CC42" i="34"/>
  <c r="CB42" i="34"/>
  <c r="CC41" i="34"/>
  <c r="CB41" i="34"/>
  <c r="CC40" i="34"/>
  <c r="CB40" i="34"/>
  <c r="CC39" i="34"/>
  <c r="CB39" i="34"/>
  <c r="CC38" i="34"/>
  <c r="CB38" i="34"/>
  <c r="CC37" i="34"/>
  <c r="CB37" i="34"/>
  <c r="CC36" i="34"/>
  <c r="CB36" i="34"/>
  <c r="CC35" i="34"/>
  <c r="CB35" i="34"/>
  <c r="CC34" i="34"/>
  <c r="CB34" i="34"/>
  <c r="CC33" i="34"/>
  <c r="CB33" i="34"/>
  <c r="CC32" i="34"/>
  <c r="CB32" i="34"/>
  <c r="CC31" i="34"/>
  <c r="CB31" i="34"/>
  <c r="CC30" i="34"/>
  <c r="CB30" i="34"/>
  <c r="CC29" i="34"/>
  <c r="CB29" i="34"/>
  <c r="CC28" i="34"/>
  <c r="CB28" i="34"/>
  <c r="CC27" i="34"/>
  <c r="CB27" i="34"/>
  <c r="CC26" i="34"/>
  <c r="CB26" i="34"/>
  <c r="CC25" i="34"/>
  <c r="CB25" i="34"/>
  <c r="CC24" i="34"/>
  <c r="CB24" i="34"/>
  <c r="CC23" i="34"/>
  <c r="CB23" i="34"/>
  <c r="CC22" i="34"/>
  <c r="CB22" i="34"/>
  <c r="CC21" i="34"/>
  <c r="CB21" i="34"/>
  <c r="CC20" i="34"/>
  <c r="CB20" i="34"/>
  <c r="CC19" i="34"/>
  <c r="CB19" i="34"/>
  <c r="CC18" i="34"/>
  <c r="CB18" i="34"/>
  <c r="CC17" i="34"/>
  <c r="CB17" i="34"/>
  <c r="CC16" i="34"/>
  <c r="CB16" i="34"/>
  <c r="CC15" i="34"/>
  <c r="CB15" i="34"/>
  <c r="CC14" i="34"/>
  <c r="CB14" i="34"/>
  <c r="CC13" i="34"/>
  <c r="CB13" i="34"/>
  <c r="CC12" i="34"/>
  <c r="CB12" i="34"/>
  <c r="CC11" i="34"/>
  <c r="CB11" i="34"/>
  <c r="CC10" i="34"/>
  <c r="CB10" i="34"/>
  <c r="CC9" i="34"/>
  <c r="CB9" i="34"/>
  <c r="CC8" i="34"/>
  <c r="CB8" i="34"/>
  <c r="CC7" i="34"/>
  <c r="CB7" i="34"/>
  <c r="CC6" i="34"/>
  <c r="CB6" i="34"/>
  <c r="CC5" i="34"/>
  <c r="CB5" i="34"/>
  <c r="CC4" i="34"/>
  <c r="CB4" i="34"/>
  <c r="CC3" i="34"/>
  <c r="CB3" i="34"/>
  <c r="CA51" i="34"/>
  <c r="BZ51" i="34"/>
  <c r="CA50" i="34"/>
  <c r="BZ50" i="34"/>
  <c r="CA49" i="34"/>
  <c r="BZ49" i="34"/>
  <c r="CA48" i="34"/>
  <c r="BZ48" i="34"/>
  <c r="CA47" i="34"/>
  <c r="BZ47" i="34"/>
  <c r="CA46" i="34"/>
  <c r="BZ46" i="34"/>
  <c r="CA45" i="34"/>
  <c r="BZ45" i="34"/>
  <c r="CA44" i="34"/>
  <c r="BZ44" i="34"/>
  <c r="CA43" i="34"/>
  <c r="BZ43" i="34"/>
  <c r="CA42" i="34"/>
  <c r="BZ42" i="34"/>
  <c r="CA41" i="34"/>
  <c r="BZ41" i="34"/>
  <c r="CA40" i="34"/>
  <c r="BZ40" i="34"/>
  <c r="CA39" i="34"/>
  <c r="BZ39" i="34"/>
  <c r="CA38" i="34"/>
  <c r="BZ38" i="34"/>
  <c r="CA37" i="34"/>
  <c r="BZ37" i="34"/>
  <c r="CA36" i="34"/>
  <c r="BZ36" i="34"/>
  <c r="CA35" i="34"/>
  <c r="BZ35" i="34"/>
  <c r="CA34" i="34"/>
  <c r="BZ34" i="34"/>
  <c r="CA33" i="34"/>
  <c r="BZ33" i="34"/>
  <c r="CA32" i="34"/>
  <c r="BZ32" i="34"/>
  <c r="CA31" i="34"/>
  <c r="BZ31" i="34"/>
  <c r="CA30" i="34"/>
  <c r="BZ30" i="34"/>
  <c r="CA29" i="34"/>
  <c r="BZ29" i="34"/>
  <c r="CA28" i="34"/>
  <c r="BZ28" i="34"/>
  <c r="CA27" i="34"/>
  <c r="BZ27" i="34"/>
  <c r="CA26" i="34"/>
  <c r="BZ26" i="34"/>
  <c r="CA25" i="34"/>
  <c r="BZ25" i="34"/>
  <c r="CA24" i="34"/>
  <c r="BZ24" i="34"/>
  <c r="CA23" i="34"/>
  <c r="BZ23" i="34"/>
  <c r="CA22" i="34"/>
  <c r="BZ22" i="34"/>
  <c r="CA21" i="34"/>
  <c r="BZ21" i="34"/>
  <c r="CA20" i="34"/>
  <c r="BZ20" i="34"/>
  <c r="CA19" i="34"/>
  <c r="BZ19" i="34"/>
  <c r="CA18" i="34"/>
  <c r="BZ18" i="34"/>
  <c r="CA17" i="34"/>
  <c r="BZ17" i="34"/>
  <c r="CA16" i="34"/>
  <c r="BZ16" i="34"/>
  <c r="CA15" i="34"/>
  <c r="BZ15" i="34"/>
  <c r="CA14" i="34"/>
  <c r="BZ14" i="34"/>
  <c r="CA13" i="34"/>
  <c r="BZ13" i="34"/>
  <c r="CA12" i="34"/>
  <c r="BZ12" i="34"/>
  <c r="CA11" i="34"/>
  <c r="BZ11" i="34"/>
  <c r="CA10" i="34"/>
  <c r="BZ10" i="34"/>
  <c r="CA9" i="34"/>
  <c r="BZ9" i="34"/>
  <c r="CA8" i="34"/>
  <c r="BZ8" i="34"/>
  <c r="CA7" i="34"/>
  <c r="BZ7" i="34"/>
  <c r="CA6" i="34"/>
  <c r="BZ6" i="34"/>
  <c r="CA5" i="34"/>
  <c r="BZ5" i="34"/>
  <c r="CA4" i="34"/>
  <c r="BZ4" i="34"/>
  <c r="CA3" i="34"/>
  <c r="BZ3" i="34"/>
  <c r="BY51" i="34"/>
  <c r="BY50" i="34"/>
  <c r="BY49" i="34"/>
  <c r="BY48" i="34"/>
  <c r="BY47" i="34"/>
  <c r="BY46" i="34"/>
  <c r="BY45" i="34"/>
  <c r="BY44" i="34"/>
  <c r="BY43" i="34"/>
  <c r="BY42" i="34"/>
  <c r="BY41" i="34"/>
  <c r="BY40" i="34"/>
  <c r="BY39" i="34"/>
  <c r="BY38" i="34"/>
  <c r="BY37" i="34"/>
  <c r="BY36" i="34"/>
  <c r="BY35" i="34"/>
  <c r="BY34" i="34"/>
  <c r="BY33" i="34"/>
  <c r="BY32" i="34"/>
  <c r="BY31" i="34"/>
  <c r="BY30" i="34"/>
  <c r="BY29" i="34"/>
  <c r="BY28" i="34"/>
  <c r="BY27" i="34"/>
  <c r="BY26" i="34"/>
  <c r="BY25" i="34"/>
  <c r="BY24" i="34"/>
  <c r="BY23" i="34"/>
  <c r="BY22" i="34"/>
  <c r="BY21" i="34"/>
  <c r="BY20" i="34"/>
  <c r="BY19" i="34"/>
  <c r="BY18" i="34"/>
  <c r="BY17" i="34"/>
  <c r="BY16" i="34"/>
  <c r="BY15" i="34"/>
  <c r="BY14" i="34"/>
  <c r="BY13" i="34"/>
  <c r="BY12" i="34"/>
  <c r="BY11" i="34"/>
  <c r="BY10" i="34"/>
  <c r="BY9" i="34"/>
  <c r="BY8" i="34"/>
  <c r="BY7" i="34"/>
  <c r="BY6" i="34"/>
  <c r="BY5" i="34"/>
  <c r="BY4" i="34"/>
  <c r="BY3" i="34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Q12" i="21"/>
  <c r="P12" i="21"/>
  <c r="N12" i="21"/>
  <c r="N62" i="5"/>
  <c r="M62" i="5"/>
  <c r="L62" i="5"/>
  <c r="K62" i="5"/>
  <c r="J62" i="5"/>
  <c r="I62" i="5"/>
  <c r="H62" i="5"/>
  <c r="H12" i="21" s="1"/>
  <c r="G62" i="5"/>
  <c r="F62" i="5"/>
  <c r="F12" i="21" s="1"/>
  <c r="E62" i="5"/>
  <c r="E12" i="21" s="1"/>
  <c r="D62" i="5"/>
  <c r="D12" i="21" s="1"/>
  <c r="C62" i="5"/>
  <c r="C12" i="21" s="1"/>
  <c r="B62" i="5"/>
  <c r="B12" i="21" s="1"/>
  <c r="N61" i="5"/>
  <c r="M61" i="5"/>
  <c r="L61" i="5"/>
  <c r="K61" i="5"/>
  <c r="J61" i="5"/>
  <c r="I61" i="5"/>
  <c r="H61" i="5"/>
  <c r="CF61" i="5" s="1"/>
  <c r="G61" i="5"/>
  <c r="F61" i="5"/>
  <c r="CD61" i="5" s="1"/>
  <c r="E61" i="5"/>
  <c r="D61" i="5"/>
  <c r="C61" i="5"/>
  <c r="B61" i="5"/>
  <c r="BZ61" i="5" s="1"/>
  <c r="BZ48" i="7"/>
  <c r="BY48" i="7"/>
  <c r="BZ15" i="7"/>
  <c r="BY15" i="7"/>
  <c r="BZ14" i="7"/>
  <c r="BY14" i="7"/>
  <c r="BZ13" i="7"/>
  <c r="BY13" i="7"/>
  <c r="BZ12" i="7"/>
  <c r="BY12" i="7"/>
  <c r="BZ11" i="7"/>
  <c r="BY11" i="7"/>
  <c r="BZ10" i="7"/>
  <c r="BY10" i="7"/>
  <c r="BZ9" i="7"/>
  <c r="BY9" i="7"/>
  <c r="BZ8" i="7"/>
  <c r="BY8" i="7"/>
  <c r="BZ7" i="7"/>
  <c r="BY7" i="7"/>
  <c r="BZ6" i="7"/>
  <c r="BY6" i="7"/>
  <c r="BZ5" i="7"/>
  <c r="BY5" i="7"/>
  <c r="BZ4" i="7"/>
  <c r="BY4" i="7"/>
  <c r="BZ3" i="7"/>
  <c r="BY3" i="7"/>
  <c r="BX48" i="7"/>
  <c r="BW48" i="7"/>
  <c r="BX15" i="7"/>
  <c r="BW15" i="7"/>
  <c r="BX14" i="7"/>
  <c r="BW14" i="7"/>
  <c r="BX13" i="7"/>
  <c r="BW13" i="7"/>
  <c r="BX12" i="7"/>
  <c r="BW12" i="7"/>
  <c r="BX11" i="7"/>
  <c r="BW11" i="7"/>
  <c r="BX10" i="7"/>
  <c r="BW10" i="7"/>
  <c r="BX9" i="7"/>
  <c r="BW9" i="7"/>
  <c r="BX8" i="7"/>
  <c r="BW8" i="7"/>
  <c r="BX7" i="7"/>
  <c r="BW7" i="7"/>
  <c r="BX6" i="7"/>
  <c r="BW6" i="7"/>
  <c r="BX5" i="7"/>
  <c r="BW5" i="7"/>
  <c r="BX4" i="7"/>
  <c r="BW4" i="7"/>
  <c r="BX3" i="7"/>
  <c r="BW3" i="7"/>
  <c r="BV48" i="7"/>
  <c r="BU48" i="7"/>
  <c r="BV15" i="7"/>
  <c r="BU15" i="7"/>
  <c r="BV14" i="7"/>
  <c r="BU14" i="7"/>
  <c r="BV13" i="7"/>
  <c r="BU13" i="7"/>
  <c r="BV12" i="7"/>
  <c r="BU12" i="7"/>
  <c r="BV11" i="7"/>
  <c r="BU11" i="7"/>
  <c r="BV10" i="7"/>
  <c r="BU10" i="7"/>
  <c r="BV9" i="7"/>
  <c r="BU9" i="7"/>
  <c r="BV8" i="7"/>
  <c r="BU8" i="7"/>
  <c r="BV7" i="7"/>
  <c r="BU7" i="7"/>
  <c r="BV6" i="7"/>
  <c r="BU6" i="7"/>
  <c r="BV5" i="7"/>
  <c r="BU5" i="7"/>
  <c r="BV4" i="7"/>
  <c r="BU4" i="7"/>
  <c r="BV3" i="7"/>
  <c r="BU3" i="7"/>
  <c r="BT15" i="7"/>
  <c r="BT14" i="7"/>
  <c r="BT13" i="7"/>
  <c r="BT12" i="7"/>
  <c r="BT11" i="7"/>
  <c r="BT10" i="7"/>
  <c r="BT9" i="7"/>
  <c r="BT8" i="7"/>
  <c r="BT7" i="7"/>
  <c r="BT6" i="7"/>
  <c r="BT5" i="7"/>
  <c r="BT4" i="7"/>
  <c r="BT3" i="7"/>
  <c r="BS15" i="7"/>
  <c r="BS14" i="7"/>
  <c r="BS13" i="7"/>
  <c r="BS12" i="7"/>
  <c r="BS11" i="7"/>
  <c r="BS10" i="7"/>
  <c r="BS9" i="7"/>
  <c r="BS8" i="7"/>
  <c r="BS7" i="7"/>
  <c r="BS6" i="7"/>
  <c r="BS5" i="7"/>
  <c r="BS4" i="7"/>
  <c r="BS3" i="7"/>
  <c r="BY48" i="6"/>
  <c r="BX48" i="6"/>
  <c r="BY6" i="6"/>
  <c r="BX6" i="6"/>
  <c r="BW48" i="6"/>
  <c r="BV48" i="6"/>
  <c r="BU48" i="6"/>
  <c r="BW6" i="6"/>
  <c r="BV6" i="6"/>
  <c r="BU6" i="6"/>
  <c r="BT48" i="6"/>
  <c r="BT6" i="6"/>
  <c r="BS6" i="6"/>
  <c r="BR47" i="6"/>
  <c r="BR46" i="6"/>
  <c r="BR45" i="6"/>
  <c r="BR44" i="6"/>
  <c r="BR43" i="6"/>
  <c r="BR42" i="6"/>
  <c r="BR41" i="6"/>
  <c r="BR40" i="6"/>
  <c r="BR39" i="6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4" i="6"/>
  <c r="BR23" i="6"/>
  <c r="BR22" i="6"/>
  <c r="BR21" i="6"/>
  <c r="BR20" i="6"/>
  <c r="BR19" i="6"/>
  <c r="BR18" i="6"/>
  <c r="BR17" i="6"/>
  <c r="BR16" i="6"/>
  <c r="BR15" i="6"/>
  <c r="BR14" i="6"/>
  <c r="BR13" i="6"/>
  <c r="BR12" i="6"/>
  <c r="BR11" i="6"/>
  <c r="BR10" i="6"/>
  <c r="BR9" i="6"/>
  <c r="BR8" i="6"/>
  <c r="BR7" i="6"/>
  <c r="BR6" i="6"/>
  <c r="BR5" i="6"/>
  <c r="BR4" i="6"/>
  <c r="BR3" i="6"/>
  <c r="CN51" i="13"/>
  <c r="CM51" i="13"/>
  <c r="CL51" i="13"/>
  <c r="CN50" i="13"/>
  <c r="CM50" i="13"/>
  <c r="CL50" i="13"/>
  <c r="CN49" i="13"/>
  <c r="CM49" i="13"/>
  <c r="CL49" i="13"/>
  <c r="CN48" i="13"/>
  <c r="CM48" i="13"/>
  <c r="CL48" i="13"/>
  <c r="CN47" i="13"/>
  <c r="CM47" i="13"/>
  <c r="CL47" i="13"/>
  <c r="CN46" i="13"/>
  <c r="CM46" i="13"/>
  <c r="CL46" i="13"/>
  <c r="CN45" i="13"/>
  <c r="CM45" i="13"/>
  <c r="CL45" i="13"/>
  <c r="CN44" i="13"/>
  <c r="CM44" i="13"/>
  <c r="CL44" i="13"/>
  <c r="CN43" i="13"/>
  <c r="CM43" i="13"/>
  <c r="CL43" i="13"/>
  <c r="CN42" i="13"/>
  <c r="CM42" i="13"/>
  <c r="CL42" i="13"/>
  <c r="CN41" i="13"/>
  <c r="CM41" i="13"/>
  <c r="CL41" i="13"/>
  <c r="CN40" i="13"/>
  <c r="CM40" i="13"/>
  <c r="CL40" i="13"/>
  <c r="CN39" i="13"/>
  <c r="CM39" i="13"/>
  <c r="CL39" i="13"/>
  <c r="CN38" i="13"/>
  <c r="CM38" i="13"/>
  <c r="CL38" i="13"/>
  <c r="CN37" i="13"/>
  <c r="CM37" i="13"/>
  <c r="CL37" i="13"/>
  <c r="CN36" i="13"/>
  <c r="CM36" i="13"/>
  <c r="CL36" i="13"/>
  <c r="CN35" i="13"/>
  <c r="CM35" i="13"/>
  <c r="CL35" i="13"/>
  <c r="CN34" i="13"/>
  <c r="CM34" i="13"/>
  <c r="CL34" i="13"/>
  <c r="CN33" i="13"/>
  <c r="CM33" i="13"/>
  <c r="CL33" i="13"/>
  <c r="CN32" i="13"/>
  <c r="CM32" i="13"/>
  <c r="CL32" i="13"/>
  <c r="CN31" i="13"/>
  <c r="CM31" i="13"/>
  <c r="CL31" i="13"/>
  <c r="CN30" i="13"/>
  <c r="CM30" i="13"/>
  <c r="CL30" i="13"/>
  <c r="CN29" i="13"/>
  <c r="CM29" i="13"/>
  <c r="CL29" i="13"/>
  <c r="CN28" i="13"/>
  <c r="CM28" i="13"/>
  <c r="CL28" i="13"/>
  <c r="CN27" i="13"/>
  <c r="CM27" i="13"/>
  <c r="CL27" i="13"/>
  <c r="CN26" i="13"/>
  <c r="CM26" i="13"/>
  <c r="CL26" i="13"/>
  <c r="CN25" i="13"/>
  <c r="CM25" i="13"/>
  <c r="CL25" i="13"/>
  <c r="CN24" i="13"/>
  <c r="CM24" i="13"/>
  <c r="CL24" i="13"/>
  <c r="CN23" i="13"/>
  <c r="CM23" i="13"/>
  <c r="CL23" i="13"/>
  <c r="CN22" i="13"/>
  <c r="CM22" i="13"/>
  <c r="CL22" i="13"/>
  <c r="CN21" i="13"/>
  <c r="CM21" i="13"/>
  <c r="CL21" i="13"/>
  <c r="CN20" i="13"/>
  <c r="CM20" i="13"/>
  <c r="CL20" i="13"/>
  <c r="CN19" i="13"/>
  <c r="CM19" i="13"/>
  <c r="CL19" i="13"/>
  <c r="CN18" i="13"/>
  <c r="CM18" i="13"/>
  <c r="CL18" i="13"/>
  <c r="CN17" i="13"/>
  <c r="CM17" i="13"/>
  <c r="CL17" i="13"/>
  <c r="CN16" i="13"/>
  <c r="CM16" i="13"/>
  <c r="CL16" i="13"/>
  <c r="CN15" i="13"/>
  <c r="CM15" i="13"/>
  <c r="CL15" i="13"/>
  <c r="CN14" i="13"/>
  <c r="CM14" i="13"/>
  <c r="CL14" i="13"/>
  <c r="CN13" i="13"/>
  <c r="CM13" i="13"/>
  <c r="CL13" i="13"/>
  <c r="CN12" i="13"/>
  <c r="CM12" i="13"/>
  <c r="CL12" i="13"/>
  <c r="CN11" i="13"/>
  <c r="CM11" i="13"/>
  <c r="CL11" i="13"/>
  <c r="CN10" i="13"/>
  <c r="CM10" i="13"/>
  <c r="CL10" i="13"/>
  <c r="CN9" i="13"/>
  <c r="CM9" i="13"/>
  <c r="CL9" i="13"/>
  <c r="CN8" i="13"/>
  <c r="CM8" i="13"/>
  <c r="CL8" i="13"/>
  <c r="CN7" i="13"/>
  <c r="CM7" i="13"/>
  <c r="CL7" i="13"/>
  <c r="CN6" i="13"/>
  <c r="CM6" i="13"/>
  <c r="CL6" i="13"/>
  <c r="CN5" i="13"/>
  <c r="CM5" i="13"/>
  <c r="CL5" i="13"/>
  <c r="CN4" i="13"/>
  <c r="CM4" i="13"/>
  <c r="CL4" i="13"/>
  <c r="CN3" i="13"/>
  <c r="CM3" i="13"/>
  <c r="CL3" i="13"/>
  <c r="CK51" i="13"/>
  <c r="CK50" i="13"/>
  <c r="CK49" i="13"/>
  <c r="CK48" i="13"/>
  <c r="CK47" i="13"/>
  <c r="CK46" i="13"/>
  <c r="CK45" i="13"/>
  <c r="CK44" i="13"/>
  <c r="CK43" i="13"/>
  <c r="CK42" i="13"/>
  <c r="CK41" i="13"/>
  <c r="CK40" i="13"/>
  <c r="CK39" i="13"/>
  <c r="CK38" i="13"/>
  <c r="CK37" i="13"/>
  <c r="CK36" i="13"/>
  <c r="CK35" i="13"/>
  <c r="CK34" i="13"/>
  <c r="CK33" i="13"/>
  <c r="CK32" i="13"/>
  <c r="CK31" i="13"/>
  <c r="CK30" i="13"/>
  <c r="CK29" i="13"/>
  <c r="CK28" i="13"/>
  <c r="CK27" i="13"/>
  <c r="CK26" i="13"/>
  <c r="CK25" i="13"/>
  <c r="CK24" i="13"/>
  <c r="CK23" i="13"/>
  <c r="CK22" i="13"/>
  <c r="CK21" i="13"/>
  <c r="CK20" i="13"/>
  <c r="CK19" i="13"/>
  <c r="CK18" i="13"/>
  <c r="CK17" i="13"/>
  <c r="CK16" i="13"/>
  <c r="CK15" i="13"/>
  <c r="CK14" i="13"/>
  <c r="CK13" i="13"/>
  <c r="CK12" i="13"/>
  <c r="CK11" i="13"/>
  <c r="CK10" i="13"/>
  <c r="CK9" i="13"/>
  <c r="CK8" i="13"/>
  <c r="CK7" i="13"/>
  <c r="CK6" i="13"/>
  <c r="CK5" i="13"/>
  <c r="CK4" i="13"/>
  <c r="CK3" i="13"/>
  <c r="CI51" i="13"/>
  <c r="CH51" i="13"/>
  <c r="CI50" i="13"/>
  <c r="CH50" i="13"/>
  <c r="CI49" i="13"/>
  <c r="CH49" i="13"/>
  <c r="CI48" i="13"/>
  <c r="CH48" i="13"/>
  <c r="CI47" i="13"/>
  <c r="CH47" i="13"/>
  <c r="CI46" i="13"/>
  <c r="CH46" i="13"/>
  <c r="CI45" i="13"/>
  <c r="CH45" i="13"/>
  <c r="CI44" i="13"/>
  <c r="CH44" i="13"/>
  <c r="CI43" i="13"/>
  <c r="CH43" i="13"/>
  <c r="CI42" i="13"/>
  <c r="CH42" i="13"/>
  <c r="CI41" i="13"/>
  <c r="CH41" i="13"/>
  <c r="CI40" i="13"/>
  <c r="CH40" i="13"/>
  <c r="CI39" i="13"/>
  <c r="CH39" i="13"/>
  <c r="CI38" i="13"/>
  <c r="CH38" i="13"/>
  <c r="CI37" i="13"/>
  <c r="CH37" i="13"/>
  <c r="CI36" i="13"/>
  <c r="CH36" i="13"/>
  <c r="CI35" i="13"/>
  <c r="CH35" i="13"/>
  <c r="CI34" i="13"/>
  <c r="CH34" i="13"/>
  <c r="CI33" i="13"/>
  <c r="CH33" i="13"/>
  <c r="CI32" i="13"/>
  <c r="CH32" i="13"/>
  <c r="CI31" i="13"/>
  <c r="CH31" i="13"/>
  <c r="CI30" i="13"/>
  <c r="CH30" i="13"/>
  <c r="CI29" i="13"/>
  <c r="CH29" i="13"/>
  <c r="CI28" i="13"/>
  <c r="CH28" i="13"/>
  <c r="CI27" i="13"/>
  <c r="CH27" i="13"/>
  <c r="CI26" i="13"/>
  <c r="CH26" i="13"/>
  <c r="CI25" i="13"/>
  <c r="CH25" i="13"/>
  <c r="CI24" i="13"/>
  <c r="CH24" i="13"/>
  <c r="CI23" i="13"/>
  <c r="CH23" i="13"/>
  <c r="CI22" i="13"/>
  <c r="CH22" i="13"/>
  <c r="CI21" i="13"/>
  <c r="CH21" i="13"/>
  <c r="CI20" i="13"/>
  <c r="CH20" i="13"/>
  <c r="CI19" i="13"/>
  <c r="CH19" i="13"/>
  <c r="CI18" i="13"/>
  <c r="CH18" i="13"/>
  <c r="CI17" i="13"/>
  <c r="CH17" i="13"/>
  <c r="CI16" i="13"/>
  <c r="CH16" i="13"/>
  <c r="CI15" i="13"/>
  <c r="CH15" i="13"/>
  <c r="CI14" i="13"/>
  <c r="CH14" i="13"/>
  <c r="CI13" i="13"/>
  <c r="CH13" i="13"/>
  <c r="CI12" i="13"/>
  <c r="CH12" i="13"/>
  <c r="CI11" i="13"/>
  <c r="CH11" i="13"/>
  <c r="CI10" i="13"/>
  <c r="CH10" i="13"/>
  <c r="CI9" i="13"/>
  <c r="CH9" i="13"/>
  <c r="CI8" i="13"/>
  <c r="CH8" i="13"/>
  <c r="CI7" i="13"/>
  <c r="CH7" i="13"/>
  <c r="CI6" i="13"/>
  <c r="CH6" i="13"/>
  <c r="CI5" i="13"/>
  <c r="CH5" i="13"/>
  <c r="CI4" i="13"/>
  <c r="CH4" i="13"/>
  <c r="CI3" i="13"/>
  <c r="CH3" i="13"/>
  <c r="CG56" i="13"/>
  <c r="CF56" i="13"/>
  <c r="CG55" i="13"/>
  <c r="CF55" i="13"/>
  <c r="CG54" i="13"/>
  <c r="CF54" i="13"/>
  <c r="CG51" i="13"/>
  <c r="CF51" i="13"/>
  <c r="CG50" i="13"/>
  <c r="CF50" i="13"/>
  <c r="CG49" i="13"/>
  <c r="CF49" i="13"/>
  <c r="CG48" i="13"/>
  <c r="CF48" i="13"/>
  <c r="CG47" i="13"/>
  <c r="CF47" i="13"/>
  <c r="CG46" i="13"/>
  <c r="CF46" i="13"/>
  <c r="CG45" i="13"/>
  <c r="CF45" i="13"/>
  <c r="CG44" i="13"/>
  <c r="CF44" i="13"/>
  <c r="CG43" i="13"/>
  <c r="CF43" i="13"/>
  <c r="CG42" i="13"/>
  <c r="CF42" i="13"/>
  <c r="CG41" i="13"/>
  <c r="CF41" i="13"/>
  <c r="CG40" i="13"/>
  <c r="CF40" i="13"/>
  <c r="CG39" i="13"/>
  <c r="CF39" i="13"/>
  <c r="CG38" i="13"/>
  <c r="CF38" i="13"/>
  <c r="CG37" i="13"/>
  <c r="CF37" i="13"/>
  <c r="CG36" i="13"/>
  <c r="CF36" i="13"/>
  <c r="CG35" i="13"/>
  <c r="CF35" i="13"/>
  <c r="CG34" i="13"/>
  <c r="CF34" i="13"/>
  <c r="CG33" i="13"/>
  <c r="CF33" i="13"/>
  <c r="CG32" i="13"/>
  <c r="CF32" i="13"/>
  <c r="CG31" i="13"/>
  <c r="CF31" i="13"/>
  <c r="CG30" i="13"/>
  <c r="CF30" i="13"/>
  <c r="CG29" i="13"/>
  <c r="CF29" i="13"/>
  <c r="CG28" i="13"/>
  <c r="CF28" i="13"/>
  <c r="CG27" i="13"/>
  <c r="CF27" i="13"/>
  <c r="CG26" i="13"/>
  <c r="CF26" i="13"/>
  <c r="CG25" i="13"/>
  <c r="CF25" i="13"/>
  <c r="CG24" i="13"/>
  <c r="CF24" i="13"/>
  <c r="CG23" i="13"/>
  <c r="CF23" i="13"/>
  <c r="CG22" i="13"/>
  <c r="CF22" i="13"/>
  <c r="CG21" i="13"/>
  <c r="CF21" i="13"/>
  <c r="CG20" i="13"/>
  <c r="CF20" i="13"/>
  <c r="CG19" i="13"/>
  <c r="CF19" i="13"/>
  <c r="CG18" i="13"/>
  <c r="CF18" i="13"/>
  <c r="CG17" i="13"/>
  <c r="CF17" i="13"/>
  <c r="CG16" i="13"/>
  <c r="CF16" i="13"/>
  <c r="CG15" i="13"/>
  <c r="CF15" i="13"/>
  <c r="CG14" i="13"/>
  <c r="CF14" i="13"/>
  <c r="CG13" i="13"/>
  <c r="CF13" i="13"/>
  <c r="CG12" i="13"/>
  <c r="CF12" i="13"/>
  <c r="CG11" i="13"/>
  <c r="CF11" i="13"/>
  <c r="CG10" i="13"/>
  <c r="CF10" i="13"/>
  <c r="CG9" i="13"/>
  <c r="CF9" i="13"/>
  <c r="CG8" i="13"/>
  <c r="CF8" i="13"/>
  <c r="CG7" i="13"/>
  <c r="CF7" i="13"/>
  <c r="CG6" i="13"/>
  <c r="CF6" i="13"/>
  <c r="CG5" i="13"/>
  <c r="CF5" i="13"/>
  <c r="CG4" i="13"/>
  <c r="CF4" i="13"/>
  <c r="CG3" i="13"/>
  <c r="CF3" i="13"/>
  <c r="CE56" i="13"/>
  <c r="CD56" i="13"/>
  <c r="CE55" i="13"/>
  <c r="CD55" i="13"/>
  <c r="CE54" i="13"/>
  <c r="CD54" i="13"/>
  <c r="CE51" i="13"/>
  <c r="CD51" i="13"/>
  <c r="CE50" i="13"/>
  <c r="CD50" i="13"/>
  <c r="CE49" i="13"/>
  <c r="CD49" i="13"/>
  <c r="CE48" i="13"/>
  <c r="CD48" i="13"/>
  <c r="CE47" i="13"/>
  <c r="CD47" i="13"/>
  <c r="CE46" i="13"/>
  <c r="CD46" i="13"/>
  <c r="CE45" i="13"/>
  <c r="CD45" i="13"/>
  <c r="CE44" i="13"/>
  <c r="CD44" i="13"/>
  <c r="CE43" i="13"/>
  <c r="CD43" i="13"/>
  <c r="CE42" i="13"/>
  <c r="CD42" i="13"/>
  <c r="CE41" i="13"/>
  <c r="CD41" i="13"/>
  <c r="CE40" i="13"/>
  <c r="CD40" i="13"/>
  <c r="CE39" i="13"/>
  <c r="CD39" i="13"/>
  <c r="CE38" i="13"/>
  <c r="CD38" i="13"/>
  <c r="CE37" i="13"/>
  <c r="CD37" i="13"/>
  <c r="CE36" i="13"/>
  <c r="CD36" i="13"/>
  <c r="CE35" i="13"/>
  <c r="CD35" i="13"/>
  <c r="CE34" i="13"/>
  <c r="CD34" i="13"/>
  <c r="CE33" i="13"/>
  <c r="CD33" i="13"/>
  <c r="CE32" i="13"/>
  <c r="CD32" i="13"/>
  <c r="CE31" i="13"/>
  <c r="CD31" i="13"/>
  <c r="CE30" i="13"/>
  <c r="CD30" i="13"/>
  <c r="CE29" i="13"/>
  <c r="CD29" i="13"/>
  <c r="CE28" i="13"/>
  <c r="CD28" i="13"/>
  <c r="CE27" i="13"/>
  <c r="CD27" i="13"/>
  <c r="CE26" i="13"/>
  <c r="CD26" i="13"/>
  <c r="CE25" i="13"/>
  <c r="CD25" i="13"/>
  <c r="CE24" i="13"/>
  <c r="CD24" i="13"/>
  <c r="CE23" i="13"/>
  <c r="CD23" i="13"/>
  <c r="CE22" i="13"/>
  <c r="CD22" i="13"/>
  <c r="CE21" i="13"/>
  <c r="CD21" i="13"/>
  <c r="CE20" i="13"/>
  <c r="CD20" i="13"/>
  <c r="CE19" i="13"/>
  <c r="CD19" i="13"/>
  <c r="CE18" i="13"/>
  <c r="CD18" i="13"/>
  <c r="CE17" i="13"/>
  <c r="CD17" i="13"/>
  <c r="CE16" i="13"/>
  <c r="CD16" i="13"/>
  <c r="CE15" i="13"/>
  <c r="CD15" i="13"/>
  <c r="CE14" i="13"/>
  <c r="CD14" i="13"/>
  <c r="CE13" i="13"/>
  <c r="CD13" i="13"/>
  <c r="CE12" i="13"/>
  <c r="CD12" i="13"/>
  <c r="CE11" i="13"/>
  <c r="CD11" i="13"/>
  <c r="CE10" i="13"/>
  <c r="CD10" i="13"/>
  <c r="CE9" i="13"/>
  <c r="CD9" i="13"/>
  <c r="CE8" i="13"/>
  <c r="CD8" i="13"/>
  <c r="CE7" i="13"/>
  <c r="CD7" i="13"/>
  <c r="CE6" i="13"/>
  <c r="CD6" i="13"/>
  <c r="CE5" i="13"/>
  <c r="CD5" i="13"/>
  <c r="CE4" i="13"/>
  <c r="CD4" i="13"/>
  <c r="CE3" i="13"/>
  <c r="CD3" i="13"/>
  <c r="CC56" i="13"/>
  <c r="CB56" i="13"/>
  <c r="CC55" i="13"/>
  <c r="CB55" i="13"/>
  <c r="CC54" i="13"/>
  <c r="CB54" i="13"/>
  <c r="CC51" i="13"/>
  <c r="CB51" i="13"/>
  <c r="CC50" i="13"/>
  <c r="CB50" i="13"/>
  <c r="CC49" i="13"/>
  <c r="CB49" i="13"/>
  <c r="CC48" i="13"/>
  <c r="CB48" i="13"/>
  <c r="CC47" i="13"/>
  <c r="CB47" i="13"/>
  <c r="CC46" i="13"/>
  <c r="CB46" i="13"/>
  <c r="CC45" i="13"/>
  <c r="CB45" i="13"/>
  <c r="CC44" i="13"/>
  <c r="CB44" i="13"/>
  <c r="CC43" i="13"/>
  <c r="CB43" i="13"/>
  <c r="CC42" i="13"/>
  <c r="CB42" i="13"/>
  <c r="CC41" i="13"/>
  <c r="CB41" i="13"/>
  <c r="CC40" i="13"/>
  <c r="CB40" i="13"/>
  <c r="CC39" i="13"/>
  <c r="CB39" i="13"/>
  <c r="CC38" i="13"/>
  <c r="CB38" i="13"/>
  <c r="CC37" i="13"/>
  <c r="CB37" i="13"/>
  <c r="CC36" i="13"/>
  <c r="CB36" i="13"/>
  <c r="CC35" i="13"/>
  <c r="CB35" i="13"/>
  <c r="CC34" i="13"/>
  <c r="CB34" i="13"/>
  <c r="CC33" i="13"/>
  <c r="CB33" i="13"/>
  <c r="CC32" i="13"/>
  <c r="CB32" i="13"/>
  <c r="CC31" i="13"/>
  <c r="CB31" i="13"/>
  <c r="CC30" i="13"/>
  <c r="CB30" i="13"/>
  <c r="CC29" i="13"/>
  <c r="CB29" i="13"/>
  <c r="CC28" i="13"/>
  <c r="CB28" i="13"/>
  <c r="CC27" i="13"/>
  <c r="CB27" i="13"/>
  <c r="CC26" i="13"/>
  <c r="CB26" i="13"/>
  <c r="CC25" i="13"/>
  <c r="CB25" i="13"/>
  <c r="CC24" i="13"/>
  <c r="CB24" i="13"/>
  <c r="CC23" i="13"/>
  <c r="CB23" i="13"/>
  <c r="CC22" i="13"/>
  <c r="CB22" i="13"/>
  <c r="CC21" i="13"/>
  <c r="CB21" i="13"/>
  <c r="CC20" i="13"/>
  <c r="CB20" i="13"/>
  <c r="CC19" i="13"/>
  <c r="CB19" i="13"/>
  <c r="CC18" i="13"/>
  <c r="CB18" i="13"/>
  <c r="CC17" i="13"/>
  <c r="CB17" i="13"/>
  <c r="CC16" i="13"/>
  <c r="CB16" i="13"/>
  <c r="CC15" i="13"/>
  <c r="CB15" i="13"/>
  <c r="CC14" i="13"/>
  <c r="CB14" i="13"/>
  <c r="CC13" i="13"/>
  <c r="CB13" i="13"/>
  <c r="CC12" i="13"/>
  <c r="CB12" i="13"/>
  <c r="CC11" i="13"/>
  <c r="CB11" i="13"/>
  <c r="CC10" i="13"/>
  <c r="CB10" i="13"/>
  <c r="CC9" i="13"/>
  <c r="CB9" i="13"/>
  <c r="CC8" i="13"/>
  <c r="CB8" i="13"/>
  <c r="CC7" i="13"/>
  <c r="CB7" i="13"/>
  <c r="CC6" i="13"/>
  <c r="CB6" i="13"/>
  <c r="CC5" i="13"/>
  <c r="CB5" i="13"/>
  <c r="CC4" i="13"/>
  <c r="CB4" i="13"/>
  <c r="CC3" i="13"/>
  <c r="CB3" i="13"/>
  <c r="CA56" i="13"/>
  <c r="CA55" i="13"/>
  <c r="CA54" i="13"/>
  <c r="CA51" i="13"/>
  <c r="CA50" i="13"/>
  <c r="CA49" i="13"/>
  <c r="CA48" i="13"/>
  <c r="CA47" i="13"/>
  <c r="CA46" i="13"/>
  <c r="CA45" i="13"/>
  <c r="CA44" i="13"/>
  <c r="CA43" i="13"/>
  <c r="CA42" i="13"/>
  <c r="CA41" i="13"/>
  <c r="CA40" i="13"/>
  <c r="CA39" i="13"/>
  <c r="CA38" i="13"/>
  <c r="CA37" i="13"/>
  <c r="CA36" i="13"/>
  <c r="CA35" i="13"/>
  <c r="CA34" i="13"/>
  <c r="CA33" i="13"/>
  <c r="CA32" i="13"/>
  <c r="CA31" i="13"/>
  <c r="CA30" i="13"/>
  <c r="CA29" i="13"/>
  <c r="CA28" i="13"/>
  <c r="CA27" i="13"/>
  <c r="CA26" i="13"/>
  <c r="CA25" i="13"/>
  <c r="CA24" i="13"/>
  <c r="CA23" i="13"/>
  <c r="CA22" i="13"/>
  <c r="CA21" i="13"/>
  <c r="CA20" i="13"/>
  <c r="CA19" i="13"/>
  <c r="CA18" i="13"/>
  <c r="CA17" i="13"/>
  <c r="CA16" i="13"/>
  <c r="CA15" i="13"/>
  <c r="CA14" i="13"/>
  <c r="CA13" i="13"/>
  <c r="CA12" i="13"/>
  <c r="CA11" i="13"/>
  <c r="CA10" i="13"/>
  <c r="CA9" i="13"/>
  <c r="CA8" i="13"/>
  <c r="CA7" i="13"/>
  <c r="CA6" i="13"/>
  <c r="CA5" i="13"/>
  <c r="CA4" i="13"/>
  <c r="CA3" i="13"/>
  <c r="CQ55" i="25"/>
  <c r="CQ54" i="25"/>
  <c r="CQ52" i="25"/>
  <c r="CQ51" i="25"/>
  <c r="CQ50" i="25"/>
  <c r="CQ49" i="25"/>
  <c r="CQ48" i="25"/>
  <c r="CQ47" i="25"/>
  <c r="CQ46" i="25"/>
  <c r="CQ45" i="25"/>
  <c r="CQ44" i="25"/>
  <c r="CQ43" i="25"/>
  <c r="CQ42" i="25"/>
  <c r="CQ41" i="25"/>
  <c r="CQ40" i="25"/>
  <c r="CQ39" i="25"/>
  <c r="CQ38" i="25"/>
  <c r="CQ37" i="25"/>
  <c r="CQ36" i="25"/>
  <c r="CQ35" i="25"/>
  <c r="CQ34" i="25"/>
  <c r="CQ33" i="25"/>
  <c r="CQ32" i="25"/>
  <c r="CQ31" i="25"/>
  <c r="CQ30" i="25"/>
  <c r="CQ29" i="25"/>
  <c r="CQ28" i="25"/>
  <c r="CQ27" i="25"/>
  <c r="CQ26" i="25"/>
  <c r="CQ25" i="25"/>
  <c r="CQ24" i="25"/>
  <c r="CQ23" i="25"/>
  <c r="CQ22" i="25"/>
  <c r="CQ21" i="25"/>
  <c r="CQ20" i="25"/>
  <c r="CQ19" i="25"/>
  <c r="CQ18" i="25"/>
  <c r="CQ17" i="25"/>
  <c r="CQ16" i="25"/>
  <c r="CQ15" i="25"/>
  <c r="CQ14" i="25"/>
  <c r="CQ13" i="25"/>
  <c r="CQ12" i="25"/>
  <c r="CQ11" i="25"/>
  <c r="CQ10" i="25"/>
  <c r="CQ9" i="25"/>
  <c r="CQ8" i="25"/>
  <c r="CQ7" i="25"/>
  <c r="CQ6" i="25"/>
  <c r="CQ5" i="25"/>
  <c r="CQ4" i="25"/>
  <c r="CQ3" i="25"/>
  <c r="CP55" i="25"/>
  <c r="CP54" i="25"/>
  <c r="CP52" i="25"/>
  <c r="CP51" i="25"/>
  <c r="CP50" i="25"/>
  <c r="CP49" i="25"/>
  <c r="CP48" i="25"/>
  <c r="CP47" i="25"/>
  <c r="CP46" i="25"/>
  <c r="CP45" i="25"/>
  <c r="CP44" i="25"/>
  <c r="CP43" i="25"/>
  <c r="CP42" i="25"/>
  <c r="CP41" i="25"/>
  <c r="CP40" i="25"/>
  <c r="CP39" i="25"/>
  <c r="CP38" i="25"/>
  <c r="CP37" i="25"/>
  <c r="CP36" i="25"/>
  <c r="CP35" i="25"/>
  <c r="CP34" i="25"/>
  <c r="CP33" i="25"/>
  <c r="CP32" i="25"/>
  <c r="CP31" i="25"/>
  <c r="CP30" i="25"/>
  <c r="CP29" i="25"/>
  <c r="CP28" i="25"/>
  <c r="CP27" i="25"/>
  <c r="CP26" i="25"/>
  <c r="CP25" i="25"/>
  <c r="CP24" i="25"/>
  <c r="CP23" i="25"/>
  <c r="CP22" i="25"/>
  <c r="CP21" i="25"/>
  <c r="CP20" i="25"/>
  <c r="CP19" i="25"/>
  <c r="CP18" i="25"/>
  <c r="CP17" i="25"/>
  <c r="CP16" i="25"/>
  <c r="CP15" i="25"/>
  <c r="CP14" i="25"/>
  <c r="CP13" i="25"/>
  <c r="CP12" i="25"/>
  <c r="CP11" i="25"/>
  <c r="CP10" i="25"/>
  <c r="CP9" i="25"/>
  <c r="CP8" i="25"/>
  <c r="CP7" i="25"/>
  <c r="CP6" i="25"/>
  <c r="CP5" i="25"/>
  <c r="CP4" i="25"/>
  <c r="CP3" i="25"/>
  <c r="CO55" i="25"/>
  <c r="CO54" i="25"/>
  <c r="CO52" i="25"/>
  <c r="CO51" i="25"/>
  <c r="CO50" i="25"/>
  <c r="CO49" i="25"/>
  <c r="CO48" i="25"/>
  <c r="CO47" i="25"/>
  <c r="CO46" i="25"/>
  <c r="CO45" i="25"/>
  <c r="CO44" i="25"/>
  <c r="CO43" i="25"/>
  <c r="CO42" i="25"/>
  <c r="CO41" i="25"/>
  <c r="CO40" i="25"/>
  <c r="CO39" i="25"/>
  <c r="CO38" i="25"/>
  <c r="CO37" i="25"/>
  <c r="CO36" i="25"/>
  <c r="CO35" i="25"/>
  <c r="CO34" i="25"/>
  <c r="CO33" i="25"/>
  <c r="CO32" i="25"/>
  <c r="CO31" i="25"/>
  <c r="CO30" i="25"/>
  <c r="CO29" i="25"/>
  <c r="CO28" i="25"/>
  <c r="CO27" i="25"/>
  <c r="CO26" i="25"/>
  <c r="CO25" i="25"/>
  <c r="CO24" i="25"/>
  <c r="CO23" i="25"/>
  <c r="CO22" i="25"/>
  <c r="CO21" i="25"/>
  <c r="CO20" i="25"/>
  <c r="CO19" i="25"/>
  <c r="CO18" i="25"/>
  <c r="CO17" i="25"/>
  <c r="CO16" i="25"/>
  <c r="CO15" i="25"/>
  <c r="CO14" i="25"/>
  <c r="CO13" i="25"/>
  <c r="CO12" i="25"/>
  <c r="CO11" i="25"/>
  <c r="CO10" i="25"/>
  <c r="CO9" i="25"/>
  <c r="CO8" i="25"/>
  <c r="CO7" i="25"/>
  <c r="CO6" i="25"/>
  <c r="CO5" i="25"/>
  <c r="CO4" i="25"/>
  <c r="CO3" i="25"/>
  <c r="CN55" i="25"/>
  <c r="CN54" i="25"/>
  <c r="CN52" i="25"/>
  <c r="CN51" i="25"/>
  <c r="CN50" i="25"/>
  <c r="CN49" i="25"/>
  <c r="CN48" i="25"/>
  <c r="CN47" i="25"/>
  <c r="CN46" i="25"/>
  <c r="CN45" i="25"/>
  <c r="CN44" i="25"/>
  <c r="CN43" i="25"/>
  <c r="CN42" i="25"/>
  <c r="CN41" i="25"/>
  <c r="CN40" i="25"/>
  <c r="CN39" i="25"/>
  <c r="CN38" i="25"/>
  <c r="CN37" i="25"/>
  <c r="CN36" i="25"/>
  <c r="CN35" i="25"/>
  <c r="CN34" i="25"/>
  <c r="CN33" i="25"/>
  <c r="CN32" i="25"/>
  <c r="CN31" i="25"/>
  <c r="CN30" i="25"/>
  <c r="CN29" i="25"/>
  <c r="CN28" i="25"/>
  <c r="CN27" i="25"/>
  <c r="CN26" i="25"/>
  <c r="CN25" i="25"/>
  <c r="CN24" i="25"/>
  <c r="CN23" i="25"/>
  <c r="CN22" i="25"/>
  <c r="CN21" i="25"/>
  <c r="CN20" i="25"/>
  <c r="CN19" i="25"/>
  <c r="CN18" i="25"/>
  <c r="CN17" i="25"/>
  <c r="CN16" i="25"/>
  <c r="CN15" i="25"/>
  <c r="CN14" i="25"/>
  <c r="CN13" i="25"/>
  <c r="CN12" i="25"/>
  <c r="CN11" i="25"/>
  <c r="CN10" i="25"/>
  <c r="CN9" i="25"/>
  <c r="CN8" i="25"/>
  <c r="CN7" i="25"/>
  <c r="CN6" i="25"/>
  <c r="CN5" i="25"/>
  <c r="CN4" i="25"/>
  <c r="CN3" i="25"/>
  <c r="CM55" i="25"/>
  <c r="CM54" i="25"/>
  <c r="CM52" i="25"/>
  <c r="CM51" i="25"/>
  <c r="CM50" i="25"/>
  <c r="CM49" i="25"/>
  <c r="CM48" i="25"/>
  <c r="CM47" i="25"/>
  <c r="CM46" i="25"/>
  <c r="CM45" i="25"/>
  <c r="CM44" i="25"/>
  <c r="CM43" i="25"/>
  <c r="CM42" i="25"/>
  <c r="CM41" i="25"/>
  <c r="CM40" i="25"/>
  <c r="CM39" i="25"/>
  <c r="CM38" i="25"/>
  <c r="CM37" i="25"/>
  <c r="CM36" i="25"/>
  <c r="CM35" i="25"/>
  <c r="CM34" i="25"/>
  <c r="CM33" i="25"/>
  <c r="CM32" i="25"/>
  <c r="CM31" i="25"/>
  <c r="CM30" i="25"/>
  <c r="CM29" i="25"/>
  <c r="CM28" i="25"/>
  <c r="CM27" i="25"/>
  <c r="CM26" i="25"/>
  <c r="CM25" i="25"/>
  <c r="CM24" i="25"/>
  <c r="CM23" i="25"/>
  <c r="CM22" i="25"/>
  <c r="CM21" i="25"/>
  <c r="CM20" i="25"/>
  <c r="CM19" i="25"/>
  <c r="CM18" i="25"/>
  <c r="CM17" i="25"/>
  <c r="CM16" i="25"/>
  <c r="CM15" i="25"/>
  <c r="CM14" i="25"/>
  <c r="CM13" i="25"/>
  <c r="CM12" i="25"/>
  <c r="CM11" i="25"/>
  <c r="CM10" i="25"/>
  <c r="CM9" i="25"/>
  <c r="CM8" i="25"/>
  <c r="CM7" i="25"/>
  <c r="CM6" i="25"/>
  <c r="CM5" i="25"/>
  <c r="CM4" i="25"/>
  <c r="CM3" i="25"/>
  <c r="CK3" i="25"/>
  <c r="CL55" i="25"/>
  <c r="CL54" i="25"/>
  <c r="CL52" i="25"/>
  <c r="CL51" i="25"/>
  <c r="CL50" i="25"/>
  <c r="CL49" i="25"/>
  <c r="CL48" i="25"/>
  <c r="CL47" i="25"/>
  <c r="CL46" i="25"/>
  <c r="CL45" i="25"/>
  <c r="CL44" i="25"/>
  <c r="CL43" i="25"/>
  <c r="CL42" i="25"/>
  <c r="CL41" i="25"/>
  <c r="CL40" i="25"/>
  <c r="CL39" i="25"/>
  <c r="CL38" i="25"/>
  <c r="CL37" i="25"/>
  <c r="CL36" i="25"/>
  <c r="CL35" i="25"/>
  <c r="CL34" i="25"/>
  <c r="CL33" i="25"/>
  <c r="CL32" i="25"/>
  <c r="CL31" i="25"/>
  <c r="CL30" i="25"/>
  <c r="CL29" i="25"/>
  <c r="CL28" i="25"/>
  <c r="CL27" i="25"/>
  <c r="CL26" i="25"/>
  <c r="CL25" i="25"/>
  <c r="CL24" i="25"/>
  <c r="CL23" i="25"/>
  <c r="CL22" i="25"/>
  <c r="CL21" i="25"/>
  <c r="CL20" i="25"/>
  <c r="CL19" i="25"/>
  <c r="CL18" i="25"/>
  <c r="CL17" i="25"/>
  <c r="CL16" i="25"/>
  <c r="CL15" i="25"/>
  <c r="CL14" i="25"/>
  <c r="CL13" i="25"/>
  <c r="CL12" i="25"/>
  <c r="CL11" i="25"/>
  <c r="CL10" i="25"/>
  <c r="CL9" i="25"/>
  <c r="CL8" i="25"/>
  <c r="CL7" i="25"/>
  <c r="CL6" i="25"/>
  <c r="CL5" i="25"/>
  <c r="CL4" i="25"/>
  <c r="CL3" i="25"/>
  <c r="CK55" i="25"/>
  <c r="CK54" i="25"/>
  <c r="CK52" i="25"/>
  <c r="CK51" i="25"/>
  <c r="CK50" i="25"/>
  <c r="CK49" i="25"/>
  <c r="CK48" i="25"/>
  <c r="CK47" i="25"/>
  <c r="CK46" i="25"/>
  <c r="CK45" i="25"/>
  <c r="CK44" i="25"/>
  <c r="CK43" i="25"/>
  <c r="CK42" i="25"/>
  <c r="CK41" i="25"/>
  <c r="CK40" i="25"/>
  <c r="CK39" i="25"/>
  <c r="CK38" i="25"/>
  <c r="CK37" i="25"/>
  <c r="CK36" i="25"/>
  <c r="CK35" i="25"/>
  <c r="CK34" i="25"/>
  <c r="CK33" i="25"/>
  <c r="CK32" i="25"/>
  <c r="CK31" i="25"/>
  <c r="CK30" i="25"/>
  <c r="CK29" i="25"/>
  <c r="CK28" i="25"/>
  <c r="CK27" i="25"/>
  <c r="CK26" i="25"/>
  <c r="CK25" i="25"/>
  <c r="CK24" i="25"/>
  <c r="CK23" i="25"/>
  <c r="CK22" i="25"/>
  <c r="CK21" i="25"/>
  <c r="CK20" i="25"/>
  <c r="CK19" i="25"/>
  <c r="CK18" i="25"/>
  <c r="CK17" i="25"/>
  <c r="CK16" i="25"/>
  <c r="CK15" i="25"/>
  <c r="CK14" i="25"/>
  <c r="CK13" i="25"/>
  <c r="CK12" i="25"/>
  <c r="CK11" i="25"/>
  <c r="CK10" i="25"/>
  <c r="CK9" i="25"/>
  <c r="CK8" i="25"/>
  <c r="CK7" i="25"/>
  <c r="CK6" i="25"/>
  <c r="CK5" i="25"/>
  <c r="CK4" i="25"/>
  <c r="CJ55" i="25"/>
  <c r="CJ54" i="25"/>
  <c r="CJ52" i="25"/>
  <c r="CJ51" i="25"/>
  <c r="CJ50" i="25"/>
  <c r="CJ49" i="25"/>
  <c r="CJ48" i="25"/>
  <c r="CJ47" i="25"/>
  <c r="CJ46" i="25"/>
  <c r="CJ45" i="25"/>
  <c r="CJ44" i="25"/>
  <c r="CJ43" i="25"/>
  <c r="CJ42" i="25"/>
  <c r="CJ41" i="25"/>
  <c r="CJ40" i="25"/>
  <c r="CJ39" i="25"/>
  <c r="CJ38" i="25"/>
  <c r="CJ37" i="25"/>
  <c r="CJ36" i="25"/>
  <c r="CJ35" i="25"/>
  <c r="CJ34" i="25"/>
  <c r="CJ33" i="25"/>
  <c r="CJ32" i="25"/>
  <c r="CJ31" i="25"/>
  <c r="CJ30" i="25"/>
  <c r="CJ29" i="25"/>
  <c r="CJ28" i="25"/>
  <c r="CJ27" i="25"/>
  <c r="CJ26" i="25"/>
  <c r="CJ25" i="25"/>
  <c r="CJ24" i="25"/>
  <c r="CJ23" i="25"/>
  <c r="CJ22" i="25"/>
  <c r="CJ21" i="25"/>
  <c r="CJ20" i="25"/>
  <c r="CJ19" i="25"/>
  <c r="CJ18" i="25"/>
  <c r="CJ17" i="25"/>
  <c r="CJ16" i="25"/>
  <c r="CJ15" i="25"/>
  <c r="CJ14" i="25"/>
  <c r="CJ13" i="25"/>
  <c r="CJ12" i="25"/>
  <c r="CJ11" i="25"/>
  <c r="CJ10" i="25"/>
  <c r="CJ9" i="25"/>
  <c r="CJ8" i="25"/>
  <c r="CJ7" i="25"/>
  <c r="CJ6" i="25"/>
  <c r="CJ5" i="25"/>
  <c r="CJ4" i="25"/>
  <c r="CJ3" i="25"/>
  <c r="CI55" i="25"/>
  <c r="CI54" i="25"/>
  <c r="CI52" i="25"/>
  <c r="CI51" i="25"/>
  <c r="CI50" i="25"/>
  <c r="CI49" i="25"/>
  <c r="CI48" i="25"/>
  <c r="CI47" i="25"/>
  <c r="CI46" i="25"/>
  <c r="CI45" i="25"/>
  <c r="CI44" i="25"/>
  <c r="CI43" i="25"/>
  <c r="CI42" i="25"/>
  <c r="CI41" i="25"/>
  <c r="CI40" i="25"/>
  <c r="CI39" i="25"/>
  <c r="CI38" i="25"/>
  <c r="CI37" i="25"/>
  <c r="CI36" i="25"/>
  <c r="CI35" i="25"/>
  <c r="CI34" i="25"/>
  <c r="CI33" i="25"/>
  <c r="CI32" i="25"/>
  <c r="CI31" i="25"/>
  <c r="CI30" i="25"/>
  <c r="CI29" i="25"/>
  <c r="CI28" i="25"/>
  <c r="CI27" i="25"/>
  <c r="CI26" i="25"/>
  <c r="CI25" i="25"/>
  <c r="CI24" i="25"/>
  <c r="CI23" i="25"/>
  <c r="CI22" i="25"/>
  <c r="CI21" i="25"/>
  <c r="CI20" i="25"/>
  <c r="CI19" i="25"/>
  <c r="CI18" i="25"/>
  <c r="CI17" i="25"/>
  <c r="CI16" i="25"/>
  <c r="CI15" i="25"/>
  <c r="CI14" i="25"/>
  <c r="CI13" i="25"/>
  <c r="CI12" i="25"/>
  <c r="CI11" i="25"/>
  <c r="CI10" i="25"/>
  <c r="CI9" i="25"/>
  <c r="CI8" i="25"/>
  <c r="CI7" i="25"/>
  <c r="CI6" i="25"/>
  <c r="CI5" i="25"/>
  <c r="CI4" i="25"/>
  <c r="CI3" i="25"/>
  <c r="CH55" i="25"/>
  <c r="CH54" i="25"/>
  <c r="CH52" i="25"/>
  <c r="CH51" i="25"/>
  <c r="CH50" i="25"/>
  <c r="CH49" i="25"/>
  <c r="CH48" i="25"/>
  <c r="CH47" i="25"/>
  <c r="CH46" i="25"/>
  <c r="CH45" i="25"/>
  <c r="CH44" i="25"/>
  <c r="CH43" i="25"/>
  <c r="CH42" i="25"/>
  <c r="CH41" i="25"/>
  <c r="CH40" i="25"/>
  <c r="CH39" i="25"/>
  <c r="CH38" i="25"/>
  <c r="CH37" i="25"/>
  <c r="CH36" i="25"/>
  <c r="CH35" i="25"/>
  <c r="CH34" i="25"/>
  <c r="CH33" i="25"/>
  <c r="CH32" i="25"/>
  <c r="CH31" i="25"/>
  <c r="CH30" i="25"/>
  <c r="CH29" i="25"/>
  <c r="CH28" i="25"/>
  <c r="CH27" i="25"/>
  <c r="CH26" i="25"/>
  <c r="CH25" i="25"/>
  <c r="CH24" i="25"/>
  <c r="CH23" i="25"/>
  <c r="CH22" i="25"/>
  <c r="CH21" i="25"/>
  <c r="CH20" i="25"/>
  <c r="CH19" i="25"/>
  <c r="CH18" i="25"/>
  <c r="CH17" i="25"/>
  <c r="CH16" i="25"/>
  <c r="CH15" i="25"/>
  <c r="CH14" i="25"/>
  <c r="CH13" i="25"/>
  <c r="CH12" i="25"/>
  <c r="CH11" i="25"/>
  <c r="CH10" i="25"/>
  <c r="CH9" i="25"/>
  <c r="CH8" i="25"/>
  <c r="CH7" i="25"/>
  <c r="CH6" i="25"/>
  <c r="CH5" i="25"/>
  <c r="CH4" i="25"/>
  <c r="CH3" i="25"/>
  <c r="CG55" i="25"/>
  <c r="CG54" i="25"/>
  <c r="CG52" i="25"/>
  <c r="CG51" i="25"/>
  <c r="CG50" i="25"/>
  <c r="CG49" i="25"/>
  <c r="CG48" i="25"/>
  <c r="CG47" i="25"/>
  <c r="CG46" i="25"/>
  <c r="CG45" i="25"/>
  <c r="CG44" i="25"/>
  <c r="CG43" i="25"/>
  <c r="CG42" i="25"/>
  <c r="CG41" i="25"/>
  <c r="CG40" i="25"/>
  <c r="CG39" i="25"/>
  <c r="CG38" i="25"/>
  <c r="CG37" i="25"/>
  <c r="CG36" i="25"/>
  <c r="CG35" i="25"/>
  <c r="CG34" i="25"/>
  <c r="CG33" i="25"/>
  <c r="CG32" i="25"/>
  <c r="CG31" i="25"/>
  <c r="CG30" i="25"/>
  <c r="CG29" i="25"/>
  <c r="CG28" i="25"/>
  <c r="CG27" i="25"/>
  <c r="CG26" i="25"/>
  <c r="CG25" i="25"/>
  <c r="CG24" i="25"/>
  <c r="CG23" i="25"/>
  <c r="CG22" i="25"/>
  <c r="CG21" i="25"/>
  <c r="CG20" i="25"/>
  <c r="CG19" i="25"/>
  <c r="CG18" i="25"/>
  <c r="CG17" i="25"/>
  <c r="CG16" i="25"/>
  <c r="CG15" i="25"/>
  <c r="CG14" i="25"/>
  <c r="CG13" i="25"/>
  <c r="CG12" i="25"/>
  <c r="CG11" i="25"/>
  <c r="CG10" i="25"/>
  <c r="CG9" i="25"/>
  <c r="CG8" i="25"/>
  <c r="CG7" i="25"/>
  <c r="CG6" i="25"/>
  <c r="CG5" i="25"/>
  <c r="CG4" i="25"/>
  <c r="CG3" i="25"/>
  <c r="CF55" i="25"/>
  <c r="CE55" i="25"/>
  <c r="CD55" i="25"/>
  <c r="CF54" i="25"/>
  <c r="CE54" i="25"/>
  <c r="CD54" i="25"/>
  <c r="CF52" i="25"/>
  <c r="CE52" i="25"/>
  <c r="CD52" i="25"/>
  <c r="CF51" i="25"/>
  <c r="CE51" i="25"/>
  <c r="CD51" i="25"/>
  <c r="CF50" i="25"/>
  <c r="CE50" i="25"/>
  <c r="CD50" i="25"/>
  <c r="CF49" i="25"/>
  <c r="CE49" i="25"/>
  <c r="CD49" i="25"/>
  <c r="CF48" i="25"/>
  <c r="CE48" i="25"/>
  <c r="CD48" i="25"/>
  <c r="CF47" i="25"/>
  <c r="CE47" i="25"/>
  <c r="CD47" i="25"/>
  <c r="CF46" i="25"/>
  <c r="CE46" i="25"/>
  <c r="CD46" i="25"/>
  <c r="CF45" i="25"/>
  <c r="CE45" i="25"/>
  <c r="CD45" i="25"/>
  <c r="CF44" i="25"/>
  <c r="CE44" i="25"/>
  <c r="CD44" i="25"/>
  <c r="CF43" i="25"/>
  <c r="CE43" i="25"/>
  <c r="CD43" i="25"/>
  <c r="CF42" i="25"/>
  <c r="CE42" i="25"/>
  <c r="CD42" i="25"/>
  <c r="CF41" i="25"/>
  <c r="CE41" i="25"/>
  <c r="CD41" i="25"/>
  <c r="CF40" i="25"/>
  <c r="CE40" i="25"/>
  <c r="CD40" i="25"/>
  <c r="CF39" i="25"/>
  <c r="CE39" i="25"/>
  <c r="CD39" i="25"/>
  <c r="CF38" i="25"/>
  <c r="CE38" i="25"/>
  <c r="CD38" i="25"/>
  <c r="CF37" i="25"/>
  <c r="CE37" i="25"/>
  <c r="CD37" i="25"/>
  <c r="CF36" i="25"/>
  <c r="CE36" i="25"/>
  <c r="CD36" i="25"/>
  <c r="CF35" i="25"/>
  <c r="CE35" i="25"/>
  <c r="CD35" i="25"/>
  <c r="CF34" i="25"/>
  <c r="CE34" i="25"/>
  <c r="CD34" i="25"/>
  <c r="CF33" i="25"/>
  <c r="CE33" i="25"/>
  <c r="CD33" i="25"/>
  <c r="CF32" i="25"/>
  <c r="CE32" i="25"/>
  <c r="CD32" i="25"/>
  <c r="CF31" i="25"/>
  <c r="CE31" i="25"/>
  <c r="CD31" i="25"/>
  <c r="CF30" i="25"/>
  <c r="CE30" i="25"/>
  <c r="CD30" i="25"/>
  <c r="CF29" i="25"/>
  <c r="CE29" i="25"/>
  <c r="CD29" i="25"/>
  <c r="CF28" i="25"/>
  <c r="CE28" i="25"/>
  <c r="CD28" i="25"/>
  <c r="CF27" i="25"/>
  <c r="CE27" i="25"/>
  <c r="CD27" i="25"/>
  <c r="CF26" i="25"/>
  <c r="CE26" i="25"/>
  <c r="CD26" i="25"/>
  <c r="CF25" i="25"/>
  <c r="CE25" i="25"/>
  <c r="CD25" i="25"/>
  <c r="CF24" i="25"/>
  <c r="CE24" i="25"/>
  <c r="CD24" i="25"/>
  <c r="CF23" i="25"/>
  <c r="CE23" i="25"/>
  <c r="CD23" i="25"/>
  <c r="CF22" i="25"/>
  <c r="CE22" i="25"/>
  <c r="CD22" i="25"/>
  <c r="CF21" i="25"/>
  <c r="CE21" i="25"/>
  <c r="CD21" i="25"/>
  <c r="CF20" i="25"/>
  <c r="CE20" i="25"/>
  <c r="CD20" i="25"/>
  <c r="CF19" i="25"/>
  <c r="CE19" i="25"/>
  <c r="CD19" i="25"/>
  <c r="CF18" i="25"/>
  <c r="CE18" i="25"/>
  <c r="CD18" i="25"/>
  <c r="CF17" i="25"/>
  <c r="CE17" i="25"/>
  <c r="CD17" i="25"/>
  <c r="CF16" i="25"/>
  <c r="CE16" i="25"/>
  <c r="CD16" i="25"/>
  <c r="CF15" i="25"/>
  <c r="CE15" i="25"/>
  <c r="CD15" i="25"/>
  <c r="CF14" i="25"/>
  <c r="CE14" i="25"/>
  <c r="CD14" i="25"/>
  <c r="CF13" i="25"/>
  <c r="CE13" i="25"/>
  <c r="CD13" i="25"/>
  <c r="CF12" i="25"/>
  <c r="CE12" i="25"/>
  <c r="CD12" i="25"/>
  <c r="CF11" i="25"/>
  <c r="CE11" i="25"/>
  <c r="CD11" i="25"/>
  <c r="CF10" i="25"/>
  <c r="CE10" i="25"/>
  <c r="CD10" i="25"/>
  <c r="CF9" i="25"/>
  <c r="CE9" i="25"/>
  <c r="CD9" i="25"/>
  <c r="CF8" i="25"/>
  <c r="CE8" i="25"/>
  <c r="CD8" i="25"/>
  <c r="CF7" i="25"/>
  <c r="CE7" i="25"/>
  <c r="CD7" i="25"/>
  <c r="CF6" i="25"/>
  <c r="CE6" i="25"/>
  <c r="CD6" i="25"/>
  <c r="CF5" i="25"/>
  <c r="CE5" i="25"/>
  <c r="CD5" i="25"/>
  <c r="CF4" i="25"/>
  <c r="CE4" i="25"/>
  <c r="CD4" i="25"/>
  <c r="CF3" i="25"/>
  <c r="CE3" i="25"/>
  <c r="CD3" i="25"/>
  <c r="CC55" i="25"/>
  <c r="CC54" i="25"/>
  <c r="CC52" i="25"/>
  <c r="CC51" i="25"/>
  <c r="CC50" i="25"/>
  <c r="CC49" i="25"/>
  <c r="CC48" i="25"/>
  <c r="CC47" i="25"/>
  <c r="CC46" i="25"/>
  <c r="CC45" i="25"/>
  <c r="CC44" i="25"/>
  <c r="CC43" i="25"/>
  <c r="CC42" i="25"/>
  <c r="CC41" i="25"/>
  <c r="CC40" i="25"/>
  <c r="CC39" i="25"/>
  <c r="CC38" i="25"/>
  <c r="CC37" i="25"/>
  <c r="CC36" i="25"/>
  <c r="CC35" i="25"/>
  <c r="CC34" i="25"/>
  <c r="CC33" i="25"/>
  <c r="CC32" i="25"/>
  <c r="CC31" i="25"/>
  <c r="CC30" i="25"/>
  <c r="CC29" i="25"/>
  <c r="CC28" i="25"/>
  <c r="CC27" i="25"/>
  <c r="CC26" i="25"/>
  <c r="CC25" i="25"/>
  <c r="CC24" i="25"/>
  <c r="CC23" i="25"/>
  <c r="CC22" i="25"/>
  <c r="CC21" i="25"/>
  <c r="CC20" i="25"/>
  <c r="CC19" i="25"/>
  <c r="CC18" i="25"/>
  <c r="CC17" i="25"/>
  <c r="CC16" i="25"/>
  <c r="CC15" i="25"/>
  <c r="CC14" i="25"/>
  <c r="CC13" i="25"/>
  <c r="CC12" i="25"/>
  <c r="CC11" i="25"/>
  <c r="CC10" i="25"/>
  <c r="CC9" i="25"/>
  <c r="CC8" i="25"/>
  <c r="CC7" i="25"/>
  <c r="CC6" i="25"/>
  <c r="CC5" i="25"/>
  <c r="CC4" i="25"/>
  <c r="CC3" i="25"/>
  <c r="CB54" i="25"/>
  <c r="CB51" i="25"/>
  <c r="CB50" i="25"/>
  <c r="CB49" i="25"/>
  <c r="CB48" i="25"/>
  <c r="CB47" i="25"/>
  <c r="CB46" i="25"/>
  <c r="CB45" i="25"/>
  <c r="CB44" i="25"/>
  <c r="CB43" i="25"/>
  <c r="CB42" i="25"/>
  <c r="CB41" i="25"/>
  <c r="CB40" i="25"/>
  <c r="CB39" i="25"/>
  <c r="CB38" i="25"/>
  <c r="CB37" i="25"/>
  <c r="CB36" i="25"/>
  <c r="CB35" i="25"/>
  <c r="CB34" i="25"/>
  <c r="CB33" i="25"/>
  <c r="CB32" i="25"/>
  <c r="CB31" i="25"/>
  <c r="CB30" i="25"/>
  <c r="CB29" i="25"/>
  <c r="CB28" i="25"/>
  <c r="CB27" i="25"/>
  <c r="CB26" i="25"/>
  <c r="CB25" i="25"/>
  <c r="CB24" i="25"/>
  <c r="CB23" i="25"/>
  <c r="CB22" i="25"/>
  <c r="CB21" i="25"/>
  <c r="CB20" i="25"/>
  <c r="CB19" i="25"/>
  <c r="CB18" i="25"/>
  <c r="CB17" i="25"/>
  <c r="CB16" i="25"/>
  <c r="CB15" i="25"/>
  <c r="CB14" i="25"/>
  <c r="CB13" i="25"/>
  <c r="CB12" i="25"/>
  <c r="CB11" i="25"/>
  <c r="CB10" i="25"/>
  <c r="CB9" i="25"/>
  <c r="CB8" i="25"/>
  <c r="CB7" i="25"/>
  <c r="CB6" i="25"/>
  <c r="CB5" i="25"/>
  <c r="CB4" i="25"/>
  <c r="CB3" i="25"/>
  <c r="CB61" i="9"/>
  <c r="CA61" i="9"/>
  <c r="BZ61" i="9"/>
  <c r="CF60" i="9"/>
  <c r="CF59" i="9"/>
  <c r="CF58" i="9"/>
  <c r="CF57" i="9"/>
  <c r="CF56" i="9"/>
  <c r="CF55" i="9"/>
  <c r="CF54" i="9"/>
  <c r="CF53" i="9"/>
  <c r="CF52" i="9"/>
  <c r="CF51" i="9"/>
  <c r="CF50" i="9"/>
  <c r="CF49" i="9"/>
  <c r="CF48" i="9"/>
  <c r="CF47" i="9"/>
  <c r="CF46" i="9"/>
  <c r="CF45" i="9"/>
  <c r="CF44" i="9"/>
  <c r="CF43" i="9"/>
  <c r="CF42" i="9"/>
  <c r="CF41" i="9"/>
  <c r="CF40" i="9"/>
  <c r="CF39" i="9"/>
  <c r="CF38" i="9"/>
  <c r="CF37" i="9"/>
  <c r="CF36" i="9"/>
  <c r="CF35" i="9"/>
  <c r="CF34" i="9"/>
  <c r="CF33" i="9"/>
  <c r="CF32" i="9"/>
  <c r="CF31" i="9"/>
  <c r="CF30" i="9"/>
  <c r="CF29" i="9"/>
  <c r="CF28" i="9"/>
  <c r="CF27" i="9"/>
  <c r="CF26" i="9"/>
  <c r="CF25" i="9"/>
  <c r="CF24" i="9"/>
  <c r="CF23" i="9"/>
  <c r="CF22" i="9"/>
  <c r="CF21" i="9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5" i="9"/>
  <c r="CF4" i="9"/>
  <c r="CF3" i="9"/>
  <c r="CS60" i="9"/>
  <c r="CS59" i="9"/>
  <c r="CS58" i="9"/>
  <c r="CS57" i="9"/>
  <c r="CS56" i="9"/>
  <c r="CS55" i="9"/>
  <c r="CS54" i="9"/>
  <c r="CS53" i="9"/>
  <c r="CS52" i="9"/>
  <c r="CS51" i="9"/>
  <c r="CS50" i="9"/>
  <c r="CS49" i="9"/>
  <c r="CS48" i="9"/>
  <c r="CS47" i="9"/>
  <c r="CS46" i="9"/>
  <c r="CS45" i="9"/>
  <c r="CS44" i="9"/>
  <c r="CS43" i="9"/>
  <c r="CS42" i="9"/>
  <c r="CS41" i="9"/>
  <c r="CS40" i="9"/>
  <c r="CS39" i="9"/>
  <c r="CS38" i="9"/>
  <c r="CS37" i="9"/>
  <c r="CS36" i="9"/>
  <c r="CS35" i="9"/>
  <c r="CS34" i="9"/>
  <c r="CS33" i="9"/>
  <c r="CS32" i="9"/>
  <c r="CS31" i="9"/>
  <c r="CS30" i="9"/>
  <c r="CS29" i="9"/>
  <c r="CS28" i="9"/>
  <c r="CS27" i="9"/>
  <c r="CS26" i="9"/>
  <c r="CS25" i="9"/>
  <c r="CS24" i="9"/>
  <c r="CS23" i="9"/>
  <c r="CS22" i="9"/>
  <c r="CS21" i="9"/>
  <c r="CS20" i="9"/>
  <c r="CS19" i="9"/>
  <c r="CS18" i="9"/>
  <c r="CS17" i="9"/>
  <c r="CS16" i="9"/>
  <c r="CS15" i="9"/>
  <c r="CS14" i="9"/>
  <c r="CS13" i="9"/>
  <c r="CS12" i="9"/>
  <c r="CS11" i="9"/>
  <c r="CS10" i="9"/>
  <c r="CS9" i="9"/>
  <c r="CS8" i="9"/>
  <c r="CS7" i="9"/>
  <c r="CS6" i="9"/>
  <c r="CS5" i="9"/>
  <c r="CS4" i="9"/>
  <c r="CS3" i="9"/>
  <c r="CR51" i="9"/>
  <c r="CR50" i="9"/>
  <c r="CR49" i="9"/>
  <c r="CR48" i="9"/>
  <c r="CR47" i="9"/>
  <c r="CR46" i="9"/>
  <c r="CR45" i="9"/>
  <c r="CR44" i="9"/>
  <c r="CR43" i="9"/>
  <c r="CR42" i="9"/>
  <c r="CR41" i="9"/>
  <c r="CR40" i="9"/>
  <c r="CR39" i="9"/>
  <c r="CR38" i="9"/>
  <c r="CR37" i="9"/>
  <c r="CR36" i="9"/>
  <c r="CR35" i="9"/>
  <c r="CR34" i="9"/>
  <c r="CR33" i="9"/>
  <c r="CR32" i="9"/>
  <c r="CR31" i="9"/>
  <c r="CR30" i="9"/>
  <c r="CR29" i="9"/>
  <c r="CR28" i="9"/>
  <c r="CR27" i="9"/>
  <c r="CR26" i="9"/>
  <c r="CR25" i="9"/>
  <c r="CR24" i="9"/>
  <c r="CR23" i="9"/>
  <c r="CR22" i="9"/>
  <c r="CR21" i="9"/>
  <c r="CR20" i="9"/>
  <c r="CR19" i="9"/>
  <c r="CR18" i="9"/>
  <c r="CR17" i="9"/>
  <c r="CR16" i="9"/>
  <c r="CR15" i="9"/>
  <c r="CR14" i="9"/>
  <c r="CR13" i="9"/>
  <c r="CR12" i="9"/>
  <c r="CR11" i="9"/>
  <c r="CR10" i="9"/>
  <c r="CR9" i="9"/>
  <c r="CR8" i="9"/>
  <c r="CR7" i="9"/>
  <c r="CR6" i="9"/>
  <c r="CR5" i="9"/>
  <c r="CR4" i="9"/>
  <c r="CR3" i="9"/>
  <c r="CQ51" i="9"/>
  <c r="CQ50" i="9"/>
  <c r="CQ49" i="9"/>
  <c r="CQ48" i="9"/>
  <c r="CQ47" i="9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6" i="9"/>
  <c r="CQ5" i="9"/>
  <c r="CQ4" i="9"/>
  <c r="CQ3" i="9"/>
  <c r="CP60" i="9"/>
  <c r="CP59" i="9"/>
  <c r="CP58" i="9"/>
  <c r="CP57" i="9"/>
  <c r="CP56" i="9"/>
  <c r="CP55" i="9"/>
  <c r="CP54" i="9"/>
  <c r="CP53" i="9"/>
  <c r="CP52" i="9"/>
  <c r="CP51" i="9"/>
  <c r="CP50" i="9"/>
  <c r="CP49" i="9"/>
  <c r="CP48" i="9"/>
  <c r="CP47" i="9"/>
  <c r="CP46" i="9"/>
  <c r="CP45" i="9"/>
  <c r="CP44" i="9"/>
  <c r="CP43" i="9"/>
  <c r="CP42" i="9"/>
  <c r="CP41" i="9"/>
  <c r="CP40" i="9"/>
  <c r="CP39" i="9"/>
  <c r="CP38" i="9"/>
  <c r="CP37" i="9"/>
  <c r="CP36" i="9"/>
  <c r="CP35" i="9"/>
  <c r="CP34" i="9"/>
  <c r="CP33" i="9"/>
  <c r="CP32" i="9"/>
  <c r="CP31" i="9"/>
  <c r="CP30" i="9"/>
  <c r="CP29" i="9"/>
  <c r="CP28" i="9"/>
  <c r="CP27" i="9"/>
  <c r="CP26" i="9"/>
  <c r="CP25" i="9"/>
  <c r="CP24" i="9"/>
  <c r="CP23" i="9"/>
  <c r="CP22" i="9"/>
  <c r="CP21" i="9"/>
  <c r="CP20" i="9"/>
  <c r="CP19" i="9"/>
  <c r="CP18" i="9"/>
  <c r="CP17" i="9"/>
  <c r="CP16" i="9"/>
  <c r="CP15" i="9"/>
  <c r="CP14" i="9"/>
  <c r="CP13" i="9"/>
  <c r="CP12" i="9"/>
  <c r="CP11" i="9"/>
  <c r="CP10" i="9"/>
  <c r="CP9" i="9"/>
  <c r="CP8" i="9"/>
  <c r="CP7" i="9"/>
  <c r="CP6" i="9"/>
  <c r="CP5" i="9"/>
  <c r="CP4" i="9"/>
  <c r="CP3" i="9"/>
  <c r="CO60" i="9"/>
  <c r="CO59" i="9"/>
  <c r="CO58" i="9"/>
  <c r="CO57" i="9"/>
  <c r="CO56" i="9"/>
  <c r="CO55" i="9"/>
  <c r="CO54" i="9"/>
  <c r="CO53" i="9"/>
  <c r="CO52" i="9"/>
  <c r="CO51" i="9"/>
  <c r="CO50" i="9"/>
  <c r="CO49" i="9"/>
  <c r="CO48" i="9"/>
  <c r="CO47" i="9"/>
  <c r="CO46" i="9"/>
  <c r="CO45" i="9"/>
  <c r="CO44" i="9"/>
  <c r="CO43" i="9"/>
  <c r="CO42" i="9"/>
  <c r="CO41" i="9"/>
  <c r="CO40" i="9"/>
  <c r="CO39" i="9"/>
  <c r="CO38" i="9"/>
  <c r="CO37" i="9"/>
  <c r="CO36" i="9"/>
  <c r="CO35" i="9"/>
  <c r="CO34" i="9"/>
  <c r="CO33" i="9"/>
  <c r="CO32" i="9"/>
  <c r="CO31" i="9"/>
  <c r="CO30" i="9"/>
  <c r="CO29" i="9"/>
  <c r="CO28" i="9"/>
  <c r="CO27" i="9"/>
  <c r="CO26" i="9"/>
  <c r="CO25" i="9"/>
  <c r="CO24" i="9"/>
  <c r="CO23" i="9"/>
  <c r="CO22" i="9"/>
  <c r="CO21" i="9"/>
  <c r="CO20" i="9"/>
  <c r="CO19" i="9"/>
  <c r="CO18" i="9"/>
  <c r="CO17" i="9"/>
  <c r="CO16" i="9"/>
  <c r="CO15" i="9"/>
  <c r="CO14" i="9"/>
  <c r="CO13" i="9"/>
  <c r="CO12" i="9"/>
  <c r="CO11" i="9"/>
  <c r="CO10" i="9"/>
  <c r="CO9" i="9"/>
  <c r="CO8" i="9"/>
  <c r="CO7" i="9"/>
  <c r="CO6" i="9"/>
  <c r="CO5" i="9"/>
  <c r="CO4" i="9"/>
  <c r="CO3" i="9"/>
  <c r="CN60" i="9"/>
  <c r="CN59" i="9"/>
  <c r="CN58" i="9"/>
  <c r="CN57" i="9"/>
  <c r="CN56" i="9"/>
  <c r="CN55" i="9"/>
  <c r="CN54" i="9"/>
  <c r="CN53" i="9"/>
  <c r="CN52" i="9"/>
  <c r="CN51" i="9"/>
  <c r="CN50" i="9"/>
  <c r="CN49" i="9"/>
  <c r="CN48" i="9"/>
  <c r="CN47" i="9"/>
  <c r="CN46" i="9"/>
  <c r="CN45" i="9"/>
  <c r="CN44" i="9"/>
  <c r="CN43" i="9"/>
  <c r="CN42" i="9"/>
  <c r="CN41" i="9"/>
  <c r="CN40" i="9"/>
  <c r="CN39" i="9"/>
  <c r="CN38" i="9"/>
  <c r="CN37" i="9"/>
  <c r="CN36" i="9"/>
  <c r="CN35" i="9"/>
  <c r="CN34" i="9"/>
  <c r="CN33" i="9"/>
  <c r="CN32" i="9"/>
  <c r="CN31" i="9"/>
  <c r="CN30" i="9"/>
  <c r="CN29" i="9"/>
  <c r="CN28" i="9"/>
  <c r="CN27" i="9"/>
  <c r="CN26" i="9"/>
  <c r="CN25" i="9"/>
  <c r="CN24" i="9"/>
  <c r="CN23" i="9"/>
  <c r="CN22" i="9"/>
  <c r="CN21" i="9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N5" i="9"/>
  <c r="CN4" i="9"/>
  <c r="CN3" i="9"/>
  <c r="CM60" i="9"/>
  <c r="CM59" i="9"/>
  <c r="CM58" i="9"/>
  <c r="CM57" i="9"/>
  <c r="CM56" i="9"/>
  <c r="CM55" i="9"/>
  <c r="CM54" i="9"/>
  <c r="CM53" i="9"/>
  <c r="CM52" i="9"/>
  <c r="CM51" i="9"/>
  <c r="CM50" i="9"/>
  <c r="CM49" i="9"/>
  <c r="CM48" i="9"/>
  <c r="CM47" i="9"/>
  <c r="CM46" i="9"/>
  <c r="CM45" i="9"/>
  <c r="CM44" i="9"/>
  <c r="CM43" i="9"/>
  <c r="CM42" i="9"/>
  <c r="CM41" i="9"/>
  <c r="CM40" i="9"/>
  <c r="CM39" i="9"/>
  <c r="CM38" i="9"/>
  <c r="CM37" i="9"/>
  <c r="CM36" i="9"/>
  <c r="CM35" i="9"/>
  <c r="CM34" i="9"/>
  <c r="CM33" i="9"/>
  <c r="CM32" i="9"/>
  <c r="CM31" i="9"/>
  <c r="CM30" i="9"/>
  <c r="CM29" i="9"/>
  <c r="CM28" i="9"/>
  <c r="CM27" i="9"/>
  <c r="CM26" i="9"/>
  <c r="CM25" i="9"/>
  <c r="CM24" i="9"/>
  <c r="CM23" i="9"/>
  <c r="CM22" i="9"/>
  <c r="CM21" i="9"/>
  <c r="CM20" i="9"/>
  <c r="CM19" i="9"/>
  <c r="CM18" i="9"/>
  <c r="CM17" i="9"/>
  <c r="CM16" i="9"/>
  <c r="CM15" i="9"/>
  <c r="CM14" i="9"/>
  <c r="CM13" i="9"/>
  <c r="CM12" i="9"/>
  <c r="CM11" i="9"/>
  <c r="CM10" i="9"/>
  <c r="CM9" i="9"/>
  <c r="CM8" i="9"/>
  <c r="CM7" i="9"/>
  <c r="CM6" i="9"/>
  <c r="CM5" i="9"/>
  <c r="CM4" i="9"/>
  <c r="CM3" i="9"/>
  <c r="CL51" i="9"/>
  <c r="CL50" i="9"/>
  <c r="CL49" i="9"/>
  <c r="CL48" i="9"/>
  <c r="CL47" i="9"/>
  <c r="CL46" i="9"/>
  <c r="CL45" i="9"/>
  <c r="CL44" i="9"/>
  <c r="CL43" i="9"/>
  <c r="CL42" i="9"/>
  <c r="CL41" i="9"/>
  <c r="CL40" i="9"/>
  <c r="CL39" i="9"/>
  <c r="CL38" i="9"/>
  <c r="CL37" i="9"/>
  <c r="CL36" i="9"/>
  <c r="CL35" i="9"/>
  <c r="CL34" i="9"/>
  <c r="CL33" i="9"/>
  <c r="CL32" i="9"/>
  <c r="CL31" i="9"/>
  <c r="CL30" i="9"/>
  <c r="CL29" i="9"/>
  <c r="CL28" i="9"/>
  <c r="CL27" i="9"/>
  <c r="CL26" i="9"/>
  <c r="CL25" i="9"/>
  <c r="CL24" i="9"/>
  <c r="CL23" i="9"/>
  <c r="CL22" i="9"/>
  <c r="CL21" i="9"/>
  <c r="CL20" i="9"/>
  <c r="CL19" i="9"/>
  <c r="CL18" i="9"/>
  <c r="CL17" i="9"/>
  <c r="CL16" i="9"/>
  <c r="CL15" i="9"/>
  <c r="CL14" i="9"/>
  <c r="CL13" i="9"/>
  <c r="CL12" i="9"/>
  <c r="CL11" i="9"/>
  <c r="CL10" i="9"/>
  <c r="CL9" i="9"/>
  <c r="CL8" i="9"/>
  <c r="CL7" i="9"/>
  <c r="CL6" i="9"/>
  <c r="CL5" i="9"/>
  <c r="CL4" i="9"/>
  <c r="CL3" i="9"/>
  <c r="CK60" i="9"/>
  <c r="CK59" i="9"/>
  <c r="CK58" i="9"/>
  <c r="CK57" i="9"/>
  <c r="CK56" i="9"/>
  <c r="CK55" i="9"/>
  <c r="CK54" i="9"/>
  <c r="CK53" i="9"/>
  <c r="CK52" i="9"/>
  <c r="CK51" i="9"/>
  <c r="CK50" i="9"/>
  <c r="CK49" i="9"/>
  <c r="CK48" i="9"/>
  <c r="CK47" i="9"/>
  <c r="CK46" i="9"/>
  <c r="CK45" i="9"/>
  <c r="CK44" i="9"/>
  <c r="CK43" i="9"/>
  <c r="CK42" i="9"/>
  <c r="CK41" i="9"/>
  <c r="CK40" i="9"/>
  <c r="CK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K5" i="9"/>
  <c r="CK4" i="9"/>
  <c r="CK3" i="9"/>
  <c r="CJ60" i="9"/>
  <c r="CJ59" i="9"/>
  <c r="CJ58" i="9"/>
  <c r="CJ57" i="9"/>
  <c r="CJ56" i="9"/>
  <c r="CJ55" i="9"/>
  <c r="CJ54" i="9"/>
  <c r="CJ53" i="9"/>
  <c r="CJ52" i="9"/>
  <c r="CJ51" i="9"/>
  <c r="CJ50" i="9"/>
  <c r="CJ49" i="9"/>
  <c r="CJ48" i="9"/>
  <c r="CJ47" i="9"/>
  <c r="CJ46" i="9"/>
  <c r="CJ45" i="9"/>
  <c r="CJ44" i="9"/>
  <c r="CJ43" i="9"/>
  <c r="CJ42" i="9"/>
  <c r="CJ41" i="9"/>
  <c r="CJ40" i="9"/>
  <c r="CJ39" i="9"/>
  <c r="CJ38" i="9"/>
  <c r="CJ37" i="9"/>
  <c r="CJ36" i="9"/>
  <c r="CJ35" i="9"/>
  <c r="CJ34" i="9"/>
  <c r="CJ33" i="9"/>
  <c r="CJ32" i="9"/>
  <c r="CJ31" i="9"/>
  <c r="CJ30" i="9"/>
  <c r="CJ29" i="9"/>
  <c r="CJ28" i="9"/>
  <c r="CJ27" i="9"/>
  <c r="CJ26" i="9"/>
  <c r="CJ25" i="9"/>
  <c r="CJ24" i="9"/>
  <c r="CJ23" i="9"/>
  <c r="CJ22" i="9"/>
  <c r="CJ21" i="9"/>
  <c r="CJ20" i="9"/>
  <c r="CJ19" i="9"/>
  <c r="CJ18" i="9"/>
  <c r="CJ17" i="9"/>
  <c r="CJ16" i="9"/>
  <c r="CJ15" i="9"/>
  <c r="CJ14" i="9"/>
  <c r="CJ13" i="9"/>
  <c r="CJ12" i="9"/>
  <c r="CJ11" i="9"/>
  <c r="CJ10" i="9"/>
  <c r="CJ9" i="9"/>
  <c r="CJ8" i="9"/>
  <c r="CJ7" i="9"/>
  <c r="CJ6" i="9"/>
  <c r="CJ5" i="9"/>
  <c r="CJ4" i="9"/>
  <c r="CJ3" i="9"/>
  <c r="CI60" i="9"/>
  <c r="CI59" i="9"/>
  <c r="CI58" i="9"/>
  <c r="CI57" i="9"/>
  <c r="CI56" i="9"/>
  <c r="CI55" i="9"/>
  <c r="CI54" i="9"/>
  <c r="CI53" i="9"/>
  <c r="CI52" i="9"/>
  <c r="CI51" i="9"/>
  <c r="CI50" i="9"/>
  <c r="CI49" i="9"/>
  <c r="CI48" i="9"/>
  <c r="CI47" i="9"/>
  <c r="CI46" i="9"/>
  <c r="CI45" i="9"/>
  <c r="CI44" i="9"/>
  <c r="CI43" i="9"/>
  <c r="CI42" i="9"/>
  <c r="CI41" i="9"/>
  <c r="CI40" i="9"/>
  <c r="CI39" i="9"/>
  <c r="CI38" i="9"/>
  <c r="CI37" i="9"/>
  <c r="CI36" i="9"/>
  <c r="CI35" i="9"/>
  <c r="CI34" i="9"/>
  <c r="CI33" i="9"/>
  <c r="CI32" i="9"/>
  <c r="CI31" i="9"/>
  <c r="CI30" i="9"/>
  <c r="CI29" i="9"/>
  <c r="CI28" i="9"/>
  <c r="CI27" i="9"/>
  <c r="CI26" i="9"/>
  <c r="CI25" i="9"/>
  <c r="CI24" i="9"/>
  <c r="CI23" i="9"/>
  <c r="CI22" i="9"/>
  <c r="CI21" i="9"/>
  <c r="CI20" i="9"/>
  <c r="CI19" i="9"/>
  <c r="CI18" i="9"/>
  <c r="CI17" i="9"/>
  <c r="CI16" i="9"/>
  <c r="CI15" i="9"/>
  <c r="CI14" i="9"/>
  <c r="CI13" i="9"/>
  <c r="CI12" i="9"/>
  <c r="CI11" i="9"/>
  <c r="CI10" i="9"/>
  <c r="CI9" i="9"/>
  <c r="CI8" i="9"/>
  <c r="CI7" i="9"/>
  <c r="CI6" i="9"/>
  <c r="CI5" i="9"/>
  <c r="CI4" i="9"/>
  <c r="CI3" i="9"/>
  <c r="CH60" i="9"/>
  <c r="CG60" i="9"/>
  <c r="CH59" i="9"/>
  <c r="CG59" i="9"/>
  <c r="CH58" i="9"/>
  <c r="CG58" i="9"/>
  <c r="CH57" i="9"/>
  <c r="CG57" i="9"/>
  <c r="CH56" i="9"/>
  <c r="CG56" i="9"/>
  <c r="CH55" i="9"/>
  <c r="CG55" i="9"/>
  <c r="CH54" i="9"/>
  <c r="CG54" i="9"/>
  <c r="CH53" i="9"/>
  <c r="CG53" i="9"/>
  <c r="CH52" i="9"/>
  <c r="CG52" i="9"/>
  <c r="CH51" i="9"/>
  <c r="CG51" i="9"/>
  <c r="CH50" i="9"/>
  <c r="CG50" i="9"/>
  <c r="CH49" i="9"/>
  <c r="CG49" i="9"/>
  <c r="CH48" i="9"/>
  <c r="CG48" i="9"/>
  <c r="CH47" i="9"/>
  <c r="CG47" i="9"/>
  <c r="CH46" i="9"/>
  <c r="CG46" i="9"/>
  <c r="CH45" i="9"/>
  <c r="CG45" i="9"/>
  <c r="CH44" i="9"/>
  <c r="CG44" i="9"/>
  <c r="CH43" i="9"/>
  <c r="CG43" i="9"/>
  <c r="CH42" i="9"/>
  <c r="CG42" i="9"/>
  <c r="CH41" i="9"/>
  <c r="CG41" i="9"/>
  <c r="CH40" i="9"/>
  <c r="CG40" i="9"/>
  <c r="CH39" i="9"/>
  <c r="CG39" i="9"/>
  <c r="CH38" i="9"/>
  <c r="CG38" i="9"/>
  <c r="CH37" i="9"/>
  <c r="CG37" i="9"/>
  <c r="CH36" i="9"/>
  <c r="CG36" i="9"/>
  <c r="CH35" i="9"/>
  <c r="CG35" i="9"/>
  <c r="CH34" i="9"/>
  <c r="CG34" i="9"/>
  <c r="CH33" i="9"/>
  <c r="CG33" i="9"/>
  <c r="CH32" i="9"/>
  <c r="CG32" i="9"/>
  <c r="CH31" i="9"/>
  <c r="CG31" i="9"/>
  <c r="CH30" i="9"/>
  <c r="CG30" i="9"/>
  <c r="CH29" i="9"/>
  <c r="CG29" i="9"/>
  <c r="CH28" i="9"/>
  <c r="CG28" i="9"/>
  <c r="CH27" i="9"/>
  <c r="CG27" i="9"/>
  <c r="CH26" i="9"/>
  <c r="CG26" i="9"/>
  <c r="CH25" i="9"/>
  <c r="CG25" i="9"/>
  <c r="CH24" i="9"/>
  <c r="CG24" i="9"/>
  <c r="CH23" i="9"/>
  <c r="CG23" i="9"/>
  <c r="CH22" i="9"/>
  <c r="CG22" i="9"/>
  <c r="CH21" i="9"/>
  <c r="CG21" i="9"/>
  <c r="CH20" i="9"/>
  <c r="CG20" i="9"/>
  <c r="CH19" i="9"/>
  <c r="CG19" i="9"/>
  <c r="CH18" i="9"/>
  <c r="CG18" i="9"/>
  <c r="CH17" i="9"/>
  <c r="CG17" i="9"/>
  <c r="CH16" i="9"/>
  <c r="CG16" i="9"/>
  <c r="CH15" i="9"/>
  <c r="CG15" i="9"/>
  <c r="CH14" i="9"/>
  <c r="CG14" i="9"/>
  <c r="CH13" i="9"/>
  <c r="CG13" i="9"/>
  <c r="CH12" i="9"/>
  <c r="CG12" i="9"/>
  <c r="CH11" i="9"/>
  <c r="CG11" i="9"/>
  <c r="CH10" i="9"/>
  <c r="CG10" i="9"/>
  <c r="CH9" i="9"/>
  <c r="CG9" i="9"/>
  <c r="CH8" i="9"/>
  <c r="CG8" i="9"/>
  <c r="CH7" i="9"/>
  <c r="CG7" i="9"/>
  <c r="CH6" i="9"/>
  <c r="CG6" i="9"/>
  <c r="CH5" i="9"/>
  <c r="CG5" i="9"/>
  <c r="CH4" i="9"/>
  <c r="CG4" i="9"/>
  <c r="CH3" i="9"/>
  <c r="CG3" i="9"/>
  <c r="CE60" i="9"/>
  <c r="CE59" i="9"/>
  <c r="CE58" i="9"/>
  <c r="CE57" i="9"/>
  <c r="CE56" i="9"/>
  <c r="CE55" i="9"/>
  <c r="CE54" i="9"/>
  <c r="CE53" i="9"/>
  <c r="CE52" i="9"/>
  <c r="CE51" i="9"/>
  <c r="CE50" i="9"/>
  <c r="CE49" i="9"/>
  <c r="CE48" i="9"/>
  <c r="CE47" i="9"/>
  <c r="CE46" i="9"/>
  <c r="CE45" i="9"/>
  <c r="CE44" i="9"/>
  <c r="CE43" i="9"/>
  <c r="CE42" i="9"/>
  <c r="CE41" i="9"/>
  <c r="CE40" i="9"/>
  <c r="CE39" i="9"/>
  <c r="CE38" i="9"/>
  <c r="CE37" i="9"/>
  <c r="CE36" i="9"/>
  <c r="CE35" i="9"/>
  <c r="CE34" i="9"/>
  <c r="CE33" i="9"/>
  <c r="CE32" i="9"/>
  <c r="CE31" i="9"/>
  <c r="CE30" i="9"/>
  <c r="CE29" i="9"/>
  <c r="CE28" i="9"/>
  <c r="CE27" i="9"/>
  <c r="CE26" i="9"/>
  <c r="CE25" i="9"/>
  <c r="CE24" i="9"/>
  <c r="CE23" i="9"/>
  <c r="CE22" i="9"/>
  <c r="CE21" i="9"/>
  <c r="CE20" i="9"/>
  <c r="CE19" i="9"/>
  <c r="CE18" i="9"/>
  <c r="CE17" i="9"/>
  <c r="CE16" i="9"/>
  <c r="CE15" i="9"/>
  <c r="CE14" i="9"/>
  <c r="CE13" i="9"/>
  <c r="CE12" i="9"/>
  <c r="CE11" i="9"/>
  <c r="CE10" i="9"/>
  <c r="CE9" i="9"/>
  <c r="CE8" i="9"/>
  <c r="CE7" i="9"/>
  <c r="CE6" i="9"/>
  <c r="CE5" i="9"/>
  <c r="CE4" i="9"/>
  <c r="CE3" i="9"/>
  <c r="CD51" i="9"/>
  <c r="CD50" i="9"/>
  <c r="CD49" i="9"/>
  <c r="CD48" i="9"/>
  <c r="CD47" i="9"/>
  <c r="CD46" i="9"/>
  <c r="CD45" i="9"/>
  <c r="CD44" i="9"/>
  <c r="CD43" i="9"/>
  <c r="CD42" i="9"/>
  <c r="CD41" i="9"/>
  <c r="CD40" i="9"/>
  <c r="CD39" i="9"/>
  <c r="CD38" i="9"/>
  <c r="CD37" i="9"/>
  <c r="CD36" i="9"/>
  <c r="CD35" i="9"/>
  <c r="CD34" i="9"/>
  <c r="CD33" i="9"/>
  <c r="CD32" i="9"/>
  <c r="CD31" i="9"/>
  <c r="CD30" i="9"/>
  <c r="CD29" i="9"/>
  <c r="CD28" i="9"/>
  <c r="CD27" i="9"/>
  <c r="CD26" i="9"/>
  <c r="CD25" i="9"/>
  <c r="CD24" i="9"/>
  <c r="CD23" i="9"/>
  <c r="CD22" i="9"/>
  <c r="CD21" i="9"/>
  <c r="CD20" i="9"/>
  <c r="CD19" i="9"/>
  <c r="CD18" i="9"/>
  <c r="CD17" i="9"/>
  <c r="CD16" i="9"/>
  <c r="CD15" i="9"/>
  <c r="CD14" i="9"/>
  <c r="CD13" i="9"/>
  <c r="CD12" i="9"/>
  <c r="CD11" i="9"/>
  <c r="CD10" i="9"/>
  <c r="CD9" i="9"/>
  <c r="CD8" i="9"/>
  <c r="CD7" i="9"/>
  <c r="CD6" i="9"/>
  <c r="CD5" i="9"/>
  <c r="CD4" i="9"/>
  <c r="CD3" i="9"/>
  <c r="CL51" i="5"/>
  <c r="CL50" i="5"/>
  <c r="CL49" i="5"/>
  <c r="CL48" i="5"/>
  <c r="CL47" i="5"/>
  <c r="CL46" i="5"/>
  <c r="CL45" i="5"/>
  <c r="CL44" i="5"/>
  <c r="CL43" i="5"/>
  <c r="CL42" i="5"/>
  <c r="CL41" i="5"/>
  <c r="CL40" i="5"/>
  <c r="CL39" i="5"/>
  <c r="CL38" i="5"/>
  <c r="CL37" i="5"/>
  <c r="CL36" i="5"/>
  <c r="CL35" i="5"/>
  <c r="CL34" i="5"/>
  <c r="CL33" i="5"/>
  <c r="CL32" i="5"/>
  <c r="CL31" i="5"/>
  <c r="CL30" i="5"/>
  <c r="CL29" i="5"/>
  <c r="CL28" i="5"/>
  <c r="CL27" i="5"/>
  <c r="CL26" i="5"/>
  <c r="CL25" i="5"/>
  <c r="CL24" i="5"/>
  <c r="CL23" i="5"/>
  <c r="CL22" i="5"/>
  <c r="CL21" i="5"/>
  <c r="CL20" i="5"/>
  <c r="CL19" i="5"/>
  <c r="CL18" i="5"/>
  <c r="CL17" i="5"/>
  <c r="CL16" i="5"/>
  <c r="CL15" i="5"/>
  <c r="CL14" i="5"/>
  <c r="CL13" i="5"/>
  <c r="CL12" i="5"/>
  <c r="CL11" i="5"/>
  <c r="CL10" i="5"/>
  <c r="CL9" i="5"/>
  <c r="CL8" i="5"/>
  <c r="CL7" i="5"/>
  <c r="CL6" i="5"/>
  <c r="CL5" i="5"/>
  <c r="CL4" i="5"/>
  <c r="CL3" i="5"/>
  <c r="CG51" i="5"/>
  <c r="CG50" i="5"/>
  <c r="CG49" i="5"/>
  <c r="CG48" i="5"/>
  <c r="CG47" i="5"/>
  <c r="CG46" i="5"/>
  <c r="CG45" i="5"/>
  <c r="CG44" i="5"/>
  <c r="CG43" i="5"/>
  <c r="CG42" i="5"/>
  <c r="CG41" i="5"/>
  <c r="CG40" i="5"/>
  <c r="CG39" i="5"/>
  <c r="CG38" i="5"/>
  <c r="CG37" i="5"/>
  <c r="CG36" i="5"/>
  <c r="CG35" i="5"/>
  <c r="CG34" i="5"/>
  <c r="CG33" i="5"/>
  <c r="CG32" i="5"/>
  <c r="CG31" i="5"/>
  <c r="CG30" i="5"/>
  <c r="CG29" i="5"/>
  <c r="CG28" i="5"/>
  <c r="CG27" i="5"/>
  <c r="CG26" i="5"/>
  <c r="CG25" i="5"/>
  <c r="CG24" i="5"/>
  <c r="CG23" i="5"/>
  <c r="CG22" i="5"/>
  <c r="CG21" i="5"/>
  <c r="CG20" i="5"/>
  <c r="CG19" i="5"/>
  <c r="CG18" i="5"/>
  <c r="CG17" i="5"/>
  <c r="CG16" i="5"/>
  <c r="CG15" i="5"/>
  <c r="CG14" i="5"/>
  <c r="CG13" i="5"/>
  <c r="CG12" i="5"/>
  <c r="CG11" i="5"/>
  <c r="CG10" i="5"/>
  <c r="CG9" i="5"/>
  <c r="CG8" i="5"/>
  <c r="CG7" i="5"/>
  <c r="CG6" i="5"/>
  <c r="CG5" i="5"/>
  <c r="CG4" i="5"/>
  <c r="CG3" i="5"/>
  <c r="CF51" i="5"/>
  <c r="CF50" i="5"/>
  <c r="CF49" i="5"/>
  <c r="CF48" i="5"/>
  <c r="CF47" i="5"/>
  <c r="CF46" i="5"/>
  <c r="CF45" i="5"/>
  <c r="CF44" i="5"/>
  <c r="CF43" i="5"/>
  <c r="CF42" i="5"/>
  <c r="CF41" i="5"/>
  <c r="CF40" i="5"/>
  <c r="CF39" i="5"/>
  <c r="CF38" i="5"/>
  <c r="CF37" i="5"/>
  <c r="CF36" i="5"/>
  <c r="CF35" i="5"/>
  <c r="CF34" i="5"/>
  <c r="CF33" i="5"/>
  <c r="CF32" i="5"/>
  <c r="CF31" i="5"/>
  <c r="CF30" i="5"/>
  <c r="CF29" i="5"/>
  <c r="CF28" i="5"/>
  <c r="CF27" i="5"/>
  <c r="CF26" i="5"/>
  <c r="CF25" i="5"/>
  <c r="CF24" i="5"/>
  <c r="CF23" i="5"/>
  <c r="CF22" i="5"/>
  <c r="CF21" i="5"/>
  <c r="CF20" i="5"/>
  <c r="CF19" i="5"/>
  <c r="CF18" i="5"/>
  <c r="CF17" i="5"/>
  <c r="CF16" i="5"/>
  <c r="CF15" i="5"/>
  <c r="CF14" i="5"/>
  <c r="CF13" i="5"/>
  <c r="CF12" i="5"/>
  <c r="CF11" i="5"/>
  <c r="CF10" i="5"/>
  <c r="CF9" i="5"/>
  <c r="CF8" i="5"/>
  <c r="CF7" i="5"/>
  <c r="CF6" i="5"/>
  <c r="CF5" i="5"/>
  <c r="CF4" i="5"/>
  <c r="CF3" i="5"/>
  <c r="CE51" i="5"/>
  <c r="CE50" i="5"/>
  <c r="CE49" i="5"/>
  <c r="CE48" i="5"/>
  <c r="CE47" i="5"/>
  <c r="CE46" i="5"/>
  <c r="CE45" i="5"/>
  <c r="CE44" i="5"/>
  <c r="CE43" i="5"/>
  <c r="CE42" i="5"/>
  <c r="CE41" i="5"/>
  <c r="CE40" i="5"/>
  <c r="CE39" i="5"/>
  <c r="CE38" i="5"/>
  <c r="CE37" i="5"/>
  <c r="CE36" i="5"/>
  <c r="CE35" i="5"/>
  <c r="CE34" i="5"/>
  <c r="CE33" i="5"/>
  <c r="CE32" i="5"/>
  <c r="CE31" i="5"/>
  <c r="CE30" i="5"/>
  <c r="CE29" i="5"/>
  <c r="CE28" i="5"/>
  <c r="CE27" i="5"/>
  <c r="CE26" i="5"/>
  <c r="CE25" i="5"/>
  <c r="CE24" i="5"/>
  <c r="CE23" i="5"/>
  <c r="CE22" i="5"/>
  <c r="CE21" i="5"/>
  <c r="CE20" i="5"/>
  <c r="CE19" i="5"/>
  <c r="CE18" i="5"/>
  <c r="CE17" i="5"/>
  <c r="CE16" i="5"/>
  <c r="CE15" i="5"/>
  <c r="CE14" i="5"/>
  <c r="CE13" i="5"/>
  <c r="CE12" i="5"/>
  <c r="CE11" i="5"/>
  <c r="CE10" i="5"/>
  <c r="CE9" i="5"/>
  <c r="CE8" i="5"/>
  <c r="CE7" i="5"/>
  <c r="CE6" i="5"/>
  <c r="CE5" i="5"/>
  <c r="CE4" i="5"/>
  <c r="CE3" i="5"/>
  <c r="CD51" i="5"/>
  <c r="CD50" i="5"/>
  <c r="CD49" i="5"/>
  <c r="CD48" i="5"/>
  <c r="CD47" i="5"/>
  <c r="CD46" i="5"/>
  <c r="CD45" i="5"/>
  <c r="CD44" i="5"/>
  <c r="CD43" i="5"/>
  <c r="CD42" i="5"/>
  <c r="CD41" i="5"/>
  <c r="CD40" i="5"/>
  <c r="CD39" i="5"/>
  <c r="CD38" i="5"/>
  <c r="CD37" i="5"/>
  <c r="CD36" i="5"/>
  <c r="CD35" i="5"/>
  <c r="CD34" i="5"/>
  <c r="CD33" i="5"/>
  <c r="CD32" i="5"/>
  <c r="CD31" i="5"/>
  <c r="CD30" i="5"/>
  <c r="CD29" i="5"/>
  <c r="CD28" i="5"/>
  <c r="CD27" i="5"/>
  <c r="CD26" i="5"/>
  <c r="CD25" i="5"/>
  <c r="CD24" i="5"/>
  <c r="CD23" i="5"/>
  <c r="CD22" i="5"/>
  <c r="CD21" i="5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D5" i="5"/>
  <c r="CD4" i="5"/>
  <c r="CD3" i="5"/>
  <c r="CC51" i="5"/>
  <c r="CC50" i="5"/>
  <c r="CC49" i="5"/>
  <c r="CC48" i="5"/>
  <c r="CC47" i="5"/>
  <c r="CC46" i="5"/>
  <c r="CC45" i="5"/>
  <c r="CC44" i="5"/>
  <c r="CC43" i="5"/>
  <c r="CC42" i="5"/>
  <c r="CC41" i="5"/>
  <c r="CC40" i="5"/>
  <c r="CC39" i="5"/>
  <c r="CC38" i="5"/>
  <c r="CC37" i="5"/>
  <c r="CC36" i="5"/>
  <c r="CC35" i="5"/>
  <c r="CC34" i="5"/>
  <c r="CC33" i="5"/>
  <c r="CC32" i="5"/>
  <c r="CC31" i="5"/>
  <c r="CC30" i="5"/>
  <c r="CC29" i="5"/>
  <c r="CC28" i="5"/>
  <c r="CC27" i="5"/>
  <c r="CC26" i="5"/>
  <c r="CC25" i="5"/>
  <c r="CC24" i="5"/>
  <c r="CC23" i="5"/>
  <c r="CC22" i="5"/>
  <c r="CC21" i="5"/>
  <c r="CC20" i="5"/>
  <c r="CC19" i="5"/>
  <c r="CC18" i="5"/>
  <c r="CC17" i="5"/>
  <c r="CC16" i="5"/>
  <c r="CC15" i="5"/>
  <c r="CC14" i="5"/>
  <c r="CC13" i="5"/>
  <c r="CC12" i="5"/>
  <c r="CC11" i="5"/>
  <c r="CC10" i="5"/>
  <c r="CC9" i="5"/>
  <c r="CC8" i="5"/>
  <c r="CC7" i="5"/>
  <c r="CC6" i="5"/>
  <c r="CC5" i="5"/>
  <c r="CC4" i="5"/>
  <c r="CC3" i="5"/>
  <c r="CB51" i="5"/>
  <c r="CB50" i="5"/>
  <c r="CB49" i="5"/>
  <c r="CB48" i="5"/>
  <c r="CB47" i="5"/>
  <c r="CB46" i="5"/>
  <c r="CB45" i="5"/>
  <c r="CB44" i="5"/>
  <c r="CB43" i="5"/>
  <c r="CB42" i="5"/>
  <c r="CB41" i="5"/>
  <c r="CB40" i="5"/>
  <c r="CB39" i="5"/>
  <c r="CB38" i="5"/>
  <c r="CB37" i="5"/>
  <c r="CB3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CB5" i="5"/>
  <c r="CB4" i="5"/>
  <c r="CB3" i="5"/>
  <c r="CA51" i="5"/>
  <c r="CA50" i="5"/>
  <c r="CA49" i="5"/>
  <c r="CA48" i="5"/>
  <c r="CA47" i="5"/>
  <c r="CA46" i="5"/>
  <c r="CA45" i="5"/>
  <c r="CA44" i="5"/>
  <c r="CA43" i="5"/>
  <c r="CA42" i="5"/>
  <c r="CA41" i="5"/>
  <c r="CA40" i="5"/>
  <c r="CA39" i="5"/>
  <c r="CA38" i="5"/>
  <c r="CA37" i="5"/>
  <c r="CA36" i="5"/>
  <c r="CA35" i="5"/>
  <c r="CA34" i="5"/>
  <c r="CA33" i="5"/>
  <c r="CA32" i="5"/>
  <c r="CA31" i="5"/>
  <c r="CA30" i="5"/>
  <c r="CA29" i="5"/>
  <c r="CA28" i="5"/>
  <c r="CA27" i="5"/>
  <c r="CA26" i="5"/>
  <c r="CA25" i="5"/>
  <c r="CA24" i="5"/>
  <c r="CA23" i="5"/>
  <c r="CA22" i="5"/>
  <c r="CA21" i="5"/>
  <c r="CA20" i="5"/>
  <c r="CA19" i="5"/>
  <c r="CA18" i="5"/>
  <c r="CA17" i="5"/>
  <c r="CA16" i="5"/>
  <c r="CA15" i="5"/>
  <c r="CA14" i="5"/>
  <c r="CA13" i="5"/>
  <c r="CA12" i="5"/>
  <c r="CA11" i="5"/>
  <c r="CA10" i="5"/>
  <c r="CA9" i="5"/>
  <c r="CA8" i="5"/>
  <c r="CA7" i="5"/>
  <c r="CA6" i="5"/>
  <c r="CA5" i="5"/>
  <c r="CA4" i="5"/>
  <c r="CA3" i="5"/>
  <c r="BZ51" i="5"/>
  <c r="BZ50" i="5"/>
  <c r="BZ49" i="5"/>
  <c r="BZ48" i="5"/>
  <c r="BZ47" i="5"/>
  <c r="BZ46" i="5"/>
  <c r="BZ45" i="5"/>
  <c r="BZ44" i="5"/>
  <c r="BZ43" i="5"/>
  <c r="BZ42" i="5"/>
  <c r="BZ41" i="5"/>
  <c r="BZ40" i="5"/>
  <c r="BZ39" i="5"/>
  <c r="BZ38" i="5"/>
  <c r="BZ37" i="5"/>
  <c r="BZ36" i="5"/>
  <c r="BZ35" i="5"/>
  <c r="BZ34" i="5"/>
  <c r="BZ33" i="5"/>
  <c r="BZ32" i="5"/>
  <c r="BZ31" i="5"/>
  <c r="BZ30" i="5"/>
  <c r="BZ29" i="5"/>
  <c r="BZ28" i="5"/>
  <c r="BZ27" i="5"/>
  <c r="BZ26" i="5"/>
  <c r="BZ25" i="5"/>
  <c r="BZ24" i="5"/>
  <c r="BZ23" i="5"/>
  <c r="BZ22" i="5"/>
  <c r="BZ21" i="5"/>
  <c r="BZ20" i="5"/>
  <c r="BZ19" i="5"/>
  <c r="BZ18" i="5"/>
  <c r="BZ17" i="5"/>
  <c r="BZ16" i="5"/>
  <c r="BZ15" i="5"/>
  <c r="BZ14" i="5"/>
  <c r="BZ13" i="5"/>
  <c r="BZ12" i="5"/>
  <c r="BZ11" i="5"/>
  <c r="BZ10" i="5"/>
  <c r="BZ9" i="5"/>
  <c r="BZ8" i="5"/>
  <c r="BZ7" i="5"/>
  <c r="BZ6" i="5"/>
  <c r="BZ5" i="5"/>
  <c r="BZ4" i="5"/>
  <c r="BZ3" i="5"/>
  <c r="BX51" i="5"/>
  <c r="BX50" i="5"/>
  <c r="BX49" i="5"/>
  <c r="BX48" i="5"/>
  <c r="BX47" i="5"/>
  <c r="BX46" i="5"/>
  <c r="BX45" i="5"/>
  <c r="BX44" i="5"/>
  <c r="BX43" i="5"/>
  <c r="BX42" i="5"/>
  <c r="BX41" i="5"/>
  <c r="BX40" i="5"/>
  <c r="BX39" i="5"/>
  <c r="BX38" i="5"/>
  <c r="BX37" i="5"/>
  <c r="BX36" i="5"/>
  <c r="BX35" i="5"/>
  <c r="BX34" i="5"/>
  <c r="BX33" i="5"/>
  <c r="BX32" i="5"/>
  <c r="BX31" i="5"/>
  <c r="BX30" i="5"/>
  <c r="BX29" i="5"/>
  <c r="BX28" i="5"/>
  <c r="BX27" i="5"/>
  <c r="BX26" i="5"/>
  <c r="BX25" i="5"/>
  <c r="BX24" i="5"/>
  <c r="BX23" i="5"/>
  <c r="BX22" i="5"/>
  <c r="BX21" i="5"/>
  <c r="BX20" i="5"/>
  <c r="BX19" i="5"/>
  <c r="BX18" i="5"/>
  <c r="BX17" i="5"/>
  <c r="BX16" i="5"/>
  <c r="BX15" i="5"/>
  <c r="BX14" i="5"/>
  <c r="BX13" i="5"/>
  <c r="BX12" i="5"/>
  <c r="BX11" i="5"/>
  <c r="BX10" i="5"/>
  <c r="BX9" i="5"/>
  <c r="BX8" i="5"/>
  <c r="BX7" i="5"/>
  <c r="BX6" i="5"/>
  <c r="BX5" i="5"/>
  <c r="BX4" i="5"/>
  <c r="BX3" i="5"/>
  <c r="CF51" i="33"/>
  <c r="CF50" i="33"/>
  <c r="CF49" i="33"/>
  <c r="CF48" i="33"/>
  <c r="CF47" i="33"/>
  <c r="CF46" i="33"/>
  <c r="CF45" i="33"/>
  <c r="CF44" i="33"/>
  <c r="CF43" i="33"/>
  <c r="CF42" i="33"/>
  <c r="CF41" i="33"/>
  <c r="CF40" i="33"/>
  <c r="CF39" i="33"/>
  <c r="CF38" i="33"/>
  <c r="CF37" i="33"/>
  <c r="CF36" i="33"/>
  <c r="CF35" i="33"/>
  <c r="CF34" i="33"/>
  <c r="CF33" i="33"/>
  <c r="CF32" i="33"/>
  <c r="CF31" i="33"/>
  <c r="CF30" i="33"/>
  <c r="CF29" i="33"/>
  <c r="CF28" i="33"/>
  <c r="CF27" i="33"/>
  <c r="CF26" i="33"/>
  <c r="CF25" i="33"/>
  <c r="CF24" i="33"/>
  <c r="CF23" i="33"/>
  <c r="CF22" i="33"/>
  <c r="CF21" i="33"/>
  <c r="CF20" i="33"/>
  <c r="CF19" i="33"/>
  <c r="CF18" i="33"/>
  <c r="CF17" i="33"/>
  <c r="CF16" i="33"/>
  <c r="CF15" i="33"/>
  <c r="CF14" i="33"/>
  <c r="CF13" i="33"/>
  <c r="CF12" i="33"/>
  <c r="CF11" i="33"/>
  <c r="CF10" i="33"/>
  <c r="CF9" i="33"/>
  <c r="CF8" i="33"/>
  <c r="CF7" i="33"/>
  <c r="CF6" i="33"/>
  <c r="CF5" i="33"/>
  <c r="CF4" i="33"/>
  <c r="CF3" i="33"/>
  <c r="CE51" i="33"/>
  <c r="CE50" i="33"/>
  <c r="CE49" i="33"/>
  <c r="CE48" i="33"/>
  <c r="CE47" i="33"/>
  <c r="CE46" i="33"/>
  <c r="CE45" i="33"/>
  <c r="CE44" i="33"/>
  <c r="CE43" i="33"/>
  <c r="CE42" i="33"/>
  <c r="CE41" i="33"/>
  <c r="CE40" i="33"/>
  <c r="CE39" i="33"/>
  <c r="CE38" i="33"/>
  <c r="CE37" i="33"/>
  <c r="CE36" i="33"/>
  <c r="CE35" i="33"/>
  <c r="CE34" i="33"/>
  <c r="CE33" i="33"/>
  <c r="CE32" i="33"/>
  <c r="CE31" i="33"/>
  <c r="CE30" i="33"/>
  <c r="CE29" i="33"/>
  <c r="CE28" i="33"/>
  <c r="CE27" i="33"/>
  <c r="CE26" i="33"/>
  <c r="CE25" i="33"/>
  <c r="CE24" i="33"/>
  <c r="CE23" i="33"/>
  <c r="CE22" i="33"/>
  <c r="CE21" i="33"/>
  <c r="CE20" i="33"/>
  <c r="CE19" i="33"/>
  <c r="CE18" i="33"/>
  <c r="CE17" i="33"/>
  <c r="CE16" i="33"/>
  <c r="CE15" i="33"/>
  <c r="CE14" i="33"/>
  <c r="CE13" i="33"/>
  <c r="CE12" i="33"/>
  <c r="CE11" i="33"/>
  <c r="CE10" i="33"/>
  <c r="CE9" i="33"/>
  <c r="CE8" i="33"/>
  <c r="CE7" i="33"/>
  <c r="CE6" i="33"/>
  <c r="CE5" i="33"/>
  <c r="CE4" i="33"/>
  <c r="CE3" i="33"/>
  <c r="CC51" i="33"/>
  <c r="CC50" i="33"/>
  <c r="CC49" i="33"/>
  <c r="CC48" i="33"/>
  <c r="CC47" i="33"/>
  <c r="CC46" i="33"/>
  <c r="CC45" i="33"/>
  <c r="CC44" i="33"/>
  <c r="CC43" i="33"/>
  <c r="CC42" i="33"/>
  <c r="CC41" i="33"/>
  <c r="CC40" i="33"/>
  <c r="CC39" i="33"/>
  <c r="CC38" i="33"/>
  <c r="CC37" i="33"/>
  <c r="CC36" i="33"/>
  <c r="CC35" i="33"/>
  <c r="CC34" i="33"/>
  <c r="CC33" i="33"/>
  <c r="CC32" i="33"/>
  <c r="CC31" i="33"/>
  <c r="CC30" i="33"/>
  <c r="CC29" i="33"/>
  <c r="CC28" i="33"/>
  <c r="CC27" i="33"/>
  <c r="CC26" i="33"/>
  <c r="CC25" i="33"/>
  <c r="CC24" i="33"/>
  <c r="CC23" i="33"/>
  <c r="CC22" i="33"/>
  <c r="CC21" i="33"/>
  <c r="CC20" i="33"/>
  <c r="CC19" i="33"/>
  <c r="CC18" i="33"/>
  <c r="CC17" i="33"/>
  <c r="CC16" i="33"/>
  <c r="CC15" i="33"/>
  <c r="CC14" i="33"/>
  <c r="CC13" i="33"/>
  <c r="CC12" i="33"/>
  <c r="CC11" i="33"/>
  <c r="CC10" i="33"/>
  <c r="CC9" i="33"/>
  <c r="CC8" i="33"/>
  <c r="CC7" i="33"/>
  <c r="CC6" i="33"/>
  <c r="CC5" i="33"/>
  <c r="CC4" i="33"/>
  <c r="CC3" i="33"/>
  <c r="CB51" i="33"/>
  <c r="CB50" i="33"/>
  <c r="CB49" i="33"/>
  <c r="CB48" i="33"/>
  <c r="CB47" i="33"/>
  <c r="CB46" i="33"/>
  <c r="CB45" i="33"/>
  <c r="CB44" i="33"/>
  <c r="CB43" i="33"/>
  <c r="CB42" i="33"/>
  <c r="CB41" i="33"/>
  <c r="CB40" i="33"/>
  <c r="CB39" i="33"/>
  <c r="CB38" i="33"/>
  <c r="CB37" i="33"/>
  <c r="CB36" i="33"/>
  <c r="CB35" i="33"/>
  <c r="CB34" i="33"/>
  <c r="CB33" i="33"/>
  <c r="CB32" i="33"/>
  <c r="CB31" i="33"/>
  <c r="CB30" i="33"/>
  <c r="CB29" i="33"/>
  <c r="CB28" i="33"/>
  <c r="CB27" i="33"/>
  <c r="CB26" i="33"/>
  <c r="CB25" i="33"/>
  <c r="CB24" i="33"/>
  <c r="CB23" i="33"/>
  <c r="CB22" i="33"/>
  <c r="CB21" i="33"/>
  <c r="CB20" i="33"/>
  <c r="CB19" i="33"/>
  <c r="CB18" i="33"/>
  <c r="CB17" i="33"/>
  <c r="CB16" i="33"/>
  <c r="CB15" i="33"/>
  <c r="CB14" i="33"/>
  <c r="CB13" i="33"/>
  <c r="CB12" i="33"/>
  <c r="CB11" i="33"/>
  <c r="CB10" i="33"/>
  <c r="CB9" i="33"/>
  <c r="CB8" i="33"/>
  <c r="CB7" i="33"/>
  <c r="CB6" i="33"/>
  <c r="CB5" i="33"/>
  <c r="CB4" i="33"/>
  <c r="CB3" i="33"/>
  <c r="CA51" i="33"/>
  <c r="CA50" i="33"/>
  <c r="CA49" i="33"/>
  <c r="CA48" i="33"/>
  <c r="CA47" i="33"/>
  <c r="CA46" i="33"/>
  <c r="CA45" i="33"/>
  <c r="CA44" i="33"/>
  <c r="CA43" i="33"/>
  <c r="CA42" i="33"/>
  <c r="CA41" i="33"/>
  <c r="CA40" i="33"/>
  <c r="CA39" i="33"/>
  <c r="CA38" i="33"/>
  <c r="CA37" i="33"/>
  <c r="CA36" i="33"/>
  <c r="CA35" i="33"/>
  <c r="CA34" i="33"/>
  <c r="CA33" i="33"/>
  <c r="CA32" i="33"/>
  <c r="CA31" i="33"/>
  <c r="CA30" i="33"/>
  <c r="CA29" i="33"/>
  <c r="CA28" i="33"/>
  <c r="CA27" i="33"/>
  <c r="CA26" i="33"/>
  <c r="CA25" i="33"/>
  <c r="CA24" i="33"/>
  <c r="CA23" i="33"/>
  <c r="CA22" i="33"/>
  <c r="CA21" i="33"/>
  <c r="CA20" i="33"/>
  <c r="CA19" i="33"/>
  <c r="CA18" i="33"/>
  <c r="CA17" i="33"/>
  <c r="CA16" i="33"/>
  <c r="CA15" i="33"/>
  <c r="CA14" i="33"/>
  <c r="CA13" i="33"/>
  <c r="CA12" i="33"/>
  <c r="CA11" i="33"/>
  <c r="CA10" i="33"/>
  <c r="CA9" i="33"/>
  <c r="CA8" i="33"/>
  <c r="CA7" i="33"/>
  <c r="CA6" i="33"/>
  <c r="CA5" i="33"/>
  <c r="CA4" i="33"/>
  <c r="CA3" i="33"/>
  <c r="BZ51" i="33"/>
  <c r="BZ50" i="33"/>
  <c r="BZ49" i="33"/>
  <c r="BZ48" i="33"/>
  <c r="BZ47" i="33"/>
  <c r="BZ46" i="33"/>
  <c r="BZ45" i="33"/>
  <c r="BZ44" i="33"/>
  <c r="BZ43" i="33"/>
  <c r="BZ42" i="33"/>
  <c r="BZ41" i="33"/>
  <c r="BZ40" i="33"/>
  <c r="BZ39" i="33"/>
  <c r="BZ38" i="33"/>
  <c r="BZ37" i="33"/>
  <c r="BZ36" i="33"/>
  <c r="BZ35" i="33"/>
  <c r="BZ34" i="33"/>
  <c r="BZ33" i="33"/>
  <c r="BZ32" i="33"/>
  <c r="BZ31" i="33"/>
  <c r="BZ30" i="33"/>
  <c r="BZ29" i="33"/>
  <c r="BZ28" i="33"/>
  <c r="BZ27" i="33"/>
  <c r="BZ26" i="33"/>
  <c r="BZ25" i="33"/>
  <c r="BZ24" i="33"/>
  <c r="BZ23" i="33"/>
  <c r="BZ22" i="33"/>
  <c r="BZ21" i="33"/>
  <c r="BZ20" i="33"/>
  <c r="BZ19" i="33"/>
  <c r="BZ18" i="33"/>
  <c r="BZ17" i="33"/>
  <c r="BZ16" i="33"/>
  <c r="BZ15" i="33"/>
  <c r="BZ14" i="33"/>
  <c r="BZ13" i="33"/>
  <c r="BZ12" i="33"/>
  <c r="BZ11" i="33"/>
  <c r="BZ10" i="33"/>
  <c r="BZ9" i="33"/>
  <c r="BZ8" i="33"/>
  <c r="BZ7" i="33"/>
  <c r="BZ6" i="33"/>
  <c r="BZ5" i="33"/>
  <c r="BZ4" i="33"/>
  <c r="BZ3" i="33"/>
  <c r="BY51" i="33"/>
  <c r="BY50" i="33"/>
  <c r="BY49" i="33"/>
  <c r="BY48" i="33"/>
  <c r="BY47" i="33"/>
  <c r="BY46" i="33"/>
  <c r="BY45" i="33"/>
  <c r="BY44" i="33"/>
  <c r="BY43" i="33"/>
  <c r="BY42" i="33"/>
  <c r="BY41" i="33"/>
  <c r="BY40" i="33"/>
  <c r="BY39" i="33"/>
  <c r="BY38" i="33"/>
  <c r="BY37" i="33"/>
  <c r="BY36" i="33"/>
  <c r="BY35" i="33"/>
  <c r="BY34" i="33"/>
  <c r="BY33" i="33"/>
  <c r="BY32" i="33"/>
  <c r="BY31" i="33"/>
  <c r="BY30" i="33"/>
  <c r="BY29" i="33"/>
  <c r="BY28" i="33"/>
  <c r="BY27" i="33"/>
  <c r="BY26" i="33"/>
  <c r="BY25" i="33"/>
  <c r="BY24" i="33"/>
  <c r="BY23" i="33"/>
  <c r="BY22" i="33"/>
  <c r="BY21" i="33"/>
  <c r="BY20" i="33"/>
  <c r="BY19" i="33"/>
  <c r="BY18" i="33"/>
  <c r="BY17" i="33"/>
  <c r="BY16" i="33"/>
  <c r="BY15" i="33"/>
  <c r="BY14" i="33"/>
  <c r="BY13" i="33"/>
  <c r="BY12" i="33"/>
  <c r="BY11" i="33"/>
  <c r="BY10" i="33"/>
  <c r="BY9" i="33"/>
  <c r="BY8" i="33"/>
  <c r="BY7" i="33"/>
  <c r="BY6" i="33"/>
  <c r="BY5" i="33"/>
  <c r="BY4" i="33"/>
  <c r="BY3" i="33"/>
  <c r="BX51" i="33"/>
  <c r="BX50" i="33"/>
  <c r="BX49" i="33"/>
  <c r="BX48" i="33"/>
  <c r="BX47" i="33"/>
  <c r="BX46" i="33"/>
  <c r="BX45" i="33"/>
  <c r="BX44" i="33"/>
  <c r="BX43" i="33"/>
  <c r="BX42" i="33"/>
  <c r="BX41" i="33"/>
  <c r="BX40" i="33"/>
  <c r="BX39" i="33"/>
  <c r="BX38" i="33"/>
  <c r="BX37" i="33"/>
  <c r="BX36" i="33"/>
  <c r="BX35" i="33"/>
  <c r="BX34" i="33"/>
  <c r="BX33" i="33"/>
  <c r="BX32" i="33"/>
  <c r="BX31" i="33"/>
  <c r="BX30" i="33"/>
  <c r="BX29" i="33"/>
  <c r="BX28" i="33"/>
  <c r="BX27" i="33"/>
  <c r="BX26" i="33"/>
  <c r="BX25" i="33"/>
  <c r="BX24" i="33"/>
  <c r="BX23" i="33"/>
  <c r="BX22" i="33"/>
  <c r="BX21" i="33"/>
  <c r="BX20" i="33"/>
  <c r="BX19" i="33"/>
  <c r="BX18" i="33"/>
  <c r="BX17" i="33"/>
  <c r="BX16" i="33"/>
  <c r="BX15" i="33"/>
  <c r="BX14" i="33"/>
  <c r="BX13" i="33"/>
  <c r="BX12" i="33"/>
  <c r="BX11" i="33"/>
  <c r="BX10" i="33"/>
  <c r="BX9" i="33"/>
  <c r="BX8" i="33"/>
  <c r="BX7" i="33"/>
  <c r="BX6" i="33"/>
  <c r="BX5" i="33"/>
  <c r="BX4" i="33"/>
  <c r="BX3" i="33"/>
  <c r="BW51" i="33"/>
  <c r="BW50" i="33"/>
  <c r="BW49" i="33"/>
  <c r="BW48" i="33"/>
  <c r="BW47" i="33"/>
  <c r="BW46" i="33"/>
  <c r="BW45" i="33"/>
  <c r="BW44" i="33"/>
  <c r="BW43" i="33"/>
  <c r="BW42" i="33"/>
  <c r="BW41" i="33"/>
  <c r="BW40" i="33"/>
  <c r="BW39" i="33"/>
  <c r="BW38" i="33"/>
  <c r="BW37" i="33"/>
  <c r="BW36" i="33"/>
  <c r="BW35" i="33"/>
  <c r="BW34" i="33"/>
  <c r="BW33" i="33"/>
  <c r="BW32" i="33"/>
  <c r="BW31" i="33"/>
  <c r="BW30" i="33"/>
  <c r="BW29" i="33"/>
  <c r="BW28" i="33"/>
  <c r="BW27" i="33"/>
  <c r="BW26" i="33"/>
  <c r="BW25" i="33"/>
  <c r="BW24" i="33"/>
  <c r="BW23" i="33"/>
  <c r="BW22" i="33"/>
  <c r="BW21" i="33"/>
  <c r="BW20" i="33"/>
  <c r="BW19" i="33"/>
  <c r="BW18" i="33"/>
  <c r="BW17" i="33"/>
  <c r="BW16" i="33"/>
  <c r="BW15" i="33"/>
  <c r="BW14" i="33"/>
  <c r="BW13" i="33"/>
  <c r="BW12" i="33"/>
  <c r="BW11" i="33"/>
  <c r="BW10" i="33"/>
  <c r="BW9" i="33"/>
  <c r="BW8" i="33"/>
  <c r="BW7" i="33"/>
  <c r="BW6" i="33"/>
  <c r="BW5" i="33"/>
  <c r="BW4" i="33"/>
  <c r="BW3" i="33"/>
  <c r="BP61" i="12"/>
  <c r="BP61" i="27"/>
  <c r="CD57" i="4"/>
  <c r="CD58" i="4"/>
  <c r="CD59" i="4"/>
  <c r="CJ57" i="4"/>
  <c r="CK57" i="4"/>
  <c r="CQ57" i="4"/>
  <c r="CJ58" i="4"/>
  <c r="CK58" i="4"/>
  <c r="CQ58" i="4"/>
  <c r="CJ59" i="4"/>
  <c r="CK59" i="4"/>
  <c r="CQ59" i="4"/>
  <c r="CO3" i="4"/>
  <c r="CB59" i="4"/>
  <c r="J66" i="9"/>
  <c r="R14" i="20"/>
  <c r="B11" i="20"/>
  <c r="C11" i="20"/>
  <c r="E11" i="20"/>
  <c r="C13" i="21"/>
  <c r="AZ66" i="14"/>
  <c r="E13" i="21"/>
  <c r="F13" i="21"/>
  <c r="H13" i="21"/>
  <c r="N13" i="21"/>
  <c r="P13" i="21"/>
  <c r="Q13" i="21"/>
  <c r="S13" i="21"/>
  <c r="CS3" i="14"/>
  <c r="CT3" i="14"/>
  <c r="CU3" i="14"/>
  <c r="CV3" i="14"/>
  <c r="CS4" i="14"/>
  <c r="CT4" i="14"/>
  <c r="CU4" i="14"/>
  <c r="CV4" i="14"/>
  <c r="CS5" i="14"/>
  <c r="CT5" i="14"/>
  <c r="CU5" i="14"/>
  <c r="CV5" i="14"/>
  <c r="CS6" i="14"/>
  <c r="CT6" i="14"/>
  <c r="CU6" i="14"/>
  <c r="CV6" i="14"/>
  <c r="CS7" i="14"/>
  <c r="CT7" i="14"/>
  <c r="CU7" i="14"/>
  <c r="CV7" i="14"/>
  <c r="CS8" i="14"/>
  <c r="CT8" i="14"/>
  <c r="CU8" i="14"/>
  <c r="CV8" i="14"/>
  <c r="CS9" i="14"/>
  <c r="CT9" i="14"/>
  <c r="CU9" i="14"/>
  <c r="CV9" i="14"/>
  <c r="CS10" i="14"/>
  <c r="CT10" i="14"/>
  <c r="CU10" i="14"/>
  <c r="CV10" i="14"/>
  <c r="CS11" i="14"/>
  <c r="CT11" i="14"/>
  <c r="CU11" i="14"/>
  <c r="CV11" i="14"/>
  <c r="CS12" i="14"/>
  <c r="CT12" i="14"/>
  <c r="CU12" i="14"/>
  <c r="CV12" i="14"/>
  <c r="CS13" i="14"/>
  <c r="CT13" i="14"/>
  <c r="CU13" i="14"/>
  <c r="CV13" i="14"/>
  <c r="CS14" i="14"/>
  <c r="CT14" i="14"/>
  <c r="CU14" i="14"/>
  <c r="CV14" i="14"/>
  <c r="CS15" i="14"/>
  <c r="CT15" i="14"/>
  <c r="CU15" i="14"/>
  <c r="CV15" i="14"/>
  <c r="CS16" i="14"/>
  <c r="CT16" i="14"/>
  <c r="CU16" i="14"/>
  <c r="CV16" i="14"/>
  <c r="CS17" i="14"/>
  <c r="CT17" i="14"/>
  <c r="CU17" i="14"/>
  <c r="CV17" i="14"/>
  <c r="CS18" i="14"/>
  <c r="CT18" i="14"/>
  <c r="CU18" i="14"/>
  <c r="CV18" i="14"/>
  <c r="CS19" i="14"/>
  <c r="CT19" i="14"/>
  <c r="CU19" i="14"/>
  <c r="CV19" i="14"/>
  <c r="CS20" i="14"/>
  <c r="CT20" i="14"/>
  <c r="CU20" i="14"/>
  <c r="CV20" i="14"/>
  <c r="CS21" i="14"/>
  <c r="CT21" i="14"/>
  <c r="CU21" i="14"/>
  <c r="CV21" i="14"/>
  <c r="CS22" i="14"/>
  <c r="CT22" i="14"/>
  <c r="CU22" i="14"/>
  <c r="CV22" i="14"/>
  <c r="CS23" i="14"/>
  <c r="CT23" i="14"/>
  <c r="CU23" i="14"/>
  <c r="CV23" i="14"/>
  <c r="CS24" i="14"/>
  <c r="CT24" i="14"/>
  <c r="CU24" i="14"/>
  <c r="CV24" i="14"/>
  <c r="CS25" i="14"/>
  <c r="CT25" i="14"/>
  <c r="CU25" i="14"/>
  <c r="CV25" i="14"/>
  <c r="CS26" i="14"/>
  <c r="CT26" i="14"/>
  <c r="CU26" i="14"/>
  <c r="CV26" i="14"/>
  <c r="CS27" i="14"/>
  <c r="CT27" i="14"/>
  <c r="CU27" i="14"/>
  <c r="CV27" i="14"/>
  <c r="CS28" i="14"/>
  <c r="CT28" i="14"/>
  <c r="CU28" i="14"/>
  <c r="CV28" i="14"/>
  <c r="CS29" i="14"/>
  <c r="CT29" i="14"/>
  <c r="CU29" i="14"/>
  <c r="CV29" i="14"/>
  <c r="CS30" i="14"/>
  <c r="CT30" i="14"/>
  <c r="CU30" i="14"/>
  <c r="CV30" i="14"/>
  <c r="CS31" i="14"/>
  <c r="CT31" i="14"/>
  <c r="CU31" i="14"/>
  <c r="CV31" i="14"/>
  <c r="CS32" i="14"/>
  <c r="CT32" i="14"/>
  <c r="CU32" i="14"/>
  <c r="CV32" i="14"/>
  <c r="CS33" i="14"/>
  <c r="CT33" i="14"/>
  <c r="CU33" i="14"/>
  <c r="CV33" i="14"/>
  <c r="CS34" i="14"/>
  <c r="CT34" i="14"/>
  <c r="CU34" i="14"/>
  <c r="CV34" i="14"/>
  <c r="CS35" i="14"/>
  <c r="CT35" i="14"/>
  <c r="CU35" i="14"/>
  <c r="CV35" i="14"/>
  <c r="CS36" i="14"/>
  <c r="CT36" i="14"/>
  <c r="CU36" i="14"/>
  <c r="CV36" i="14"/>
  <c r="CS37" i="14"/>
  <c r="CT37" i="14"/>
  <c r="CU37" i="14"/>
  <c r="CV37" i="14"/>
  <c r="CS38" i="14"/>
  <c r="CT38" i="14"/>
  <c r="CU38" i="14"/>
  <c r="CV38" i="14"/>
  <c r="CS39" i="14"/>
  <c r="CT39" i="14"/>
  <c r="CU39" i="14"/>
  <c r="CV39" i="14"/>
  <c r="CS40" i="14"/>
  <c r="CT40" i="14"/>
  <c r="CU40" i="14"/>
  <c r="CV40" i="14"/>
  <c r="CS41" i="14"/>
  <c r="CT41" i="14"/>
  <c r="CU41" i="14"/>
  <c r="CV41" i="14"/>
  <c r="CS42" i="14"/>
  <c r="CT42" i="14"/>
  <c r="CU42" i="14"/>
  <c r="CV42" i="14"/>
  <c r="CS43" i="14"/>
  <c r="CT43" i="14"/>
  <c r="CU43" i="14"/>
  <c r="CV43" i="14"/>
  <c r="CS44" i="14"/>
  <c r="CT44" i="14"/>
  <c r="CU44" i="14"/>
  <c r="CV44" i="14"/>
  <c r="CS45" i="14"/>
  <c r="CT45" i="14"/>
  <c r="CU45" i="14"/>
  <c r="CV45" i="14"/>
  <c r="CS46" i="14"/>
  <c r="CT46" i="14"/>
  <c r="CU46" i="14"/>
  <c r="CV46" i="14"/>
  <c r="CS47" i="14"/>
  <c r="CT47" i="14"/>
  <c r="CU47" i="14"/>
  <c r="CV47" i="14"/>
  <c r="CS48" i="14"/>
  <c r="CT48" i="14"/>
  <c r="CU48" i="14"/>
  <c r="CV48" i="14"/>
  <c r="CS49" i="14"/>
  <c r="CT49" i="14"/>
  <c r="CU49" i="14"/>
  <c r="CV49" i="14"/>
  <c r="CS50" i="14"/>
  <c r="CT50" i="14"/>
  <c r="CU50" i="14"/>
  <c r="CV50" i="14"/>
  <c r="CS51" i="14"/>
  <c r="CT51" i="14"/>
  <c r="CU51" i="14"/>
  <c r="CV51" i="14"/>
  <c r="CQ63" i="12"/>
  <c r="CN63" i="12"/>
  <c r="CD63" i="12"/>
  <c r="F5" i="30"/>
  <c r="AA5" i="30" s="1"/>
  <c r="F6" i="30"/>
  <c r="AA6" i="30" s="1"/>
  <c r="F7" i="30"/>
  <c r="AA7" i="30" s="1"/>
  <c r="F8" i="30"/>
  <c r="AA8" i="30" s="1"/>
  <c r="F9" i="30"/>
  <c r="AA9" i="30" s="1"/>
  <c r="F10" i="30"/>
  <c r="F11" i="30"/>
  <c r="AA11" i="30" s="1"/>
  <c r="F12" i="30"/>
  <c r="AA12" i="30" s="1"/>
  <c r="F13" i="30"/>
  <c r="R13" i="30" s="1"/>
  <c r="F14" i="30"/>
  <c r="AA14" i="30" s="1"/>
  <c r="F15" i="30"/>
  <c r="R15" i="30" s="1"/>
  <c r="F16" i="30"/>
  <c r="AA16" i="30" s="1"/>
  <c r="F17" i="30"/>
  <c r="AA17" i="30" s="1"/>
  <c r="F18" i="30"/>
  <c r="R18" i="30" s="1"/>
  <c r="F19" i="30"/>
  <c r="AA19" i="30" s="1"/>
  <c r="F20" i="30"/>
  <c r="AA20" i="30" s="1"/>
  <c r="F21" i="30"/>
  <c r="AA21" i="30" s="1"/>
  <c r="F22" i="30"/>
  <c r="AA22" i="30" s="1"/>
  <c r="F23" i="30"/>
  <c r="AA23" i="30" s="1"/>
  <c r="F24" i="30"/>
  <c r="F25" i="30"/>
  <c r="AA25" i="30" s="1"/>
  <c r="F26" i="30"/>
  <c r="AA26" i="30" s="1"/>
  <c r="F27" i="30"/>
  <c r="F28" i="30"/>
  <c r="AA28" i="30" s="1"/>
  <c r="F29" i="30"/>
  <c r="F30" i="30"/>
  <c r="F31" i="30"/>
  <c r="AA31" i="30" s="1"/>
  <c r="F32" i="30"/>
  <c r="F33" i="30"/>
  <c r="F34" i="30"/>
  <c r="AA34" i="30" s="1"/>
  <c r="F35" i="30"/>
  <c r="F36" i="30"/>
  <c r="AA36" i="30" s="1"/>
  <c r="F37" i="30"/>
  <c r="AA37" i="30" s="1"/>
  <c r="F38" i="30"/>
  <c r="AA38" i="30" s="1"/>
  <c r="F39" i="30"/>
  <c r="F40" i="30"/>
  <c r="F41" i="30"/>
  <c r="AA41" i="30" s="1"/>
  <c r="F42" i="30"/>
  <c r="AA42" i="30" s="1"/>
  <c r="F43" i="30"/>
  <c r="AA43" i="30" s="1"/>
  <c r="F44" i="30"/>
  <c r="AA44" i="30" s="1"/>
  <c r="F45" i="30"/>
  <c r="AA45" i="30" s="1"/>
  <c r="F46" i="30"/>
  <c r="AA46" i="30" s="1"/>
  <c r="F47" i="30"/>
  <c r="R47" i="30" s="1"/>
  <c r="F48" i="30"/>
  <c r="AA48" i="30" s="1"/>
  <c r="F49" i="30"/>
  <c r="R49" i="30" s="1"/>
  <c r="F50" i="30"/>
  <c r="F51" i="30"/>
  <c r="AA51" i="30" s="1"/>
  <c r="F52" i="30"/>
  <c r="AA52" i="30" s="1"/>
  <c r="F4" i="30"/>
  <c r="R61" i="34"/>
  <c r="B47" i="20"/>
  <c r="T61" i="12"/>
  <c r="CL54" i="13"/>
  <c r="CM54" i="13"/>
  <c r="CN54" i="13"/>
  <c r="CL55" i="13"/>
  <c r="CM55" i="13"/>
  <c r="CN55" i="13"/>
  <c r="CL56" i="13"/>
  <c r="CM56" i="13"/>
  <c r="CN56" i="13"/>
  <c r="R61" i="13"/>
  <c r="W61" i="13"/>
  <c r="C24" i="47" s="1"/>
  <c r="O62" i="13"/>
  <c r="N62" i="13"/>
  <c r="M62" i="13"/>
  <c r="O61" i="13"/>
  <c r="N61" i="13"/>
  <c r="M61" i="13"/>
  <c r="P61" i="33"/>
  <c r="M62" i="33"/>
  <c r="L62" i="33"/>
  <c r="M61" i="33"/>
  <c r="L61" i="33"/>
  <c r="AK61" i="27"/>
  <c r="AK62" i="27" s="1"/>
  <c r="X61" i="27"/>
  <c r="S61" i="27"/>
  <c r="S62" i="27" s="1"/>
  <c r="N62" i="27"/>
  <c r="O62" i="27"/>
  <c r="P62" i="27"/>
  <c r="T61" i="9"/>
  <c r="Q62" i="9"/>
  <c r="P62" i="9"/>
  <c r="O62" i="9"/>
  <c r="Q61" i="9"/>
  <c r="P61" i="9"/>
  <c r="O61" i="9"/>
  <c r="CQ61" i="9" s="1"/>
  <c r="X61" i="11"/>
  <c r="T61" i="11"/>
  <c r="AK61" i="12"/>
  <c r="X61" i="12"/>
  <c r="CJ4" i="5"/>
  <c r="CK4" i="5"/>
  <c r="CJ5" i="5"/>
  <c r="CK5" i="5"/>
  <c r="CJ6" i="5"/>
  <c r="CK6" i="5"/>
  <c r="CJ7" i="5"/>
  <c r="CK7" i="5"/>
  <c r="CJ8" i="5"/>
  <c r="CK8" i="5"/>
  <c r="CJ9" i="5"/>
  <c r="CK9" i="5"/>
  <c r="CJ10" i="5"/>
  <c r="CK10" i="5"/>
  <c r="CJ11" i="5"/>
  <c r="CK11" i="5"/>
  <c r="CJ12" i="5"/>
  <c r="CK12" i="5"/>
  <c r="CJ13" i="5"/>
  <c r="CK13" i="5"/>
  <c r="CJ14" i="5"/>
  <c r="CK14" i="5"/>
  <c r="CJ15" i="5"/>
  <c r="CK15" i="5"/>
  <c r="CJ16" i="5"/>
  <c r="CK16" i="5"/>
  <c r="CJ17" i="5"/>
  <c r="CK17" i="5"/>
  <c r="CJ18" i="5"/>
  <c r="CK18" i="5"/>
  <c r="CJ19" i="5"/>
  <c r="CK19" i="5"/>
  <c r="CJ20" i="5"/>
  <c r="CK20" i="5"/>
  <c r="CJ21" i="5"/>
  <c r="CK21" i="5"/>
  <c r="CJ22" i="5"/>
  <c r="CK22" i="5"/>
  <c r="CJ23" i="5"/>
  <c r="CK23" i="5"/>
  <c r="CJ24" i="5"/>
  <c r="CK24" i="5"/>
  <c r="CJ25" i="5"/>
  <c r="CK25" i="5"/>
  <c r="CJ26" i="5"/>
  <c r="CK26" i="5"/>
  <c r="CJ27" i="5"/>
  <c r="CK27" i="5"/>
  <c r="CJ28" i="5"/>
  <c r="CK28" i="5"/>
  <c r="CJ29" i="5"/>
  <c r="CK29" i="5"/>
  <c r="CJ30" i="5"/>
  <c r="CK30" i="5"/>
  <c r="CJ31" i="5"/>
  <c r="CK31" i="5"/>
  <c r="CJ32" i="5"/>
  <c r="CK32" i="5"/>
  <c r="CJ33" i="5"/>
  <c r="CK33" i="5"/>
  <c r="CJ34" i="5"/>
  <c r="CK34" i="5"/>
  <c r="CJ35" i="5"/>
  <c r="CK35" i="5"/>
  <c r="CJ36" i="5"/>
  <c r="CK36" i="5"/>
  <c r="CJ37" i="5"/>
  <c r="CK37" i="5"/>
  <c r="CJ38" i="5"/>
  <c r="CK38" i="5"/>
  <c r="CJ39" i="5"/>
  <c r="CK39" i="5"/>
  <c r="CJ40" i="5"/>
  <c r="CK40" i="5"/>
  <c r="CJ41" i="5"/>
  <c r="CK41" i="5"/>
  <c r="CJ42" i="5"/>
  <c r="CK42" i="5"/>
  <c r="CJ43" i="5"/>
  <c r="CK43" i="5"/>
  <c r="CJ44" i="5"/>
  <c r="CK44" i="5"/>
  <c r="CJ45" i="5"/>
  <c r="CK45" i="5"/>
  <c r="CJ46" i="5"/>
  <c r="CK46" i="5"/>
  <c r="CJ47" i="5"/>
  <c r="CK47" i="5"/>
  <c r="CJ48" i="5"/>
  <c r="CK48" i="5"/>
  <c r="CJ49" i="5"/>
  <c r="CK49" i="5"/>
  <c r="CJ50" i="5"/>
  <c r="CK50" i="5"/>
  <c r="CJ51" i="5"/>
  <c r="CK51" i="5"/>
  <c r="CK3" i="5"/>
  <c r="CJ3" i="5"/>
  <c r="CQ56" i="4"/>
  <c r="CQ55" i="4"/>
  <c r="CQ54" i="4"/>
  <c r="CQ53" i="4"/>
  <c r="CQ4" i="4"/>
  <c r="CQ5" i="4"/>
  <c r="CQ6" i="4"/>
  <c r="CQ7" i="4"/>
  <c r="CQ8" i="4"/>
  <c r="CQ9" i="4"/>
  <c r="CQ10" i="4"/>
  <c r="CQ11" i="4"/>
  <c r="CQ12" i="4"/>
  <c r="CQ13" i="4"/>
  <c r="CQ14" i="4"/>
  <c r="CQ15" i="4"/>
  <c r="CQ16" i="4"/>
  <c r="CQ17" i="4"/>
  <c r="CQ18" i="4"/>
  <c r="CQ19" i="4"/>
  <c r="CQ20" i="4"/>
  <c r="CQ21" i="4"/>
  <c r="CQ22" i="4"/>
  <c r="CQ23" i="4"/>
  <c r="CQ24" i="4"/>
  <c r="CQ25" i="4"/>
  <c r="CQ26" i="4"/>
  <c r="CQ27" i="4"/>
  <c r="CQ28" i="4"/>
  <c r="CQ29" i="4"/>
  <c r="CQ30" i="4"/>
  <c r="CQ31" i="4"/>
  <c r="CQ32" i="4"/>
  <c r="CQ33" i="4"/>
  <c r="CQ34" i="4"/>
  <c r="CQ35" i="4"/>
  <c r="CQ36" i="4"/>
  <c r="CQ37" i="4"/>
  <c r="CQ38" i="4"/>
  <c r="CQ39" i="4"/>
  <c r="CQ40" i="4"/>
  <c r="CQ41" i="4"/>
  <c r="CQ42" i="4"/>
  <c r="CQ43" i="4"/>
  <c r="CQ44" i="4"/>
  <c r="CQ45" i="4"/>
  <c r="CQ46" i="4"/>
  <c r="CQ47" i="4"/>
  <c r="CQ48" i="4"/>
  <c r="CQ49" i="4"/>
  <c r="CQ50" i="4"/>
  <c r="CQ51" i="4"/>
  <c r="CQ52" i="4"/>
  <c r="CP60" i="4"/>
  <c r="CQ60" i="4"/>
  <c r="CQ3" i="4"/>
  <c r="M62" i="4"/>
  <c r="N62" i="4"/>
  <c r="O62" i="4"/>
  <c r="P62" i="4"/>
  <c r="CK4" i="3"/>
  <c r="CL4" i="3"/>
  <c r="CM4" i="3"/>
  <c r="CK5" i="3"/>
  <c r="CL5" i="3"/>
  <c r="CM5" i="3"/>
  <c r="CK6" i="3"/>
  <c r="CL6" i="3"/>
  <c r="CM6" i="3"/>
  <c r="CK7" i="3"/>
  <c r="CL7" i="3"/>
  <c r="CM7" i="3"/>
  <c r="CK8" i="3"/>
  <c r="CL8" i="3"/>
  <c r="CM8" i="3"/>
  <c r="CK9" i="3"/>
  <c r="CL9" i="3"/>
  <c r="CM9" i="3"/>
  <c r="CK10" i="3"/>
  <c r="CL10" i="3"/>
  <c r="CM10" i="3"/>
  <c r="CK11" i="3"/>
  <c r="CL11" i="3"/>
  <c r="CM11" i="3"/>
  <c r="CK12" i="3"/>
  <c r="CL12" i="3"/>
  <c r="CM12" i="3"/>
  <c r="CK13" i="3"/>
  <c r="CL13" i="3"/>
  <c r="CM13" i="3"/>
  <c r="CK14" i="3"/>
  <c r="CL14" i="3"/>
  <c r="CM14" i="3"/>
  <c r="CK15" i="3"/>
  <c r="CL15" i="3"/>
  <c r="CM15" i="3"/>
  <c r="CK16" i="3"/>
  <c r="CL16" i="3"/>
  <c r="CM16" i="3"/>
  <c r="CK17" i="3"/>
  <c r="CL17" i="3"/>
  <c r="CM17" i="3"/>
  <c r="CK18" i="3"/>
  <c r="CL18" i="3"/>
  <c r="CM18" i="3"/>
  <c r="CK19" i="3"/>
  <c r="CL19" i="3"/>
  <c r="CM19" i="3"/>
  <c r="CK20" i="3"/>
  <c r="CL20" i="3"/>
  <c r="CM20" i="3"/>
  <c r="CK21" i="3"/>
  <c r="CL21" i="3"/>
  <c r="CM21" i="3"/>
  <c r="CK22" i="3"/>
  <c r="CL22" i="3"/>
  <c r="CM22" i="3"/>
  <c r="CK23" i="3"/>
  <c r="CL23" i="3"/>
  <c r="CM23" i="3"/>
  <c r="CK24" i="3"/>
  <c r="CL24" i="3"/>
  <c r="CM24" i="3"/>
  <c r="CK25" i="3"/>
  <c r="CL25" i="3"/>
  <c r="CM25" i="3"/>
  <c r="CK26" i="3"/>
  <c r="CL26" i="3"/>
  <c r="CM26" i="3"/>
  <c r="CK27" i="3"/>
  <c r="CL27" i="3"/>
  <c r="CM27" i="3"/>
  <c r="CK28" i="3"/>
  <c r="CL28" i="3"/>
  <c r="CM28" i="3"/>
  <c r="CK29" i="3"/>
  <c r="CL29" i="3"/>
  <c r="CM29" i="3"/>
  <c r="CK30" i="3"/>
  <c r="CL30" i="3"/>
  <c r="CM30" i="3"/>
  <c r="CK31" i="3"/>
  <c r="CL31" i="3"/>
  <c r="CM31" i="3"/>
  <c r="CK32" i="3"/>
  <c r="CL32" i="3"/>
  <c r="CM32" i="3"/>
  <c r="CK33" i="3"/>
  <c r="CL33" i="3"/>
  <c r="CM33" i="3"/>
  <c r="CK34" i="3"/>
  <c r="CL34" i="3"/>
  <c r="CM34" i="3"/>
  <c r="CK35" i="3"/>
  <c r="CL35" i="3"/>
  <c r="CM35" i="3"/>
  <c r="CK36" i="3"/>
  <c r="CL36" i="3"/>
  <c r="CM36" i="3"/>
  <c r="CK37" i="3"/>
  <c r="CL37" i="3"/>
  <c r="CM37" i="3"/>
  <c r="CK38" i="3"/>
  <c r="CL38" i="3"/>
  <c r="CM38" i="3"/>
  <c r="CK39" i="3"/>
  <c r="CL39" i="3"/>
  <c r="CM39" i="3"/>
  <c r="CK40" i="3"/>
  <c r="CL40" i="3"/>
  <c r="CM40" i="3"/>
  <c r="CK41" i="3"/>
  <c r="CL41" i="3"/>
  <c r="CM41" i="3"/>
  <c r="CK42" i="3"/>
  <c r="CL42" i="3"/>
  <c r="CM42" i="3"/>
  <c r="CK43" i="3"/>
  <c r="CL43" i="3"/>
  <c r="CM43" i="3"/>
  <c r="CK44" i="3"/>
  <c r="CL44" i="3"/>
  <c r="CM44" i="3"/>
  <c r="CK45" i="3"/>
  <c r="CL45" i="3"/>
  <c r="CM45" i="3"/>
  <c r="CK46" i="3"/>
  <c r="CL46" i="3"/>
  <c r="CM46" i="3"/>
  <c r="CK47" i="3"/>
  <c r="CL47" i="3"/>
  <c r="CM47" i="3"/>
  <c r="CK48" i="3"/>
  <c r="CL48" i="3"/>
  <c r="CM48" i="3"/>
  <c r="CK49" i="3"/>
  <c r="CL49" i="3"/>
  <c r="CM49" i="3"/>
  <c r="CK50" i="3"/>
  <c r="CL50" i="3"/>
  <c r="CM50" i="3"/>
  <c r="CK51" i="3"/>
  <c r="CL51" i="3"/>
  <c r="CM51" i="3"/>
  <c r="CK52" i="3"/>
  <c r="CL52" i="3"/>
  <c r="CM52" i="3"/>
  <c r="CK53" i="3"/>
  <c r="CL53" i="3"/>
  <c r="CM53" i="3"/>
  <c r="CK54" i="3"/>
  <c r="CL54" i="3"/>
  <c r="CM54" i="3"/>
  <c r="CK55" i="3"/>
  <c r="CL55" i="3"/>
  <c r="CM55" i="3"/>
  <c r="CK56" i="3"/>
  <c r="CL56" i="3"/>
  <c r="CM56" i="3"/>
  <c r="CK57" i="3"/>
  <c r="CL57" i="3"/>
  <c r="CM57" i="3"/>
  <c r="CK58" i="3"/>
  <c r="CL58" i="3"/>
  <c r="CM58" i="3"/>
  <c r="CM3" i="3"/>
  <c r="CL3" i="3"/>
  <c r="CK3" i="3"/>
  <c r="L60" i="3"/>
  <c r="M60" i="3"/>
  <c r="N60" i="3"/>
  <c r="W5" i="30"/>
  <c r="X5" i="30"/>
  <c r="W6" i="30"/>
  <c r="X6" i="30"/>
  <c r="X7" i="30"/>
  <c r="AC7" i="30"/>
  <c r="X8" i="30"/>
  <c r="W9" i="30"/>
  <c r="X9" i="30"/>
  <c r="X10" i="30"/>
  <c r="X11" i="30"/>
  <c r="X12" i="30"/>
  <c r="W13" i="30"/>
  <c r="X13" i="30"/>
  <c r="X14" i="30"/>
  <c r="X15" i="30"/>
  <c r="X16" i="30"/>
  <c r="W17" i="30"/>
  <c r="X17" i="30"/>
  <c r="W18" i="30"/>
  <c r="X18" i="30"/>
  <c r="X19" i="30"/>
  <c r="AC19" i="30"/>
  <c r="W20" i="30"/>
  <c r="X20" i="30"/>
  <c r="W21" i="30"/>
  <c r="W22" i="30"/>
  <c r="X22" i="30"/>
  <c r="X23" i="30"/>
  <c r="X24" i="30"/>
  <c r="W25" i="30"/>
  <c r="W26" i="30"/>
  <c r="X26" i="30"/>
  <c r="X27" i="30"/>
  <c r="AC27" i="30"/>
  <c r="X28" i="30"/>
  <c r="W29" i="30"/>
  <c r="X29" i="30"/>
  <c r="W30" i="30"/>
  <c r="X30" i="30"/>
  <c r="X31" i="30"/>
  <c r="X32" i="30"/>
  <c r="X33" i="30"/>
  <c r="X34" i="30"/>
  <c r="X35" i="30"/>
  <c r="AC35" i="30"/>
  <c r="W36" i="30"/>
  <c r="X36" i="30"/>
  <c r="X37" i="30"/>
  <c r="X38" i="30"/>
  <c r="X39" i="30"/>
  <c r="X40" i="30"/>
  <c r="W41" i="30"/>
  <c r="W42" i="30"/>
  <c r="X42" i="30"/>
  <c r="X43" i="30"/>
  <c r="AC43" i="30"/>
  <c r="X44" i="30"/>
  <c r="X45" i="30"/>
  <c r="AC45" i="30"/>
  <c r="W46" i="30"/>
  <c r="X46" i="30"/>
  <c r="X47" i="30"/>
  <c r="X48" i="30"/>
  <c r="X49" i="30"/>
  <c r="AC49" i="30"/>
  <c r="X50" i="30"/>
  <c r="X51" i="30"/>
  <c r="AC4" i="30"/>
  <c r="O4" i="30"/>
  <c r="BA13" i="32"/>
  <c r="K69" i="12"/>
  <c r="G69" i="12"/>
  <c r="C69" i="12"/>
  <c r="D69" i="12"/>
  <c r="E69" i="12"/>
  <c r="F69" i="12"/>
  <c r="H69" i="12"/>
  <c r="I69" i="12"/>
  <c r="J69" i="12"/>
  <c r="L69" i="12"/>
  <c r="B69" i="12"/>
  <c r="S14" i="21"/>
  <c r="R14" i="21"/>
  <c r="Q14" i="21"/>
  <c r="P14" i="21"/>
  <c r="O14" i="21"/>
  <c r="N14" i="21"/>
  <c r="M14" i="21"/>
  <c r="H62" i="34"/>
  <c r="H14" i="21" s="1"/>
  <c r="G62" i="34"/>
  <c r="G14" i="21" s="1"/>
  <c r="F62" i="34"/>
  <c r="F14" i="21" s="1"/>
  <c r="E62" i="34"/>
  <c r="E14" i="21" s="1"/>
  <c r="D62" i="34"/>
  <c r="D14" i="21" s="1"/>
  <c r="C62" i="34"/>
  <c r="C14" i="21" s="1"/>
  <c r="B62" i="34"/>
  <c r="B14" i="21" s="1"/>
  <c r="BU61" i="34"/>
  <c r="BT61" i="34"/>
  <c r="BS61" i="34"/>
  <c r="H61" i="34"/>
  <c r="G61" i="34"/>
  <c r="F61" i="34"/>
  <c r="E61" i="34"/>
  <c r="D61" i="34"/>
  <c r="C61" i="34"/>
  <c r="B61" i="34"/>
  <c r="S7" i="21"/>
  <c r="R7" i="21"/>
  <c r="Q7" i="21"/>
  <c r="P7" i="21"/>
  <c r="O7" i="21"/>
  <c r="N7" i="21"/>
  <c r="M7" i="21"/>
  <c r="K62" i="33"/>
  <c r="J62" i="33"/>
  <c r="I62" i="33"/>
  <c r="H62" i="33"/>
  <c r="H7" i="21" s="1"/>
  <c r="G62" i="33"/>
  <c r="G7" i="21" s="1"/>
  <c r="F62" i="33"/>
  <c r="F7" i="21" s="1"/>
  <c r="E62" i="33"/>
  <c r="E7" i="21" s="1"/>
  <c r="D62" i="33"/>
  <c r="D7" i="21" s="1"/>
  <c r="C62" i="33"/>
  <c r="C7" i="21" s="1"/>
  <c r="B62" i="33"/>
  <c r="B7" i="21" s="1"/>
  <c r="BS61" i="33"/>
  <c r="BR61" i="33"/>
  <c r="BQ61" i="33"/>
  <c r="BP61" i="33"/>
  <c r="Q61" i="33"/>
  <c r="K61" i="33"/>
  <c r="J61" i="33"/>
  <c r="I61" i="33"/>
  <c r="H61" i="33"/>
  <c r="G61" i="33"/>
  <c r="F61" i="33"/>
  <c r="E61" i="33"/>
  <c r="D61" i="33"/>
  <c r="C61" i="33"/>
  <c r="B61" i="33"/>
  <c r="CF60" i="33"/>
  <c r="CF59" i="33"/>
  <c r="CF58" i="33"/>
  <c r="CF57" i="33"/>
  <c r="CF56" i="33"/>
  <c r="CF55" i="33"/>
  <c r="CF54" i="33"/>
  <c r="CF53" i="33"/>
  <c r="CF52" i="33"/>
  <c r="BW61" i="12"/>
  <c r="BV61" i="12"/>
  <c r="BU61" i="12"/>
  <c r="BS61" i="12"/>
  <c r="BR61" i="12"/>
  <c r="BQ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Y61" i="12"/>
  <c r="AX61" i="12"/>
  <c r="AW61" i="12"/>
  <c r="AV61" i="12"/>
  <c r="AU61" i="12"/>
  <c r="AT61" i="12"/>
  <c r="AS61" i="12"/>
  <c r="AR61" i="12"/>
  <c r="AQ61" i="12"/>
  <c r="AP61" i="12"/>
  <c r="AO61" i="12"/>
  <c r="AN61" i="12"/>
  <c r="AM61" i="12"/>
  <c r="AL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W61" i="12"/>
  <c r="V61" i="12"/>
  <c r="BW61" i="11"/>
  <c r="R15" i="21"/>
  <c r="O15" i="21"/>
  <c r="C62" i="4"/>
  <c r="C8" i="21" s="1"/>
  <c r="N8" i="21"/>
  <c r="CM60" i="11"/>
  <c r="CM59" i="11"/>
  <c r="CM58" i="11"/>
  <c r="CM57" i="11"/>
  <c r="CM56" i="11"/>
  <c r="CM55" i="11"/>
  <c r="AY18" i="32"/>
  <c r="S13" i="20" s="1"/>
  <c r="AX18" i="32"/>
  <c r="R13" i="20" s="1"/>
  <c r="AW18" i="32"/>
  <c r="Q13" i="20" s="1"/>
  <c r="AV18" i="32"/>
  <c r="AU18" i="32"/>
  <c r="AT18" i="32"/>
  <c r="AS18" i="32"/>
  <c r="AR18" i="32"/>
  <c r="AQ18" i="32"/>
  <c r="AP18" i="32"/>
  <c r="AO18" i="32"/>
  <c r="AN18" i="32"/>
  <c r="P13" i="20" s="1"/>
  <c r="AM18" i="32"/>
  <c r="AL18" i="32"/>
  <c r="AK18" i="32"/>
  <c r="O13" i="20" s="1"/>
  <c r="AJ18" i="32"/>
  <c r="N13" i="20" s="1"/>
  <c r="AI18" i="32"/>
  <c r="M13" i="20" s="1"/>
  <c r="AH18" i="32"/>
  <c r="AG18" i="32"/>
  <c r="C18" i="32"/>
  <c r="B18" i="32"/>
  <c r="CA48" i="8"/>
  <c r="BZ48" i="8"/>
  <c r="BY48" i="8"/>
  <c r="BX48" i="8"/>
  <c r="BW48" i="8"/>
  <c r="BV48" i="8"/>
  <c r="BU48" i="8"/>
  <c r="CA47" i="8"/>
  <c r="BZ47" i="8"/>
  <c r="BY47" i="8"/>
  <c r="BX47" i="8"/>
  <c r="BW47" i="8"/>
  <c r="BV47" i="8"/>
  <c r="BU47" i="8"/>
  <c r="BT47" i="8"/>
  <c r="CA46" i="8"/>
  <c r="BZ46" i="8"/>
  <c r="BY46" i="8"/>
  <c r="BX46" i="8"/>
  <c r="BW46" i="8"/>
  <c r="BV46" i="8"/>
  <c r="BU46" i="8"/>
  <c r="BT46" i="8"/>
  <c r="CA45" i="8"/>
  <c r="BZ45" i="8"/>
  <c r="BY45" i="8"/>
  <c r="BX45" i="8"/>
  <c r="BW45" i="8"/>
  <c r="BV45" i="8"/>
  <c r="BU45" i="8"/>
  <c r="BT45" i="8"/>
  <c r="CA44" i="8"/>
  <c r="BZ44" i="8"/>
  <c r="BY44" i="8"/>
  <c r="BX44" i="8"/>
  <c r="BW44" i="8"/>
  <c r="BV44" i="8"/>
  <c r="BU44" i="8"/>
  <c r="BT44" i="8"/>
  <c r="CA43" i="8"/>
  <c r="BZ43" i="8"/>
  <c r="BY43" i="8"/>
  <c r="BX43" i="8"/>
  <c r="BW43" i="8"/>
  <c r="BV43" i="8"/>
  <c r="BU43" i="8"/>
  <c r="BT43" i="8"/>
  <c r="CA42" i="8"/>
  <c r="BZ42" i="8"/>
  <c r="BY42" i="8"/>
  <c r="BX42" i="8"/>
  <c r="BW42" i="8"/>
  <c r="BV42" i="8"/>
  <c r="BU42" i="8"/>
  <c r="BT42" i="8"/>
  <c r="CA41" i="8"/>
  <c r="BZ41" i="8"/>
  <c r="BY41" i="8"/>
  <c r="BX41" i="8"/>
  <c r="BW41" i="8"/>
  <c r="BV41" i="8"/>
  <c r="BU41" i="8"/>
  <c r="BT41" i="8"/>
  <c r="CA40" i="8"/>
  <c r="BZ40" i="8"/>
  <c r="BY40" i="8"/>
  <c r="BX40" i="8"/>
  <c r="BW40" i="8"/>
  <c r="BV40" i="8"/>
  <c r="BU40" i="8"/>
  <c r="BT40" i="8"/>
  <c r="CA39" i="8"/>
  <c r="BZ39" i="8"/>
  <c r="BY39" i="8"/>
  <c r="BX39" i="8"/>
  <c r="BW39" i="8"/>
  <c r="BV39" i="8"/>
  <c r="BU39" i="8"/>
  <c r="BT39" i="8"/>
  <c r="CA38" i="8"/>
  <c r="BZ38" i="8"/>
  <c r="BY38" i="8"/>
  <c r="BX38" i="8"/>
  <c r="BW38" i="8"/>
  <c r="BV38" i="8"/>
  <c r="BU38" i="8"/>
  <c r="BT38" i="8"/>
  <c r="CA37" i="8"/>
  <c r="BZ37" i="8"/>
  <c r="BY37" i="8"/>
  <c r="BX37" i="8"/>
  <c r="BW37" i="8"/>
  <c r="BV37" i="8"/>
  <c r="BU37" i="8"/>
  <c r="BT37" i="8"/>
  <c r="CA36" i="8"/>
  <c r="BZ36" i="8"/>
  <c r="BY36" i="8"/>
  <c r="BX36" i="8"/>
  <c r="BW36" i="8"/>
  <c r="BV36" i="8"/>
  <c r="BU36" i="8"/>
  <c r="BT36" i="8"/>
  <c r="CA35" i="8"/>
  <c r="BZ35" i="8"/>
  <c r="BY35" i="8"/>
  <c r="BX35" i="8"/>
  <c r="BW35" i="8"/>
  <c r="BV35" i="8"/>
  <c r="BU35" i="8"/>
  <c r="BT35" i="8"/>
  <c r="CA34" i="8"/>
  <c r="BZ34" i="8"/>
  <c r="BY34" i="8"/>
  <c r="BX34" i="8"/>
  <c r="BW34" i="8"/>
  <c r="BV34" i="8"/>
  <c r="BU34" i="8"/>
  <c r="BT34" i="8"/>
  <c r="CA33" i="8"/>
  <c r="BZ33" i="8"/>
  <c r="BY33" i="8"/>
  <c r="BX33" i="8"/>
  <c r="BW33" i="8"/>
  <c r="BV33" i="8"/>
  <c r="BU33" i="8"/>
  <c r="BT33" i="8"/>
  <c r="CA32" i="8"/>
  <c r="BZ32" i="8"/>
  <c r="BY32" i="8"/>
  <c r="BX32" i="8"/>
  <c r="BW32" i="8"/>
  <c r="BV32" i="8"/>
  <c r="BU32" i="8"/>
  <c r="BT32" i="8"/>
  <c r="CA31" i="8"/>
  <c r="BZ31" i="8"/>
  <c r="BY31" i="8"/>
  <c r="BX31" i="8"/>
  <c r="BW31" i="8"/>
  <c r="BV31" i="8"/>
  <c r="BU31" i="8"/>
  <c r="BT31" i="8"/>
  <c r="CA30" i="8"/>
  <c r="BZ30" i="8"/>
  <c r="BY30" i="8"/>
  <c r="BX30" i="8"/>
  <c r="BW30" i="8"/>
  <c r="BV30" i="8"/>
  <c r="BU30" i="8"/>
  <c r="BT30" i="8"/>
  <c r="CA29" i="8"/>
  <c r="BZ29" i="8"/>
  <c r="BY29" i="8"/>
  <c r="BX29" i="8"/>
  <c r="BW29" i="8"/>
  <c r="BV29" i="8"/>
  <c r="BU29" i="8"/>
  <c r="BT29" i="8"/>
  <c r="CA28" i="8"/>
  <c r="BZ28" i="8"/>
  <c r="BY28" i="8"/>
  <c r="BX28" i="8"/>
  <c r="BW28" i="8"/>
  <c r="BV28" i="8"/>
  <c r="BU28" i="8"/>
  <c r="BT28" i="8"/>
  <c r="CA27" i="8"/>
  <c r="BZ27" i="8"/>
  <c r="BY27" i="8"/>
  <c r="BX27" i="8"/>
  <c r="BW27" i="8"/>
  <c r="BV27" i="8"/>
  <c r="BU27" i="8"/>
  <c r="BT27" i="8"/>
  <c r="CA26" i="8"/>
  <c r="BZ26" i="8"/>
  <c r="BY26" i="8"/>
  <c r="BX26" i="8"/>
  <c r="BW26" i="8"/>
  <c r="BV26" i="8"/>
  <c r="BU26" i="8"/>
  <c r="BT26" i="8"/>
  <c r="CA25" i="8"/>
  <c r="BZ25" i="8"/>
  <c r="BY25" i="8"/>
  <c r="BX25" i="8"/>
  <c r="BW25" i="8"/>
  <c r="BV25" i="8"/>
  <c r="BU25" i="8"/>
  <c r="BT25" i="8"/>
  <c r="CA24" i="8"/>
  <c r="BZ24" i="8"/>
  <c r="BY24" i="8"/>
  <c r="BX24" i="8"/>
  <c r="BW24" i="8"/>
  <c r="BV24" i="8"/>
  <c r="BU24" i="8"/>
  <c r="BT24" i="8"/>
  <c r="CA23" i="8"/>
  <c r="BZ23" i="8"/>
  <c r="BY23" i="8"/>
  <c r="BX23" i="8"/>
  <c r="BW23" i="8"/>
  <c r="BV23" i="8"/>
  <c r="BU23" i="8"/>
  <c r="BT23" i="8"/>
  <c r="CA22" i="8"/>
  <c r="BZ22" i="8"/>
  <c r="BY22" i="8"/>
  <c r="BX22" i="8"/>
  <c r="BW22" i="8"/>
  <c r="BV22" i="8"/>
  <c r="BU22" i="8"/>
  <c r="BT22" i="8"/>
  <c r="CA21" i="8"/>
  <c r="BZ21" i="8"/>
  <c r="BY21" i="8"/>
  <c r="BX21" i="8"/>
  <c r="BW21" i="8"/>
  <c r="BV21" i="8"/>
  <c r="BU21" i="8"/>
  <c r="BT21" i="8"/>
  <c r="CA20" i="8"/>
  <c r="BZ20" i="8"/>
  <c r="BY20" i="8"/>
  <c r="BX20" i="8"/>
  <c r="BW20" i="8"/>
  <c r="BV20" i="8"/>
  <c r="BU20" i="8"/>
  <c r="BT20" i="8"/>
  <c r="CA19" i="8"/>
  <c r="BZ19" i="8"/>
  <c r="BY19" i="8"/>
  <c r="BX19" i="8"/>
  <c r="BW19" i="8"/>
  <c r="BV19" i="8"/>
  <c r="BU19" i="8"/>
  <c r="BT19" i="8"/>
  <c r="CA18" i="8"/>
  <c r="BZ18" i="8"/>
  <c r="BY18" i="8"/>
  <c r="BX18" i="8"/>
  <c r="BW18" i="8"/>
  <c r="BV18" i="8"/>
  <c r="BU18" i="8"/>
  <c r="BT18" i="8"/>
  <c r="CA17" i="8"/>
  <c r="BZ17" i="8"/>
  <c r="BY17" i="8"/>
  <c r="BX17" i="8"/>
  <c r="BW17" i="8"/>
  <c r="BV17" i="8"/>
  <c r="BU17" i="8"/>
  <c r="BT17" i="8"/>
  <c r="CA16" i="8"/>
  <c r="BZ16" i="8"/>
  <c r="BY16" i="8"/>
  <c r="BX16" i="8"/>
  <c r="BW16" i="8"/>
  <c r="BV16" i="8"/>
  <c r="BU16" i="8"/>
  <c r="BT16" i="8"/>
  <c r="CA15" i="8"/>
  <c r="BZ15" i="8"/>
  <c r="BY15" i="8"/>
  <c r="BX15" i="8"/>
  <c r="BW15" i="8"/>
  <c r="BV15" i="8"/>
  <c r="BU15" i="8"/>
  <c r="BT15" i="8"/>
  <c r="CA14" i="8"/>
  <c r="BZ14" i="8"/>
  <c r="BY14" i="8"/>
  <c r="BX14" i="8"/>
  <c r="BW14" i="8"/>
  <c r="BV14" i="8"/>
  <c r="BU14" i="8"/>
  <c r="BT14" i="8"/>
  <c r="CA13" i="8"/>
  <c r="BZ13" i="8"/>
  <c r="BY13" i="8"/>
  <c r="BX13" i="8"/>
  <c r="BW13" i="8"/>
  <c r="BV13" i="8"/>
  <c r="BU13" i="8"/>
  <c r="BT13" i="8"/>
  <c r="CA12" i="8"/>
  <c r="BZ12" i="8"/>
  <c r="BY12" i="8"/>
  <c r="BX12" i="8"/>
  <c r="BW12" i="8"/>
  <c r="BV12" i="8"/>
  <c r="BU12" i="8"/>
  <c r="BT12" i="8"/>
  <c r="CA11" i="8"/>
  <c r="BZ11" i="8"/>
  <c r="BY11" i="8"/>
  <c r="BX11" i="8"/>
  <c r="BW11" i="8"/>
  <c r="BV11" i="8"/>
  <c r="BU11" i="8"/>
  <c r="BT11" i="8"/>
  <c r="CA10" i="8"/>
  <c r="BZ10" i="8"/>
  <c r="BY10" i="8"/>
  <c r="BX10" i="8"/>
  <c r="BW10" i="8"/>
  <c r="BV10" i="8"/>
  <c r="BU10" i="8"/>
  <c r="BT10" i="8"/>
  <c r="CA9" i="8"/>
  <c r="BZ9" i="8"/>
  <c r="BY9" i="8"/>
  <c r="BX9" i="8"/>
  <c r="BW9" i="8"/>
  <c r="BV9" i="8"/>
  <c r="BU9" i="8"/>
  <c r="BT9" i="8"/>
  <c r="CA8" i="8"/>
  <c r="BZ8" i="8"/>
  <c r="BY8" i="8"/>
  <c r="BX8" i="8"/>
  <c r="BW8" i="8"/>
  <c r="BV8" i="8"/>
  <c r="BU8" i="8"/>
  <c r="BT8" i="8"/>
  <c r="CA7" i="8"/>
  <c r="BZ7" i="8"/>
  <c r="BY7" i="8"/>
  <c r="BX7" i="8"/>
  <c r="BW7" i="8"/>
  <c r="BV7" i="8"/>
  <c r="BU7" i="8"/>
  <c r="BT7" i="8"/>
  <c r="CA6" i="8"/>
  <c r="BZ6" i="8"/>
  <c r="BY6" i="8"/>
  <c r="BX6" i="8"/>
  <c r="BW6" i="8"/>
  <c r="BV6" i="8"/>
  <c r="BU6" i="8"/>
  <c r="BT6" i="8"/>
  <c r="CA5" i="8"/>
  <c r="BZ5" i="8"/>
  <c r="BY5" i="8"/>
  <c r="BX5" i="8"/>
  <c r="BW5" i="8"/>
  <c r="BV5" i="8"/>
  <c r="BU5" i="8"/>
  <c r="BT5" i="8"/>
  <c r="CA4" i="8"/>
  <c r="BZ4" i="8"/>
  <c r="BY4" i="8"/>
  <c r="BX4" i="8"/>
  <c r="BW4" i="8"/>
  <c r="BV4" i="8"/>
  <c r="BU4" i="8"/>
  <c r="BT4" i="8"/>
  <c r="CA3" i="8"/>
  <c r="BZ3" i="8"/>
  <c r="BY3" i="8"/>
  <c r="BX3" i="8"/>
  <c r="BW3" i="8"/>
  <c r="BV3" i="8"/>
  <c r="BU3" i="8"/>
  <c r="BT3" i="8"/>
  <c r="CK54" i="13"/>
  <c r="CK56" i="13"/>
  <c r="CI56" i="13"/>
  <c r="CH56" i="13"/>
  <c r="CK55" i="13"/>
  <c r="CI55" i="13"/>
  <c r="CH55" i="13"/>
  <c r="CI54" i="13"/>
  <c r="CH54" i="13"/>
  <c r="CD60" i="9"/>
  <c r="CD59" i="9"/>
  <c r="CD58" i="9"/>
  <c r="CD57" i="9"/>
  <c r="CD56" i="9"/>
  <c r="CD55" i="9"/>
  <c r="CD54" i="9"/>
  <c r="CB51" i="4"/>
  <c r="CB50" i="4"/>
  <c r="CB49" i="4"/>
  <c r="CB48" i="4"/>
  <c r="CB47" i="4"/>
  <c r="CB46" i="4"/>
  <c r="CB45" i="4"/>
  <c r="CB44" i="4"/>
  <c r="CB43" i="4"/>
  <c r="CB42" i="4"/>
  <c r="CB41" i="4"/>
  <c r="CB40" i="4"/>
  <c r="CB39" i="4"/>
  <c r="CB38" i="4"/>
  <c r="CB37" i="4"/>
  <c r="CB36" i="4"/>
  <c r="CB35" i="4"/>
  <c r="CB34" i="4"/>
  <c r="CB33" i="4"/>
  <c r="CB32" i="4"/>
  <c r="CB31" i="4"/>
  <c r="CB30" i="4"/>
  <c r="CB29" i="4"/>
  <c r="CB28" i="4"/>
  <c r="CB27" i="4"/>
  <c r="CB26" i="4"/>
  <c r="CB25" i="4"/>
  <c r="CB24" i="4"/>
  <c r="CB23" i="4"/>
  <c r="CB22" i="4"/>
  <c r="CB21" i="4"/>
  <c r="CB20" i="4"/>
  <c r="CB19" i="4"/>
  <c r="CB18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5" i="4"/>
  <c r="CB4" i="4"/>
  <c r="CD4" i="4"/>
  <c r="CD5" i="4"/>
  <c r="CD6" i="4"/>
  <c r="CD7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3" i="4"/>
  <c r="CI51" i="5"/>
  <c r="CH51" i="5"/>
  <c r="CI50" i="5"/>
  <c r="CH50" i="5"/>
  <c r="CI49" i="5"/>
  <c r="CH49" i="5"/>
  <c r="CI48" i="5"/>
  <c r="CH48" i="5"/>
  <c r="CI47" i="5"/>
  <c r="CH47" i="5"/>
  <c r="CI46" i="5"/>
  <c r="CH46" i="5"/>
  <c r="CI45" i="5"/>
  <c r="CH45" i="5"/>
  <c r="CI44" i="5"/>
  <c r="CH44" i="5"/>
  <c r="CI43" i="5"/>
  <c r="CH43" i="5"/>
  <c r="CI42" i="5"/>
  <c r="CH42" i="5"/>
  <c r="CI41" i="5"/>
  <c r="CH41" i="5"/>
  <c r="CI40" i="5"/>
  <c r="CH40" i="5"/>
  <c r="CI39" i="5"/>
  <c r="CH39" i="5"/>
  <c r="CI38" i="5"/>
  <c r="CH38" i="5"/>
  <c r="CI37" i="5"/>
  <c r="CH37" i="5"/>
  <c r="CI36" i="5"/>
  <c r="CH36" i="5"/>
  <c r="CI35" i="5"/>
  <c r="CH35" i="5"/>
  <c r="CI34" i="5"/>
  <c r="CH34" i="5"/>
  <c r="CI33" i="5"/>
  <c r="CH33" i="5"/>
  <c r="CI32" i="5"/>
  <c r="CH32" i="5"/>
  <c r="CI31" i="5"/>
  <c r="CH31" i="5"/>
  <c r="CI30" i="5"/>
  <c r="CH30" i="5"/>
  <c r="CI29" i="5"/>
  <c r="CH29" i="5"/>
  <c r="CI28" i="5"/>
  <c r="CH28" i="5"/>
  <c r="CI27" i="5"/>
  <c r="CH27" i="5"/>
  <c r="CI26" i="5"/>
  <c r="CH26" i="5"/>
  <c r="CI25" i="5"/>
  <c r="CH25" i="5"/>
  <c r="CI24" i="5"/>
  <c r="CH24" i="5"/>
  <c r="CI23" i="5"/>
  <c r="CH23" i="5"/>
  <c r="CI22" i="5"/>
  <c r="CH22" i="5"/>
  <c r="CI21" i="5"/>
  <c r="CH21" i="5"/>
  <c r="CI20" i="5"/>
  <c r="CH20" i="5"/>
  <c r="CI19" i="5"/>
  <c r="CH19" i="5"/>
  <c r="CI18" i="5"/>
  <c r="CH18" i="5"/>
  <c r="CI17" i="5"/>
  <c r="CH17" i="5"/>
  <c r="CI16" i="5"/>
  <c r="CH16" i="5"/>
  <c r="CI15" i="5"/>
  <c r="CH15" i="5"/>
  <c r="CI14" i="5"/>
  <c r="CH14" i="5"/>
  <c r="CI13" i="5"/>
  <c r="CH13" i="5"/>
  <c r="CI12" i="5"/>
  <c r="CH12" i="5"/>
  <c r="CI11" i="5"/>
  <c r="CH11" i="5"/>
  <c r="CI10" i="5"/>
  <c r="CH10" i="5"/>
  <c r="CI9" i="5"/>
  <c r="CH9" i="5"/>
  <c r="CI8" i="5"/>
  <c r="CH8" i="5"/>
  <c r="CI7" i="5"/>
  <c r="CH7" i="5"/>
  <c r="CI6" i="5"/>
  <c r="CH6" i="5"/>
  <c r="CI5" i="5"/>
  <c r="CH5" i="5"/>
  <c r="CI4" i="5"/>
  <c r="CH4" i="5"/>
  <c r="CI3" i="5"/>
  <c r="CH3" i="5"/>
  <c r="CK56" i="4"/>
  <c r="CJ56" i="4"/>
  <c r="CK55" i="4"/>
  <c r="CJ55" i="4"/>
  <c r="CK54" i="4"/>
  <c r="CJ54" i="4"/>
  <c r="CK53" i="4"/>
  <c r="CJ53" i="4"/>
  <c r="CK52" i="4"/>
  <c r="CJ52" i="4"/>
  <c r="CK51" i="4"/>
  <c r="CJ51" i="4"/>
  <c r="CK50" i="4"/>
  <c r="CJ50" i="4"/>
  <c r="CK49" i="4"/>
  <c r="CJ49" i="4"/>
  <c r="CK48" i="4"/>
  <c r="CJ48" i="4"/>
  <c r="CK47" i="4"/>
  <c r="CJ47" i="4"/>
  <c r="CK46" i="4"/>
  <c r="CJ46" i="4"/>
  <c r="CK45" i="4"/>
  <c r="CJ45" i="4"/>
  <c r="CK44" i="4"/>
  <c r="CJ44" i="4"/>
  <c r="CK43" i="4"/>
  <c r="CJ43" i="4"/>
  <c r="CK42" i="4"/>
  <c r="CJ42" i="4"/>
  <c r="CK41" i="4"/>
  <c r="CJ41" i="4"/>
  <c r="CK40" i="4"/>
  <c r="CJ40" i="4"/>
  <c r="CK39" i="4"/>
  <c r="CJ39" i="4"/>
  <c r="CK38" i="4"/>
  <c r="CJ38" i="4"/>
  <c r="CK37" i="4"/>
  <c r="CJ37" i="4"/>
  <c r="CK36" i="4"/>
  <c r="CJ36" i="4"/>
  <c r="CK35" i="4"/>
  <c r="CJ35" i="4"/>
  <c r="CK34" i="4"/>
  <c r="CJ34" i="4"/>
  <c r="CK33" i="4"/>
  <c r="CJ33" i="4"/>
  <c r="CK32" i="4"/>
  <c r="CJ32" i="4"/>
  <c r="CK31" i="4"/>
  <c r="CJ31" i="4"/>
  <c r="CK30" i="4"/>
  <c r="CJ30" i="4"/>
  <c r="CK29" i="4"/>
  <c r="CJ29" i="4"/>
  <c r="CK28" i="4"/>
  <c r="CJ28" i="4"/>
  <c r="CK27" i="4"/>
  <c r="CJ27" i="4"/>
  <c r="CK26" i="4"/>
  <c r="CJ26" i="4"/>
  <c r="CK25" i="4"/>
  <c r="CJ25" i="4"/>
  <c r="CK24" i="4"/>
  <c r="CJ24" i="4"/>
  <c r="CK23" i="4"/>
  <c r="CJ23" i="4"/>
  <c r="CK22" i="4"/>
  <c r="CJ22" i="4"/>
  <c r="CK21" i="4"/>
  <c r="CJ21" i="4"/>
  <c r="CK20" i="4"/>
  <c r="CJ20" i="4"/>
  <c r="CK19" i="4"/>
  <c r="CJ19" i="4"/>
  <c r="CK18" i="4"/>
  <c r="CJ18" i="4"/>
  <c r="CK17" i="4"/>
  <c r="CJ17" i="4"/>
  <c r="CK16" i="4"/>
  <c r="CJ16" i="4"/>
  <c r="CK15" i="4"/>
  <c r="CJ15" i="4"/>
  <c r="CK14" i="4"/>
  <c r="CJ14" i="4"/>
  <c r="CK13" i="4"/>
  <c r="CJ13" i="4"/>
  <c r="CK12" i="4"/>
  <c r="CJ12" i="4"/>
  <c r="CK11" i="4"/>
  <c r="CJ11" i="4"/>
  <c r="CK10" i="4"/>
  <c r="CJ10" i="4"/>
  <c r="CK9" i="4"/>
  <c r="CJ9" i="4"/>
  <c r="CK8" i="4"/>
  <c r="CJ8" i="4"/>
  <c r="CK7" i="4"/>
  <c r="CJ7" i="4"/>
  <c r="CK6" i="4"/>
  <c r="CJ6" i="4"/>
  <c r="CK5" i="4"/>
  <c r="CJ5" i="4"/>
  <c r="CK4" i="4"/>
  <c r="CJ4" i="4"/>
  <c r="CM3" i="4"/>
  <c r="CK3" i="4"/>
  <c r="CJ3" i="4"/>
  <c r="CI60" i="4"/>
  <c r="CH60" i="4"/>
  <c r="CG60" i="4"/>
  <c r="CF60" i="4"/>
  <c r="CE60" i="4"/>
  <c r="CC60" i="4"/>
  <c r="CI59" i="4"/>
  <c r="CH59" i="4"/>
  <c r="CG59" i="4"/>
  <c r="CF59" i="4"/>
  <c r="CE59" i="4"/>
  <c r="CC59" i="4"/>
  <c r="CI58" i="4"/>
  <c r="CH58" i="4"/>
  <c r="CG58" i="4"/>
  <c r="CF58" i="4"/>
  <c r="CE58" i="4"/>
  <c r="CC58" i="4"/>
  <c r="CI57" i="4"/>
  <c r="CH57" i="4"/>
  <c r="CG57" i="4"/>
  <c r="CF57" i="4"/>
  <c r="CE57" i="4"/>
  <c r="CC57" i="4"/>
  <c r="CI56" i="4"/>
  <c r="CH56" i="4"/>
  <c r="CG56" i="4"/>
  <c r="CF56" i="4"/>
  <c r="CE56" i="4"/>
  <c r="CC56" i="4"/>
  <c r="CI55" i="4"/>
  <c r="CH55" i="4"/>
  <c r="CG55" i="4"/>
  <c r="CF55" i="4"/>
  <c r="CE55" i="4"/>
  <c r="CC55" i="4"/>
  <c r="CI54" i="4"/>
  <c r="CH54" i="4"/>
  <c r="CG54" i="4"/>
  <c r="CF54" i="4"/>
  <c r="CE54" i="4"/>
  <c r="CC54" i="4"/>
  <c r="CI53" i="4"/>
  <c r="CH53" i="4"/>
  <c r="CG53" i="4"/>
  <c r="CF53" i="4"/>
  <c r="CE53" i="4"/>
  <c r="CC53" i="4"/>
  <c r="CI52" i="4"/>
  <c r="CH52" i="4"/>
  <c r="CG52" i="4"/>
  <c r="CF52" i="4"/>
  <c r="CE52" i="4"/>
  <c r="CC52" i="4"/>
  <c r="CI51" i="4"/>
  <c r="CH51" i="4"/>
  <c r="CG51" i="4"/>
  <c r="CF51" i="4"/>
  <c r="CE51" i="4"/>
  <c r="CC51" i="4"/>
  <c r="CI50" i="4"/>
  <c r="CH50" i="4"/>
  <c r="CG50" i="4"/>
  <c r="CF50" i="4"/>
  <c r="CE50" i="4"/>
  <c r="CC50" i="4"/>
  <c r="CI49" i="4"/>
  <c r="CH49" i="4"/>
  <c r="CG49" i="4"/>
  <c r="CF49" i="4"/>
  <c r="CE49" i="4"/>
  <c r="CC49" i="4"/>
  <c r="CI48" i="4"/>
  <c r="CH48" i="4"/>
  <c r="CG48" i="4"/>
  <c r="CF48" i="4"/>
  <c r="CE48" i="4"/>
  <c r="CC48" i="4"/>
  <c r="CI47" i="4"/>
  <c r="CH47" i="4"/>
  <c r="CG47" i="4"/>
  <c r="CF47" i="4"/>
  <c r="CE47" i="4"/>
  <c r="CC47" i="4"/>
  <c r="CI46" i="4"/>
  <c r="CH46" i="4"/>
  <c r="CG46" i="4"/>
  <c r="CF46" i="4"/>
  <c r="CE46" i="4"/>
  <c r="CC46" i="4"/>
  <c r="CI45" i="4"/>
  <c r="CH45" i="4"/>
  <c r="CG45" i="4"/>
  <c r="CF45" i="4"/>
  <c r="CE45" i="4"/>
  <c r="CC45" i="4"/>
  <c r="CI44" i="4"/>
  <c r="CH44" i="4"/>
  <c r="CG44" i="4"/>
  <c r="CF44" i="4"/>
  <c r="CE44" i="4"/>
  <c r="CC44" i="4"/>
  <c r="CI43" i="4"/>
  <c r="CH43" i="4"/>
  <c r="CG43" i="4"/>
  <c r="CF43" i="4"/>
  <c r="CE43" i="4"/>
  <c r="CC43" i="4"/>
  <c r="CI42" i="4"/>
  <c r="CH42" i="4"/>
  <c r="CG42" i="4"/>
  <c r="CF42" i="4"/>
  <c r="CE42" i="4"/>
  <c r="CC42" i="4"/>
  <c r="CI41" i="4"/>
  <c r="CH41" i="4"/>
  <c r="CG41" i="4"/>
  <c r="CF41" i="4"/>
  <c r="CE41" i="4"/>
  <c r="CC41" i="4"/>
  <c r="CI40" i="4"/>
  <c r="CH40" i="4"/>
  <c r="CG40" i="4"/>
  <c r="CF40" i="4"/>
  <c r="CE40" i="4"/>
  <c r="CC40" i="4"/>
  <c r="CI39" i="4"/>
  <c r="CH39" i="4"/>
  <c r="CG39" i="4"/>
  <c r="CF39" i="4"/>
  <c r="CE39" i="4"/>
  <c r="CC39" i="4"/>
  <c r="CI38" i="4"/>
  <c r="CH38" i="4"/>
  <c r="CG38" i="4"/>
  <c r="CF38" i="4"/>
  <c r="CE38" i="4"/>
  <c r="CC38" i="4"/>
  <c r="CI37" i="4"/>
  <c r="CH37" i="4"/>
  <c r="CG37" i="4"/>
  <c r="CF37" i="4"/>
  <c r="CE37" i="4"/>
  <c r="CC37" i="4"/>
  <c r="CI36" i="4"/>
  <c r="CH36" i="4"/>
  <c r="CG36" i="4"/>
  <c r="CF36" i="4"/>
  <c r="CE36" i="4"/>
  <c r="CC36" i="4"/>
  <c r="CI35" i="4"/>
  <c r="CH35" i="4"/>
  <c r="CG35" i="4"/>
  <c r="CF35" i="4"/>
  <c r="CE35" i="4"/>
  <c r="CC35" i="4"/>
  <c r="CI34" i="4"/>
  <c r="CH34" i="4"/>
  <c r="CG34" i="4"/>
  <c r="CF34" i="4"/>
  <c r="CE34" i="4"/>
  <c r="CC34" i="4"/>
  <c r="CI33" i="4"/>
  <c r="CH33" i="4"/>
  <c r="CG33" i="4"/>
  <c r="CF33" i="4"/>
  <c r="CE33" i="4"/>
  <c r="CC33" i="4"/>
  <c r="CI32" i="4"/>
  <c r="CH32" i="4"/>
  <c r="CG32" i="4"/>
  <c r="CF32" i="4"/>
  <c r="CE32" i="4"/>
  <c r="CC32" i="4"/>
  <c r="CI31" i="4"/>
  <c r="CH31" i="4"/>
  <c r="CG31" i="4"/>
  <c r="CF31" i="4"/>
  <c r="CE31" i="4"/>
  <c r="CC31" i="4"/>
  <c r="CI30" i="4"/>
  <c r="CH30" i="4"/>
  <c r="CG30" i="4"/>
  <c r="CF30" i="4"/>
  <c r="CE30" i="4"/>
  <c r="CC30" i="4"/>
  <c r="CI29" i="4"/>
  <c r="CH29" i="4"/>
  <c r="CG29" i="4"/>
  <c r="CF29" i="4"/>
  <c r="CE29" i="4"/>
  <c r="CC29" i="4"/>
  <c r="CI28" i="4"/>
  <c r="CH28" i="4"/>
  <c r="CG28" i="4"/>
  <c r="CF28" i="4"/>
  <c r="CE28" i="4"/>
  <c r="CC28" i="4"/>
  <c r="CI27" i="4"/>
  <c r="CH27" i="4"/>
  <c r="CG27" i="4"/>
  <c r="CF27" i="4"/>
  <c r="CE27" i="4"/>
  <c r="CC27" i="4"/>
  <c r="CI26" i="4"/>
  <c r="CH26" i="4"/>
  <c r="CG26" i="4"/>
  <c r="CF26" i="4"/>
  <c r="CE26" i="4"/>
  <c r="CC26" i="4"/>
  <c r="CI25" i="4"/>
  <c r="CH25" i="4"/>
  <c r="CG25" i="4"/>
  <c r="CF25" i="4"/>
  <c r="CE25" i="4"/>
  <c r="CC25" i="4"/>
  <c r="CI24" i="4"/>
  <c r="CH24" i="4"/>
  <c r="CG24" i="4"/>
  <c r="CF24" i="4"/>
  <c r="CE24" i="4"/>
  <c r="CC24" i="4"/>
  <c r="CI23" i="4"/>
  <c r="CH23" i="4"/>
  <c r="CG23" i="4"/>
  <c r="CF23" i="4"/>
  <c r="CE23" i="4"/>
  <c r="CC23" i="4"/>
  <c r="CI22" i="4"/>
  <c r="CH22" i="4"/>
  <c r="CG22" i="4"/>
  <c r="CF22" i="4"/>
  <c r="CE22" i="4"/>
  <c r="CC22" i="4"/>
  <c r="CI21" i="4"/>
  <c r="CH21" i="4"/>
  <c r="CG21" i="4"/>
  <c r="CF21" i="4"/>
  <c r="CE21" i="4"/>
  <c r="CC21" i="4"/>
  <c r="CI20" i="4"/>
  <c r="CH20" i="4"/>
  <c r="CG20" i="4"/>
  <c r="CF20" i="4"/>
  <c r="CE20" i="4"/>
  <c r="CC20" i="4"/>
  <c r="CI19" i="4"/>
  <c r="CH19" i="4"/>
  <c r="CG19" i="4"/>
  <c r="CF19" i="4"/>
  <c r="CE19" i="4"/>
  <c r="CC19" i="4"/>
  <c r="CI18" i="4"/>
  <c r="CH18" i="4"/>
  <c r="CG18" i="4"/>
  <c r="CF18" i="4"/>
  <c r="CE18" i="4"/>
  <c r="CC18" i="4"/>
  <c r="CI17" i="4"/>
  <c r="CH17" i="4"/>
  <c r="CG17" i="4"/>
  <c r="CF17" i="4"/>
  <c r="CE17" i="4"/>
  <c r="CC17" i="4"/>
  <c r="CI16" i="4"/>
  <c r="CH16" i="4"/>
  <c r="CG16" i="4"/>
  <c r="CF16" i="4"/>
  <c r="CE16" i="4"/>
  <c r="CC16" i="4"/>
  <c r="CI15" i="4"/>
  <c r="CH15" i="4"/>
  <c r="CG15" i="4"/>
  <c r="CF15" i="4"/>
  <c r="CE15" i="4"/>
  <c r="CC15" i="4"/>
  <c r="CI14" i="4"/>
  <c r="CH14" i="4"/>
  <c r="CG14" i="4"/>
  <c r="CF14" i="4"/>
  <c r="CE14" i="4"/>
  <c r="CC14" i="4"/>
  <c r="CI13" i="4"/>
  <c r="CH13" i="4"/>
  <c r="CG13" i="4"/>
  <c r="CF13" i="4"/>
  <c r="CE13" i="4"/>
  <c r="CC13" i="4"/>
  <c r="CI12" i="4"/>
  <c r="CH12" i="4"/>
  <c r="CG12" i="4"/>
  <c r="CF12" i="4"/>
  <c r="CE12" i="4"/>
  <c r="CC12" i="4"/>
  <c r="CI11" i="4"/>
  <c r="CH11" i="4"/>
  <c r="CG11" i="4"/>
  <c r="CF11" i="4"/>
  <c r="CE11" i="4"/>
  <c r="CC11" i="4"/>
  <c r="CI10" i="4"/>
  <c r="CH10" i="4"/>
  <c r="CG10" i="4"/>
  <c r="CF10" i="4"/>
  <c r="CE10" i="4"/>
  <c r="CC10" i="4"/>
  <c r="CI9" i="4"/>
  <c r="CH9" i="4"/>
  <c r="CG9" i="4"/>
  <c r="CF9" i="4"/>
  <c r="CE9" i="4"/>
  <c r="CC9" i="4"/>
  <c r="CI8" i="4"/>
  <c r="CH8" i="4"/>
  <c r="CG8" i="4"/>
  <c r="CF8" i="4"/>
  <c r="CE8" i="4"/>
  <c r="CC8" i="4"/>
  <c r="CI7" i="4"/>
  <c r="CH7" i="4"/>
  <c r="CG7" i="4"/>
  <c r="CF7" i="4"/>
  <c r="CE7" i="4"/>
  <c r="CC7" i="4"/>
  <c r="CI6" i="4"/>
  <c r="CH6" i="4"/>
  <c r="CG6" i="4"/>
  <c r="CF6" i="4"/>
  <c r="CE6" i="4"/>
  <c r="CC6" i="4"/>
  <c r="CI5" i="4"/>
  <c r="CH5" i="4"/>
  <c r="CG5" i="4"/>
  <c r="CF5" i="4"/>
  <c r="CE5" i="4"/>
  <c r="CC5" i="4"/>
  <c r="CI4" i="4"/>
  <c r="CH4" i="4"/>
  <c r="CG4" i="4"/>
  <c r="CF4" i="4"/>
  <c r="CE4" i="4"/>
  <c r="CC4" i="4"/>
  <c r="CI3" i="4"/>
  <c r="CH3" i="4"/>
  <c r="CG3" i="4"/>
  <c r="CF3" i="4"/>
  <c r="CE3" i="4"/>
  <c r="CC3" i="4"/>
  <c r="CG59" i="3"/>
  <c r="CF59" i="3"/>
  <c r="CE59" i="3"/>
  <c r="CD59" i="3"/>
  <c r="CC59" i="3"/>
  <c r="CB59" i="3"/>
  <c r="CA59" i="3"/>
  <c r="CG58" i="3"/>
  <c r="CF58" i="3"/>
  <c r="CE58" i="3"/>
  <c r="CD58" i="3"/>
  <c r="CC58" i="3"/>
  <c r="CB58" i="3"/>
  <c r="CA58" i="3"/>
  <c r="CJ57" i="3"/>
  <c r="CI57" i="3"/>
  <c r="CH57" i="3"/>
  <c r="CG57" i="3"/>
  <c r="CF57" i="3"/>
  <c r="CE57" i="3"/>
  <c r="CD57" i="3"/>
  <c r="CC57" i="3"/>
  <c r="CB57" i="3"/>
  <c r="CA57" i="3"/>
  <c r="CJ56" i="3"/>
  <c r="CI56" i="3"/>
  <c r="CH56" i="3"/>
  <c r="CG56" i="3"/>
  <c r="CF56" i="3"/>
  <c r="CE56" i="3"/>
  <c r="CD56" i="3"/>
  <c r="CC56" i="3"/>
  <c r="CB56" i="3"/>
  <c r="CA56" i="3"/>
  <c r="CJ55" i="3"/>
  <c r="CI55" i="3"/>
  <c r="CH55" i="3"/>
  <c r="CG55" i="3"/>
  <c r="CF55" i="3"/>
  <c r="CE55" i="3"/>
  <c r="CD55" i="3"/>
  <c r="CC55" i="3"/>
  <c r="CB55" i="3"/>
  <c r="CA55" i="3"/>
  <c r="CJ54" i="3"/>
  <c r="CI54" i="3"/>
  <c r="CH54" i="3"/>
  <c r="CG54" i="3"/>
  <c r="CF54" i="3"/>
  <c r="CE54" i="3"/>
  <c r="CD54" i="3"/>
  <c r="CC54" i="3"/>
  <c r="CB54" i="3"/>
  <c r="CA54" i="3"/>
  <c r="CG53" i="3"/>
  <c r="CF53" i="3"/>
  <c r="CE53" i="3"/>
  <c r="CD53" i="3"/>
  <c r="CC53" i="3"/>
  <c r="CB53" i="3"/>
  <c r="CA53" i="3"/>
  <c r="CG52" i="3"/>
  <c r="CF52" i="3"/>
  <c r="CE52" i="3"/>
  <c r="CD52" i="3"/>
  <c r="CC52" i="3"/>
  <c r="CB52" i="3"/>
  <c r="CA52" i="3"/>
  <c r="CJ51" i="3"/>
  <c r="CI51" i="3"/>
  <c r="CH51" i="3"/>
  <c r="CG51" i="3"/>
  <c r="CF51" i="3"/>
  <c r="CE51" i="3"/>
  <c r="CD51" i="3"/>
  <c r="CC51" i="3"/>
  <c r="CB51" i="3"/>
  <c r="CA51" i="3"/>
  <c r="CJ50" i="3"/>
  <c r="CI50" i="3"/>
  <c r="CH50" i="3"/>
  <c r="CG50" i="3"/>
  <c r="CF50" i="3"/>
  <c r="CE50" i="3"/>
  <c r="CD50" i="3"/>
  <c r="CC50" i="3"/>
  <c r="CB50" i="3"/>
  <c r="CA50" i="3"/>
  <c r="CJ49" i="3"/>
  <c r="CI49" i="3"/>
  <c r="CH49" i="3"/>
  <c r="CG49" i="3"/>
  <c r="CF49" i="3"/>
  <c r="CE49" i="3"/>
  <c r="CD49" i="3"/>
  <c r="CC49" i="3"/>
  <c r="CB49" i="3"/>
  <c r="CA49" i="3"/>
  <c r="CJ48" i="3"/>
  <c r="CI48" i="3"/>
  <c r="CH48" i="3"/>
  <c r="CG48" i="3"/>
  <c r="CF48" i="3"/>
  <c r="CE48" i="3"/>
  <c r="CD48" i="3"/>
  <c r="CC48" i="3"/>
  <c r="CB48" i="3"/>
  <c r="CA48" i="3"/>
  <c r="CJ47" i="3"/>
  <c r="CI47" i="3"/>
  <c r="CH47" i="3"/>
  <c r="CG47" i="3"/>
  <c r="CF47" i="3"/>
  <c r="CE47" i="3"/>
  <c r="CD47" i="3"/>
  <c r="CC47" i="3"/>
  <c r="CB47" i="3"/>
  <c r="CA47" i="3"/>
  <c r="CJ46" i="3"/>
  <c r="CI46" i="3"/>
  <c r="CH46" i="3"/>
  <c r="CG46" i="3"/>
  <c r="CF46" i="3"/>
  <c r="CE46" i="3"/>
  <c r="CD46" i="3"/>
  <c r="CC46" i="3"/>
  <c r="CB46" i="3"/>
  <c r="CA46" i="3"/>
  <c r="CJ45" i="3"/>
  <c r="CI45" i="3"/>
  <c r="CH45" i="3"/>
  <c r="CG45" i="3"/>
  <c r="CF45" i="3"/>
  <c r="CE45" i="3"/>
  <c r="CD45" i="3"/>
  <c r="CC45" i="3"/>
  <c r="CB45" i="3"/>
  <c r="CA45" i="3"/>
  <c r="CJ44" i="3"/>
  <c r="CI44" i="3"/>
  <c r="CH44" i="3"/>
  <c r="CG44" i="3"/>
  <c r="CF44" i="3"/>
  <c r="CE44" i="3"/>
  <c r="CD44" i="3"/>
  <c r="CC44" i="3"/>
  <c r="CB44" i="3"/>
  <c r="CA44" i="3"/>
  <c r="CJ43" i="3"/>
  <c r="CI43" i="3"/>
  <c r="CH43" i="3"/>
  <c r="CG43" i="3"/>
  <c r="CF43" i="3"/>
  <c r="CE43" i="3"/>
  <c r="CD43" i="3"/>
  <c r="CC43" i="3"/>
  <c r="CB43" i="3"/>
  <c r="CA43" i="3"/>
  <c r="CJ42" i="3"/>
  <c r="CI42" i="3"/>
  <c r="CH42" i="3"/>
  <c r="CG42" i="3"/>
  <c r="CF42" i="3"/>
  <c r="CE42" i="3"/>
  <c r="CD42" i="3"/>
  <c r="CC42" i="3"/>
  <c r="CB42" i="3"/>
  <c r="CA42" i="3"/>
  <c r="CJ41" i="3"/>
  <c r="CI41" i="3"/>
  <c r="CH41" i="3"/>
  <c r="CG41" i="3"/>
  <c r="CF41" i="3"/>
  <c r="CE41" i="3"/>
  <c r="CD41" i="3"/>
  <c r="CC41" i="3"/>
  <c r="CB41" i="3"/>
  <c r="CA41" i="3"/>
  <c r="CJ40" i="3"/>
  <c r="CI40" i="3"/>
  <c r="CH40" i="3"/>
  <c r="CG40" i="3"/>
  <c r="CF40" i="3"/>
  <c r="CE40" i="3"/>
  <c r="CD40" i="3"/>
  <c r="CC40" i="3"/>
  <c r="CB40" i="3"/>
  <c r="CA40" i="3"/>
  <c r="CJ39" i="3"/>
  <c r="CI39" i="3"/>
  <c r="CH39" i="3"/>
  <c r="CG39" i="3"/>
  <c r="CF39" i="3"/>
  <c r="CE39" i="3"/>
  <c r="CD39" i="3"/>
  <c r="CC39" i="3"/>
  <c r="CB39" i="3"/>
  <c r="CA39" i="3"/>
  <c r="CJ38" i="3"/>
  <c r="CI38" i="3"/>
  <c r="CH38" i="3"/>
  <c r="CG38" i="3"/>
  <c r="CF38" i="3"/>
  <c r="CE38" i="3"/>
  <c r="CD38" i="3"/>
  <c r="CC38" i="3"/>
  <c r="CB38" i="3"/>
  <c r="CA38" i="3"/>
  <c r="CJ37" i="3"/>
  <c r="CI37" i="3"/>
  <c r="CH37" i="3"/>
  <c r="CG37" i="3"/>
  <c r="CF37" i="3"/>
  <c r="CE37" i="3"/>
  <c r="CD37" i="3"/>
  <c r="CC37" i="3"/>
  <c r="CB37" i="3"/>
  <c r="CA37" i="3"/>
  <c r="CJ36" i="3"/>
  <c r="CI36" i="3"/>
  <c r="CH36" i="3"/>
  <c r="CG36" i="3"/>
  <c r="CF36" i="3"/>
  <c r="CE36" i="3"/>
  <c r="CD36" i="3"/>
  <c r="CC36" i="3"/>
  <c r="CB36" i="3"/>
  <c r="CA36" i="3"/>
  <c r="CJ35" i="3"/>
  <c r="CI35" i="3"/>
  <c r="CH35" i="3"/>
  <c r="CG35" i="3"/>
  <c r="CF35" i="3"/>
  <c r="CE35" i="3"/>
  <c r="CD35" i="3"/>
  <c r="CC35" i="3"/>
  <c r="CB35" i="3"/>
  <c r="CA35" i="3"/>
  <c r="CJ34" i="3"/>
  <c r="CI34" i="3"/>
  <c r="CH34" i="3"/>
  <c r="CG34" i="3"/>
  <c r="CF34" i="3"/>
  <c r="CE34" i="3"/>
  <c r="CD34" i="3"/>
  <c r="CC34" i="3"/>
  <c r="CB34" i="3"/>
  <c r="CA34" i="3"/>
  <c r="CJ33" i="3"/>
  <c r="CI33" i="3"/>
  <c r="CH33" i="3"/>
  <c r="CG33" i="3"/>
  <c r="CF33" i="3"/>
  <c r="CE33" i="3"/>
  <c r="CD33" i="3"/>
  <c r="CC33" i="3"/>
  <c r="CB33" i="3"/>
  <c r="CA33" i="3"/>
  <c r="CJ32" i="3"/>
  <c r="CI32" i="3"/>
  <c r="CH32" i="3"/>
  <c r="CG32" i="3"/>
  <c r="CF32" i="3"/>
  <c r="CE32" i="3"/>
  <c r="CD32" i="3"/>
  <c r="CC32" i="3"/>
  <c r="CB32" i="3"/>
  <c r="CA32" i="3"/>
  <c r="CJ31" i="3"/>
  <c r="CI31" i="3"/>
  <c r="CH31" i="3"/>
  <c r="CG31" i="3"/>
  <c r="CF31" i="3"/>
  <c r="CE31" i="3"/>
  <c r="CD31" i="3"/>
  <c r="CC31" i="3"/>
  <c r="CB31" i="3"/>
  <c r="CA31" i="3"/>
  <c r="CJ30" i="3"/>
  <c r="CI30" i="3"/>
  <c r="CH30" i="3"/>
  <c r="CG30" i="3"/>
  <c r="CF30" i="3"/>
  <c r="CE30" i="3"/>
  <c r="CD30" i="3"/>
  <c r="CC30" i="3"/>
  <c r="CB30" i="3"/>
  <c r="CA30" i="3"/>
  <c r="CJ29" i="3"/>
  <c r="CI29" i="3"/>
  <c r="CH29" i="3"/>
  <c r="CG29" i="3"/>
  <c r="CF29" i="3"/>
  <c r="CE29" i="3"/>
  <c r="CD29" i="3"/>
  <c r="CC29" i="3"/>
  <c r="CB29" i="3"/>
  <c r="CA29" i="3"/>
  <c r="CJ28" i="3"/>
  <c r="CI28" i="3"/>
  <c r="CH28" i="3"/>
  <c r="CG28" i="3"/>
  <c r="CF28" i="3"/>
  <c r="CE28" i="3"/>
  <c r="CD28" i="3"/>
  <c r="CC28" i="3"/>
  <c r="CB28" i="3"/>
  <c r="CA28" i="3"/>
  <c r="CJ27" i="3"/>
  <c r="CI27" i="3"/>
  <c r="CH27" i="3"/>
  <c r="CG27" i="3"/>
  <c r="CF27" i="3"/>
  <c r="CE27" i="3"/>
  <c r="CD27" i="3"/>
  <c r="CC27" i="3"/>
  <c r="CB27" i="3"/>
  <c r="CA27" i="3"/>
  <c r="CJ26" i="3"/>
  <c r="CI26" i="3"/>
  <c r="CH26" i="3"/>
  <c r="CG26" i="3"/>
  <c r="CF26" i="3"/>
  <c r="CE26" i="3"/>
  <c r="CD26" i="3"/>
  <c r="CC26" i="3"/>
  <c r="CB26" i="3"/>
  <c r="CA26" i="3"/>
  <c r="CJ25" i="3"/>
  <c r="CI25" i="3"/>
  <c r="CH25" i="3"/>
  <c r="CG25" i="3"/>
  <c r="CF25" i="3"/>
  <c r="CE25" i="3"/>
  <c r="CD25" i="3"/>
  <c r="CC25" i="3"/>
  <c r="CB25" i="3"/>
  <c r="CA25" i="3"/>
  <c r="CJ24" i="3"/>
  <c r="CI24" i="3"/>
  <c r="CH24" i="3"/>
  <c r="CG24" i="3"/>
  <c r="CF24" i="3"/>
  <c r="CE24" i="3"/>
  <c r="CD24" i="3"/>
  <c r="CC24" i="3"/>
  <c r="CB24" i="3"/>
  <c r="CA24" i="3"/>
  <c r="CJ23" i="3"/>
  <c r="CI23" i="3"/>
  <c r="CH23" i="3"/>
  <c r="CG23" i="3"/>
  <c r="CF23" i="3"/>
  <c r="CE23" i="3"/>
  <c r="CD23" i="3"/>
  <c r="CC23" i="3"/>
  <c r="CB23" i="3"/>
  <c r="CA23" i="3"/>
  <c r="CJ22" i="3"/>
  <c r="CI22" i="3"/>
  <c r="CH22" i="3"/>
  <c r="CG22" i="3"/>
  <c r="CF22" i="3"/>
  <c r="CE22" i="3"/>
  <c r="CD22" i="3"/>
  <c r="CC22" i="3"/>
  <c r="CB22" i="3"/>
  <c r="CA22" i="3"/>
  <c r="CJ21" i="3"/>
  <c r="CI21" i="3"/>
  <c r="CH21" i="3"/>
  <c r="CG21" i="3"/>
  <c r="CF21" i="3"/>
  <c r="CE21" i="3"/>
  <c r="CD21" i="3"/>
  <c r="CC21" i="3"/>
  <c r="CB21" i="3"/>
  <c r="CA21" i="3"/>
  <c r="CJ20" i="3"/>
  <c r="CI20" i="3"/>
  <c r="CH20" i="3"/>
  <c r="CG20" i="3"/>
  <c r="CF20" i="3"/>
  <c r="CE20" i="3"/>
  <c r="CD20" i="3"/>
  <c r="CC20" i="3"/>
  <c r="CB20" i="3"/>
  <c r="CA20" i="3"/>
  <c r="CJ19" i="3"/>
  <c r="CI19" i="3"/>
  <c r="CH19" i="3"/>
  <c r="CG19" i="3"/>
  <c r="CF19" i="3"/>
  <c r="CE19" i="3"/>
  <c r="CD19" i="3"/>
  <c r="CC19" i="3"/>
  <c r="CB19" i="3"/>
  <c r="CA19" i="3"/>
  <c r="CJ18" i="3"/>
  <c r="CI18" i="3"/>
  <c r="CH18" i="3"/>
  <c r="CG18" i="3"/>
  <c r="CF18" i="3"/>
  <c r="CE18" i="3"/>
  <c r="CD18" i="3"/>
  <c r="CC18" i="3"/>
  <c r="CB18" i="3"/>
  <c r="CA18" i="3"/>
  <c r="CJ17" i="3"/>
  <c r="CI17" i="3"/>
  <c r="CH17" i="3"/>
  <c r="CG17" i="3"/>
  <c r="CF17" i="3"/>
  <c r="CE17" i="3"/>
  <c r="CD17" i="3"/>
  <c r="CC17" i="3"/>
  <c r="CB17" i="3"/>
  <c r="CA17" i="3"/>
  <c r="CJ16" i="3"/>
  <c r="CI16" i="3"/>
  <c r="CH16" i="3"/>
  <c r="CG16" i="3"/>
  <c r="CF16" i="3"/>
  <c r="CE16" i="3"/>
  <c r="CD16" i="3"/>
  <c r="CC16" i="3"/>
  <c r="CB16" i="3"/>
  <c r="CA16" i="3"/>
  <c r="CJ15" i="3"/>
  <c r="CI15" i="3"/>
  <c r="CH15" i="3"/>
  <c r="CG15" i="3"/>
  <c r="CF15" i="3"/>
  <c r="CE15" i="3"/>
  <c r="CD15" i="3"/>
  <c r="CC15" i="3"/>
  <c r="CB15" i="3"/>
  <c r="CA15" i="3"/>
  <c r="CJ14" i="3"/>
  <c r="CI14" i="3"/>
  <c r="CH14" i="3"/>
  <c r="CG14" i="3"/>
  <c r="CF14" i="3"/>
  <c r="CE14" i="3"/>
  <c r="CD14" i="3"/>
  <c r="CC14" i="3"/>
  <c r="CB14" i="3"/>
  <c r="CA14" i="3"/>
  <c r="CJ13" i="3"/>
  <c r="CI13" i="3"/>
  <c r="CH13" i="3"/>
  <c r="CG13" i="3"/>
  <c r="CF13" i="3"/>
  <c r="CE13" i="3"/>
  <c r="CD13" i="3"/>
  <c r="CC13" i="3"/>
  <c r="CB13" i="3"/>
  <c r="CA13" i="3"/>
  <c r="CJ12" i="3"/>
  <c r="CI12" i="3"/>
  <c r="CH12" i="3"/>
  <c r="CG12" i="3"/>
  <c r="CF12" i="3"/>
  <c r="CE12" i="3"/>
  <c r="CD12" i="3"/>
  <c r="CC12" i="3"/>
  <c r="CB12" i="3"/>
  <c r="CA12" i="3"/>
  <c r="CJ11" i="3"/>
  <c r="CI11" i="3"/>
  <c r="CH11" i="3"/>
  <c r="CG11" i="3"/>
  <c r="CF11" i="3"/>
  <c r="CE11" i="3"/>
  <c r="CD11" i="3"/>
  <c r="CC11" i="3"/>
  <c r="CB11" i="3"/>
  <c r="CA11" i="3"/>
  <c r="CJ10" i="3"/>
  <c r="CI10" i="3"/>
  <c r="CH10" i="3"/>
  <c r="CG10" i="3"/>
  <c r="CF10" i="3"/>
  <c r="CE10" i="3"/>
  <c r="CD10" i="3"/>
  <c r="CC10" i="3"/>
  <c r="CB10" i="3"/>
  <c r="CA10" i="3"/>
  <c r="CJ9" i="3"/>
  <c r="CI9" i="3"/>
  <c r="CH9" i="3"/>
  <c r="CG9" i="3"/>
  <c r="CF9" i="3"/>
  <c r="CE9" i="3"/>
  <c r="CD9" i="3"/>
  <c r="CC9" i="3"/>
  <c r="CB9" i="3"/>
  <c r="CA9" i="3"/>
  <c r="CJ8" i="3"/>
  <c r="CI8" i="3"/>
  <c r="CH8" i="3"/>
  <c r="CG8" i="3"/>
  <c r="CF8" i="3"/>
  <c r="CE8" i="3"/>
  <c r="CD8" i="3"/>
  <c r="CC8" i="3"/>
  <c r="CB8" i="3"/>
  <c r="CA8" i="3"/>
  <c r="CJ7" i="3"/>
  <c r="CI7" i="3"/>
  <c r="CH7" i="3"/>
  <c r="CG7" i="3"/>
  <c r="CF7" i="3"/>
  <c r="CE7" i="3"/>
  <c r="CD7" i="3"/>
  <c r="CC7" i="3"/>
  <c r="CB7" i="3"/>
  <c r="CA7" i="3"/>
  <c r="CJ6" i="3"/>
  <c r="CI6" i="3"/>
  <c r="CH6" i="3"/>
  <c r="CG6" i="3"/>
  <c r="CF6" i="3"/>
  <c r="CE6" i="3"/>
  <c r="CD6" i="3"/>
  <c r="CC6" i="3"/>
  <c r="CB6" i="3"/>
  <c r="CA6" i="3"/>
  <c r="CJ5" i="3"/>
  <c r="CI5" i="3"/>
  <c r="CH5" i="3"/>
  <c r="CG5" i="3"/>
  <c r="CF5" i="3"/>
  <c r="CE5" i="3"/>
  <c r="CD5" i="3"/>
  <c r="CC5" i="3"/>
  <c r="CB5" i="3"/>
  <c r="CA5" i="3"/>
  <c r="CJ4" i="3"/>
  <c r="CI4" i="3"/>
  <c r="CH4" i="3"/>
  <c r="CG4" i="3"/>
  <c r="CF4" i="3"/>
  <c r="CE4" i="3"/>
  <c r="CD4" i="3"/>
  <c r="CC4" i="3"/>
  <c r="CB4" i="3"/>
  <c r="CA4" i="3"/>
  <c r="CJ3" i="3"/>
  <c r="CI3" i="3"/>
  <c r="CH3" i="3"/>
  <c r="CG3" i="3"/>
  <c r="CF3" i="3"/>
  <c r="CE3" i="3"/>
  <c r="CD3" i="3"/>
  <c r="CC3" i="3"/>
  <c r="CB3" i="3"/>
  <c r="CA3" i="3"/>
  <c r="S61" i="13"/>
  <c r="CL61" i="13" s="1"/>
  <c r="T61" i="13"/>
  <c r="U61" i="13"/>
  <c r="V61" i="13"/>
  <c r="X61" i="13"/>
  <c r="CM61" i="13" s="1"/>
  <c r="Y61" i="13"/>
  <c r="S19" i="21"/>
  <c r="R19" i="21"/>
  <c r="Q19" i="21"/>
  <c r="P19" i="21"/>
  <c r="O19" i="21"/>
  <c r="N19" i="21"/>
  <c r="M19" i="21"/>
  <c r="CM63" i="27"/>
  <c r="CL63" i="27"/>
  <c r="CK63" i="27"/>
  <c r="CI63" i="27"/>
  <c r="CH63" i="27"/>
  <c r="CG63" i="27"/>
  <c r="Q11" i="21"/>
  <c r="CE63" i="27"/>
  <c r="O11" i="21"/>
  <c r="N11" i="21"/>
  <c r="CB63" i="27"/>
  <c r="S17" i="21"/>
  <c r="R17" i="21"/>
  <c r="Q17" i="21"/>
  <c r="P17" i="21"/>
  <c r="O17" i="21"/>
  <c r="N17" i="21"/>
  <c r="M17" i="21"/>
  <c r="S15" i="21"/>
  <c r="Q15" i="21"/>
  <c r="P15" i="21"/>
  <c r="N15" i="21"/>
  <c r="M15" i="21"/>
  <c r="S8" i="21"/>
  <c r="R8" i="21"/>
  <c r="Q8" i="21"/>
  <c r="P8" i="21"/>
  <c r="O8" i="21"/>
  <c r="M8" i="21"/>
  <c r="R13" i="21"/>
  <c r="M13" i="21"/>
  <c r="S12" i="21"/>
  <c r="R12" i="21"/>
  <c r="O12" i="21"/>
  <c r="M12" i="21"/>
  <c r="S10" i="21"/>
  <c r="R10" i="21"/>
  <c r="Q10" i="21"/>
  <c r="P10" i="21"/>
  <c r="O10" i="21"/>
  <c r="N10" i="21"/>
  <c r="M10" i="21"/>
  <c r="S18" i="21"/>
  <c r="R18" i="21"/>
  <c r="Q18" i="21"/>
  <c r="P18" i="21"/>
  <c r="O18" i="21"/>
  <c r="N18" i="21"/>
  <c r="M18" i="21"/>
  <c r="R11" i="21"/>
  <c r="CD63" i="27"/>
  <c r="E34" i="30"/>
  <c r="Q34" i="30" s="1"/>
  <c r="E19" i="30"/>
  <c r="Z19" i="30" s="1"/>
  <c r="L61" i="13"/>
  <c r="K61" i="13"/>
  <c r="J61" i="13"/>
  <c r="I61" i="13"/>
  <c r="H61" i="13"/>
  <c r="G61" i="13"/>
  <c r="F61" i="13"/>
  <c r="E61" i="13"/>
  <c r="D61" i="13"/>
  <c r="C61" i="13"/>
  <c r="CB61" i="13" s="1"/>
  <c r="B61" i="13"/>
  <c r="D16" i="21"/>
  <c r="L62" i="13"/>
  <c r="K62" i="13"/>
  <c r="J62" i="13"/>
  <c r="I62" i="13"/>
  <c r="H62" i="13"/>
  <c r="H19" i="21" s="1"/>
  <c r="G62" i="13"/>
  <c r="G19" i="21"/>
  <c r="F62" i="13"/>
  <c r="F19" i="21" s="1"/>
  <c r="E62" i="13"/>
  <c r="E19" i="21" s="1"/>
  <c r="D62" i="13"/>
  <c r="D19" i="21" s="1"/>
  <c r="C62" i="13"/>
  <c r="C19" i="21"/>
  <c r="B62" i="13"/>
  <c r="B19" i="21" s="1"/>
  <c r="G12" i="21"/>
  <c r="M62" i="27"/>
  <c r="L62" i="27"/>
  <c r="K62" i="27"/>
  <c r="J62" i="27"/>
  <c r="I62" i="27"/>
  <c r="H62" i="27"/>
  <c r="H11" i="21" s="1"/>
  <c r="G62" i="27"/>
  <c r="G11" i="21" s="1"/>
  <c r="F62" i="27"/>
  <c r="F11" i="21" s="1"/>
  <c r="E62" i="27"/>
  <c r="E11" i="21" s="1"/>
  <c r="D62" i="27"/>
  <c r="D11" i="21" s="1"/>
  <c r="C62" i="27"/>
  <c r="C11" i="21" s="1"/>
  <c r="B62" i="27"/>
  <c r="B11" i="21" s="1"/>
  <c r="N62" i="9"/>
  <c r="M62" i="9"/>
  <c r="L62" i="9"/>
  <c r="K62" i="9"/>
  <c r="J62" i="9"/>
  <c r="I62" i="9"/>
  <c r="H62" i="9"/>
  <c r="H10" i="21" s="1"/>
  <c r="G62" i="9"/>
  <c r="G10" i="21" s="1"/>
  <c r="F62" i="9"/>
  <c r="F10" i="21" s="1"/>
  <c r="E62" i="9"/>
  <c r="E10" i="21" s="1"/>
  <c r="D62" i="9"/>
  <c r="D10" i="21" s="1"/>
  <c r="C62" i="9"/>
  <c r="C10" i="21" s="1"/>
  <c r="B62" i="9"/>
  <c r="B10" i="21" s="1"/>
  <c r="H18" i="21"/>
  <c r="G18" i="21"/>
  <c r="E18" i="21"/>
  <c r="D18" i="21"/>
  <c r="C18" i="21"/>
  <c r="B61" i="3"/>
  <c r="B18" i="21" s="1"/>
  <c r="L62" i="4"/>
  <c r="J62" i="4"/>
  <c r="I62" i="4"/>
  <c r="H62" i="4"/>
  <c r="H8" i="21" s="1"/>
  <c r="G62" i="4"/>
  <c r="G8" i="21" s="1"/>
  <c r="F62" i="4"/>
  <c r="F8" i="21" s="1"/>
  <c r="E62" i="4"/>
  <c r="E8" i="21" s="1"/>
  <c r="D62" i="4"/>
  <c r="D8" i="21" s="1"/>
  <c r="B62" i="4"/>
  <c r="B8" i="21" s="1"/>
  <c r="T61" i="27"/>
  <c r="T62" i="27" s="1"/>
  <c r="U61" i="27"/>
  <c r="U62" i="27" s="1"/>
  <c r="V61" i="27"/>
  <c r="W61" i="27"/>
  <c r="Y61" i="27"/>
  <c r="Y62" i="27" s="1"/>
  <c r="Z61" i="27"/>
  <c r="Z62" i="27" s="1"/>
  <c r="AA61" i="27"/>
  <c r="AB61" i="27"/>
  <c r="AC61" i="27"/>
  <c r="AC62" i="27" s="1"/>
  <c r="AD61" i="27"/>
  <c r="AD62" i="27" s="1"/>
  <c r="AE61" i="27"/>
  <c r="AE62" i="27" s="1"/>
  <c r="AF61" i="27"/>
  <c r="AF62" i="27" s="1"/>
  <c r="AG61" i="27"/>
  <c r="AG62" i="27" s="1"/>
  <c r="AH61" i="27"/>
  <c r="AI61" i="27"/>
  <c r="AJ61" i="27"/>
  <c r="AJ62" i="27" s="1"/>
  <c r="AL61" i="27"/>
  <c r="AL62" i="27" s="1"/>
  <c r="AM61" i="27"/>
  <c r="AN61" i="27"/>
  <c r="AQ61" i="27"/>
  <c r="AR61" i="27"/>
  <c r="AS61" i="27"/>
  <c r="AS62" i="27" s="1"/>
  <c r="AT61" i="27"/>
  <c r="AT62" i="27" s="1"/>
  <c r="AU61" i="27"/>
  <c r="AU62" i="27" s="1"/>
  <c r="AV61" i="27"/>
  <c r="AV62" i="27" s="1"/>
  <c r="AW61" i="27"/>
  <c r="AW62" i="27" s="1"/>
  <c r="AX61" i="27"/>
  <c r="AX62" i="27" s="1"/>
  <c r="AY61" i="27"/>
  <c r="AZ61" i="27"/>
  <c r="BA61" i="27"/>
  <c r="BB61" i="27"/>
  <c r="BB62" i="27" s="1"/>
  <c r="BC61" i="27"/>
  <c r="BC62" i="27" s="1"/>
  <c r="BD61" i="27"/>
  <c r="BD62" i="27" s="1"/>
  <c r="BE61" i="27"/>
  <c r="BF61" i="27"/>
  <c r="BG61" i="27"/>
  <c r="BG62" i="27" s="1"/>
  <c r="BH61" i="27"/>
  <c r="BH62" i="27" s="1"/>
  <c r="BI61" i="27"/>
  <c r="BI62" i="27" s="1"/>
  <c r="BJ61" i="27"/>
  <c r="BJ62" i="27" s="1"/>
  <c r="BK61" i="27"/>
  <c r="BK62" i="27" s="1"/>
  <c r="BL61" i="27"/>
  <c r="BL62" i="27" s="1"/>
  <c r="BM61" i="27"/>
  <c r="BM62" i="27" s="1"/>
  <c r="BN61" i="27"/>
  <c r="BN62" i="27" s="1"/>
  <c r="BO61" i="27"/>
  <c r="BO62" i="27" s="1"/>
  <c r="BQ61" i="27"/>
  <c r="BR61" i="27"/>
  <c r="BS61" i="27"/>
  <c r="BU61" i="27"/>
  <c r="BV61" i="27"/>
  <c r="BV62" i="27" s="1"/>
  <c r="BW61" i="27"/>
  <c r="BW62" i="27" s="1"/>
  <c r="B60" i="3"/>
  <c r="U61" i="12"/>
  <c r="J61" i="12"/>
  <c r="I61" i="12"/>
  <c r="BY61" i="9"/>
  <c r="BX61" i="9"/>
  <c r="BW61" i="9"/>
  <c r="N61" i="9"/>
  <c r="CP61" i="9" s="1"/>
  <c r="M61" i="9"/>
  <c r="L61" i="9"/>
  <c r="K61" i="9"/>
  <c r="J61" i="9"/>
  <c r="CL61" i="9" s="1"/>
  <c r="I61" i="9"/>
  <c r="H61" i="9"/>
  <c r="G61" i="9"/>
  <c r="F61" i="9"/>
  <c r="E61" i="9"/>
  <c r="D61" i="9"/>
  <c r="C61" i="9"/>
  <c r="B61" i="9"/>
  <c r="K60" i="3"/>
  <c r="J60" i="3"/>
  <c r="I60" i="3"/>
  <c r="H60" i="3"/>
  <c r="G60" i="3"/>
  <c r="F60" i="3"/>
  <c r="E60" i="3"/>
  <c r="D60" i="3"/>
  <c r="C60" i="3"/>
  <c r="BY4" i="3"/>
  <c r="BY5" i="3"/>
  <c r="BY6" i="3"/>
  <c r="BY7" i="3"/>
  <c r="BY8" i="3"/>
  <c r="BY9" i="3"/>
  <c r="BY10" i="3"/>
  <c r="BY11" i="3"/>
  <c r="BY12" i="3"/>
  <c r="BY13" i="3"/>
  <c r="BY14" i="3"/>
  <c r="BY1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3" i="3"/>
  <c r="S3" i="20"/>
  <c r="R3" i="20"/>
  <c r="Q3" i="20"/>
  <c r="P3" i="20"/>
  <c r="O3" i="20"/>
  <c r="N3" i="20"/>
  <c r="M3" i="20"/>
  <c r="BV61" i="11"/>
  <c r="BU61" i="11"/>
  <c r="Y61" i="11"/>
  <c r="W61" i="11"/>
  <c r="V61" i="11"/>
  <c r="U61" i="11"/>
  <c r="K51" i="7"/>
  <c r="K50" i="7"/>
  <c r="K49" i="7"/>
  <c r="BM51" i="6"/>
  <c r="BL51" i="6"/>
  <c r="BK51" i="6"/>
  <c r="BJ51" i="6"/>
  <c r="G38" i="21"/>
  <c r="E38" i="21"/>
  <c r="D38" i="21"/>
  <c r="C38" i="21"/>
  <c r="Q51" i="6"/>
  <c r="B38" i="21" s="1"/>
  <c r="P51" i="6"/>
  <c r="O51" i="6"/>
  <c r="N51" i="6"/>
  <c r="M51" i="6"/>
  <c r="L51" i="6"/>
  <c r="K51" i="6"/>
  <c r="BM50" i="6"/>
  <c r="BL50" i="6"/>
  <c r="BK50" i="6"/>
  <c r="BJ50" i="6"/>
  <c r="F33" i="21"/>
  <c r="E33" i="21"/>
  <c r="D33" i="21"/>
  <c r="C33" i="21"/>
  <c r="Q50" i="6"/>
  <c r="B33" i="21" s="1"/>
  <c r="P50" i="6"/>
  <c r="O50" i="6"/>
  <c r="N50" i="6"/>
  <c r="M50" i="6"/>
  <c r="L50" i="6"/>
  <c r="K50" i="6"/>
  <c r="BM49" i="6"/>
  <c r="BL49" i="6"/>
  <c r="BK49" i="6"/>
  <c r="BJ49" i="6"/>
  <c r="V14" i="20" s="1"/>
  <c r="P14" i="20"/>
  <c r="L14" i="20"/>
  <c r="K14" i="20"/>
  <c r="J14" i="20"/>
  <c r="H14" i="20"/>
  <c r="F14" i="20"/>
  <c r="Q49" i="6"/>
  <c r="E14" i="20" s="1"/>
  <c r="P49" i="6"/>
  <c r="O49" i="6"/>
  <c r="C14" i="20" s="1"/>
  <c r="N49" i="6"/>
  <c r="B14" i="20" s="1"/>
  <c r="M49" i="6"/>
  <c r="L49" i="6"/>
  <c r="K49" i="6"/>
  <c r="CC61" i="11"/>
  <c r="B61" i="11"/>
  <c r="CB61" i="11" s="1"/>
  <c r="H51" i="8"/>
  <c r="G51" i="8"/>
  <c r="E51" i="8"/>
  <c r="F51" i="8"/>
  <c r="D51" i="8"/>
  <c r="C51" i="8"/>
  <c r="H50" i="8"/>
  <c r="G50" i="8"/>
  <c r="E50" i="8"/>
  <c r="F50" i="8"/>
  <c r="BY50" i="8" s="1"/>
  <c r="D50" i="8"/>
  <c r="C50" i="8"/>
  <c r="B51" i="8"/>
  <c r="B50" i="8"/>
  <c r="H49" i="8"/>
  <c r="CA49" i="8" s="1"/>
  <c r="G49" i="8"/>
  <c r="E49" i="8"/>
  <c r="F49" i="8"/>
  <c r="D49" i="8"/>
  <c r="C49" i="8"/>
  <c r="B49" i="8"/>
  <c r="H51" i="7"/>
  <c r="BZ51" i="7" s="1"/>
  <c r="G51" i="7"/>
  <c r="BY51" i="7" s="1"/>
  <c r="E51" i="7"/>
  <c r="BW51" i="7" s="1"/>
  <c r="F51" i="7"/>
  <c r="BX51" i="7" s="1"/>
  <c r="D51" i="7"/>
  <c r="BV51" i="7" s="1"/>
  <c r="C51" i="7"/>
  <c r="BU51" i="7" s="1"/>
  <c r="B51" i="7"/>
  <c r="H50" i="7"/>
  <c r="G50" i="7"/>
  <c r="E50" i="7"/>
  <c r="F50" i="7"/>
  <c r="D50" i="7"/>
  <c r="C50" i="7"/>
  <c r="B50" i="7"/>
  <c r="H49" i="7"/>
  <c r="G49" i="7"/>
  <c r="E49" i="7"/>
  <c r="F49" i="7"/>
  <c r="D49" i="7"/>
  <c r="C49" i="7"/>
  <c r="B49" i="7"/>
  <c r="H51" i="6"/>
  <c r="G51" i="6"/>
  <c r="E51" i="6"/>
  <c r="F51" i="6"/>
  <c r="BW51" i="6" s="1"/>
  <c r="D51" i="6"/>
  <c r="C51" i="6"/>
  <c r="H50" i="6"/>
  <c r="G50" i="6"/>
  <c r="BX50" i="6" s="1"/>
  <c r="E50" i="6"/>
  <c r="F50" i="6"/>
  <c r="D50" i="6"/>
  <c r="C50" i="6"/>
  <c r="H49" i="6"/>
  <c r="G49" i="6"/>
  <c r="BX49" i="6" s="1"/>
  <c r="E49" i="6"/>
  <c r="F49" i="6"/>
  <c r="D49" i="6"/>
  <c r="C49" i="6"/>
  <c r="B49" i="6"/>
  <c r="B51" i="6"/>
  <c r="B50" i="6"/>
  <c r="CF51" i="7"/>
  <c r="CF49" i="7"/>
  <c r="CD51" i="7"/>
  <c r="CD49" i="7"/>
  <c r="CK38" i="37" l="1"/>
  <c r="CJ36" i="37"/>
  <c r="CI38" i="37"/>
  <c r="CI36" i="37"/>
  <c r="CN61" i="13"/>
  <c r="S23" i="20"/>
  <c r="CF61" i="27"/>
  <c r="CB61" i="5"/>
  <c r="CJ61" i="5"/>
  <c r="V9" i="20"/>
  <c r="V9" i="47"/>
  <c r="B24" i="20"/>
  <c r="B24" i="47"/>
  <c r="B21" i="20"/>
  <c r="B44" i="20" s="1"/>
  <c r="B21" i="47"/>
  <c r="B44" i="47" s="1"/>
  <c r="E21" i="20"/>
  <c r="E44" i="20" s="1"/>
  <c r="E21" i="47"/>
  <c r="E44" i="47" s="1"/>
  <c r="H21" i="20"/>
  <c r="H44" i="20" s="1"/>
  <c r="H21" i="47"/>
  <c r="H44" i="47" s="1"/>
  <c r="I21" i="20"/>
  <c r="I44" i="20" s="1"/>
  <c r="I21" i="47"/>
  <c r="I44" i="47" s="1"/>
  <c r="L21" i="20"/>
  <c r="L44" i="20" s="1"/>
  <c r="L21" i="47"/>
  <c r="L44" i="47" s="1"/>
  <c r="N21" i="20"/>
  <c r="N44" i="20" s="1"/>
  <c r="N21" i="47"/>
  <c r="N44" i="47" s="1"/>
  <c r="R21" i="20"/>
  <c r="R44" i="20" s="1"/>
  <c r="R21" i="47"/>
  <c r="R44" i="47" s="1"/>
  <c r="Q12" i="20"/>
  <c r="Q12" i="47"/>
  <c r="H23" i="20"/>
  <c r="H23" i="47"/>
  <c r="P23" i="20"/>
  <c r="P23" i="47"/>
  <c r="S9" i="20"/>
  <c r="S9" i="47"/>
  <c r="P9" i="20"/>
  <c r="P9" i="47"/>
  <c r="G9" i="20"/>
  <c r="G9" i="47"/>
  <c r="B9" i="20"/>
  <c r="B9" i="47"/>
  <c r="U10" i="20"/>
  <c r="U10" i="47"/>
  <c r="Q10" i="20"/>
  <c r="Q10" i="47"/>
  <c r="N10" i="20"/>
  <c r="N10" i="47"/>
  <c r="K10" i="20"/>
  <c r="K10" i="47"/>
  <c r="H10" i="20"/>
  <c r="H10" i="47"/>
  <c r="U5" i="20"/>
  <c r="U5" i="47"/>
  <c r="Q5" i="20"/>
  <c r="Q5" i="47"/>
  <c r="N5" i="20"/>
  <c r="N5" i="47"/>
  <c r="L5" i="20"/>
  <c r="L5" i="47"/>
  <c r="I5" i="20"/>
  <c r="I5" i="47"/>
  <c r="U24" i="20"/>
  <c r="U24" i="47"/>
  <c r="Q24" i="20"/>
  <c r="Q24" i="47"/>
  <c r="N24" i="20"/>
  <c r="N24" i="47"/>
  <c r="L24" i="20"/>
  <c r="L24" i="47"/>
  <c r="I24" i="20"/>
  <c r="I24" i="47"/>
  <c r="E24" i="20"/>
  <c r="E24" i="47"/>
  <c r="S12" i="20"/>
  <c r="S12" i="47"/>
  <c r="BA62" i="27"/>
  <c r="O12" i="47"/>
  <c r="CL61" i="27"/>
  <c r="F12" i="47"/>
  <c r="R12" i="20"/>
  <c r="R12" i="47"/>
  <c r="AZ62" i="27"/>
  <c r="N12" i="47"/>
  <c r="L12" i="20"/>
  <c r="L12" i="47"/>
  <c r="CH61" i="13"/>
  <c r="J21" i="20"/>
  <c r="J44" i="20" s="1"/>
  <c r="J21" i="47"/>
  <c r="J44" i="47" s="1"/>
  <c r="O21" i="20"/>
  <c r="O44" i="20" s="1"/>
  <c r="O21" i="47"/>
  <c r="O44" i="47" s="1"/>
  <c r="S21" i="20"/>
  <c r="S44" i="20" s="1"/>
  <c r="S21" i="47"/>
  <c r="S44" i="47" s="1"/>
  <c r="C18" i="20"/>
  <c r="C32" i="20" s="1"/>
  <c r="C38" i="20" s="1"/>
  <c r="C18" i="47"/>
  <c r="C32" i="47" s="1"/>
  <c r="C38" i="47" s="1"/>
  <c r="X62" i="27"/>
  <c r="C12" i="47"/>
  <c r="Q21" i="20"/>
  <c r="Q44" i="20" s="1"/>
  <c r="Q21" i="47"/>
  <c r="Q44" i="47" s="1"/>
  <c r="B23" i="20"/>
  <c r="B23" i="47"/>
  <c r="E23" i="20"/>
  <c r="E23" i="47"/>
  <c r="I23" i="20"/>
  <c r="K23" i="20"/>
  <c r="K23" i="47"/>
  <c r="M23" i="20"/>
  <c r="M23" i="47"/>
  <c r="U23" i="20"/>
  <c r="U23" i="47"/>
  <c r="R9" i="20"/>
  <c r="R9" i="47"/>
  <c r="O9" i="20"/>
  <c r="O9" i="47"/>
  <c r="J9" i="20"/>
  <c r="J9" i="47"/>
  <c r="F9" i="20"/>
  <c r="F9" i="47"/>
  <c r="T10" i="20"/>
  <c r="T10" i="47"/>
  <c r="M10" i="20"/>
  <c r="M10" i="47"/>
  <c r="F10" i="20"/>
  <c r="F10" i="47"/>
  <c r="M5" i="20"/>
  <c r="M5" i="47"/>
  <c r="K5" i="20"/>
  <c r="K5" i="47"/>
  <c r="H5" i="20"/>
  <c r="H5" i="47"/>
  <c r="T24" i="20"/>
  <c r="T24" i="47"/>
  <c r="M24" i="20"/>
  <c r="M24" i="47"/>
  <c r="K24" i="20"/>
  <c r="K24" i="47"/>
  <c r="H24" i="20"/>
  <c r="H24" i="47"/>
  <c r="D24" i="20"/>
  <c r="D24" i="47"/>
  <c r="CM36" i="37"/>
  <c r="V12" i="20"/>
  <c r="V12" i="47"/>
  <c r="M12" i="20"/>
  <c r="M12" i="47"/>
  <c r="AQ62" i="27"/>
  <c r="K12" i="47"/>
  <c r="E12" i="20"/>
  <c r="E12" i="47"/>
  <c r="W62" i="27"/>
  <c r="B12" i="47"/>
  <c r="F21" i="20"/>
  <c r="F44" i="20" s="1"/>
  <c r="F21" i="47"/>
  <c r="F44" i="47" s="1"/>
  <c r="P21" i="20"/>
  <c r="P44" i="20" s="1"/>
  <c r="P21" i="47"/>
  <c r="P44" i="47" s="1"/>
  <c r="T21" i="20"/>
  <c r="T44" i="20" s="1"/>
  <c r="T21" i="47"/>
  <c r="T44" i="47" s="1"/>
  <c r="V5" i="20"/>
  <c r="V5" i="47"/>
  <c r="C21" i="20"/>
  <c r="C44" i="20" s="1"/>
  <c r="C21" i="47"/>
  <c r="C44" i="47" s="1"/>
  <c r="C23" i="20"/>
  <c r="C23" i="47"/>
  <c r="L23" i="20"/>
  <c r="L23" i="47"/>
  <c r="N23" i="20"/>
  <c r="N23" i="47"/>
  <c r="Q23" i="20"/>
  <c r="Q23" i="47"/>
  <c r="T23" i="20"/>
  <c r="T23" i="47"/>
  <c r="U9" i="20"/>
  <c r="U9" i="47"/>
  <c r="Q9" i="20"/>
  <c r="Q9" i="47"/>
  <c r="N9" i="20"/>
  <c r="N9" i="47"/>
  <c r="L9" i="20"/>
  <c r="L9" i="47"/>
  <c r="I9" i="20"/>
  <c r="I9" i="47"/>
  <c r="S10" i="20"/>
  <c r="S10" i="47"/>
  <c r="P10" i="20"/>
  <c r="P10" i="47"/>
  <c r="J10" i="20"/>
  <c r="J10" i="47"/>
  <c r="C10" i="20"/>
  <c r="C10" i="47"/>
  <c r="S5" i="20"/>
  <c r="S5" i="47"/>
  <c r="P5" i="20"/>
  <c r="P5" i="47"/>
  <c r="F5" i="20"/>
  <c r="F5" i="47"/>
  <c r="C5" i="20"/>
  <c r="C5" i="47"/>
  <c r="S24" i="20"/>
  <c r="S24" i="47"/>
  <c r="P24" i="20"/>
  <c r="P24" i="47"/>
  <c r="AO62" i="27"/>
  <c r="J12" i="47"/>
  <c r="V18" i="20"/>
  <c r="V32" i="20" s="1"/>
  <c r="V38" i="20" s="1"/>
  <c r="V18" i="47"/>
  <c r="V32" i="47" s="1"/>
  <c r="V38" i="47" s="1"/>
  <c r="B18" i="20"/>
  <c r="B32" i="20" s="1"/>
  <c r="B18" i="47"/>
  <c r="B32" i="47" s="1"/>
  <c r="B38" i="47" s="1"/>
  <c r="BS62" i="27"/>
  <c r="CG62" i="27" s="1"/>
  <c r="T12" i="47"/>
  <c r="BF62" i="27"/>
  <c r="P12" i="47"/>
  <c r="AN62" i="27"/>
  <c r="I12" i="47"/>
  <c r="AI62" i="27"/>
  <c r="H12" i="47"/>
  <c r="CK61" i="27"/>
  <c r="D12" i="47"/>
  <c r="D21" i="20"/>
  <c r="D44" i="20" s="1"/>
  <c r="D21" i="47"/>
  <c r="D44" i="47" s="1"/>
  <c r="G21" i="20"/>
  <c r="G44" i="20" s="1"/>
  <c r="G21" i="47"/>
  <c r="G44" i="47" s="1"/>
  <c r="K21" i="20"/>
  <c r="K44" i="20" s="1"/>
  <c r="K21" i="47"/>
  <c r="K44" i="47" s="1"/>
  <c r="M21" i="20"/>
  <c r="M44" i="20" s="1"/>
  <c r="M21" i="47"/>
  <c r="M44" i="47" s="1"/>
  <c r="V21" i="20"/>
  <c r="V44" i="20" s="1"/>
  <c r="V21" i="47"/>
  <c r="V44" i="47" s="1"/>
  <c r="F23" i="20"/>
  <c r="F23" i="47"/>
  <c r="J23" i="20"/>
  <c r="J23" i="47"/>
  <c r="O23" i="20"/>
  <c r="O23" i="47"/>
  <c r="R23" i="20"/>
  <c r="R23" i="47"/>
  <c r="V23" i="20"/>
  <c r="V23" i="47"/>
  <c r="V10" i="20"/>
  <c r="V10" i="47"/>
  <c r="T9" i="20"/>
  <c r="T9" i="47"/>
  <c r="M9" i="20"/>
  <c r="M9" i="47"/>
  <c r="K9" i="20"/>
  <c r="K9" i="47"/>
  <c r="H9" i="20"/>
  <c r="H9" i="47"/>
  <c r="E9" i="20"/>
  <c r="E9" i="47"/>
  <c r="C9" i="20"/>
  <c r="C9" i="47"/>
  <c r="R10" i="20"/>
  <c r="R10" i="47"/>
  <c r="O10" i="20"/>
  <c r="O10" i="47"/>
  <c r="L10" i="20"/>
  <c r="L10" i="47"/>
  <c r="I10" i="20"/>
  <c r="I10" i="47"/>
  <c r="E10" i="20"/>
  <c r="E10" i="47"/>
  <c r="B10" i="20"/>
  <c r="B10" i="47"/>
  <c r="R5" i="20"/>
  <c r="R5" i="47"/>
  <c r="O5" i="20"/>
  <c r="O5" i="47"/>
  <c r="B5" i="20"/>
  <c r="B5" i="47"/>
  <c r="V24" i="20"/>
  <c r="V24" i="47"/>
  <c r="R24" i="20"/>
  <c r="R24" i="47"/>
  <c r="O24" i="20"/>
  <c r="O24" i="47"/>
  <c r="J24" i="20"/>
  <c r="J24" i="47"/>
  <c r="BT62" i="27"/>
  <c r="U12" i="47"/>
  <c r="CJ61" i="25"/>
  <c r="T22" i="20"/>
  <c r="T45" i="20" s="1"/>
  <c r="T22" i="47"/>
  <c r="B22" i="20"/>
  <c r="B45" i="20" s="1"/>
  <c r="B22" i="47"/>
  <c r="B45" i="47" s="1"/>
  <c r="U22" i="20"/>
  <c r="U45" i="20" s="1"/>
  <c r="U22" i="47"/>
  <c r="Q22" i="20"/>
  <c r="Q45" i="20" s="1"/>
  <c r="Q22" i="47"/>
  <c r="N22" i="20"/>
  <c r="N45" i="20" s="1"/>
  <c r="N22" i="47"/>
  <c r="L22" i="20"/>
  <c r="L45" i="20" s="1"/>
  <c r="L22" i="47"/>
  <c r="I22" i="20"/>
  <c r="I45" i="20" s="1"/>
  <c r="I22" i="47"/>
  <c r="C22" i="20"/>
  <c r="C45" i="20" s="1"/>
  <c r="C22" i="47"/>
  <c r="M22" i="20"/>
  <c r="M45" i="20" s="1"/>
  <c r="M22" i="47"/>
  <c r="H22" i="20"/>
  <c r="H45" i="20" s="1"/>
  <c r="H22" i="47"/>
  <c r="E22" i="20"/>
  <c r="E45" i="20" s="1"/>
  <c r="E22" i="47"/>
  <c r="E45" i="47" s="1"/>
  <c r="S22" i="20"/>
  <c r="S45" i="20" s="1"/>
  <c r="S22" i="47"/>
  <c r="P22" i="20"/>
  <c r="P45" i="20" s="1"/>
  <c r="P22" i="47"/>
  <c r="G22" i="20"/>
  <c r="G45" i="20" s="1"/>
  <c r="G22" i="47"/>
  <c r="D22" i="20"/>
  <c r="D45" i="20" s="1"/>
  <c r="D22" i="47"/>
  <c r="K22" i="20"/>
  <c r="K45" i="20" s="1"/>
  <c r="K22" i="47"/>
  <c r="CB61" i="25"/>
  <c r="V22" i="20"/>
  <c r="V45" i="20" s="1"/>
  <c r="V22" i="47"/>
  <c r="R22" i="20"/>
  <c r="R45" i="20" s="1"/>
  <c r="R22" i="47"/>
  <c r="O22" i="20"/>
  <c r="O45" i="20" s="1"/>
  <c r="O22" i="47"/>
  <c r="J22" i="20"/>
  <c r="J45" i="20" s="1"/>
  <c r="J22" i="47"/>
  <c r="F22" i="20"/>
  <c r="F45" i="20" s="1"/>
  <c r="F22" i="47"/>
  <c r="F45" i="47" s="1"/>
  <c r="F56" i="30"/>
  <c r="CI61" i="5"/>
  <c r="CH61" i="5"/>
  <c r="CA61" i="5"/>
  <c r="CL61" i="5"/>
  <c r="CC61" i="5"/>
  <c r="CG61" i="5"/>
  <c r="CK61" i="5"/>
  <c r="BX61" i="5"/>
  <c r="CE61" i="5"/>
  <c r="B13" i="21"/>
  <c r="B21" i="21" s="1"/>
  <c r="B24" i="21" s="1"/>
  <c r="BY50" i="6"/>
  <c r="BY51" i="6"/>
  <c r="CJ61" i="9"/>
  <c r="CF61" i="13"/>
  <c r="T12" i="20"/>
  <c r="CE61" i="27"/>
  <c r="BU62" i="27"/>
  <c r="CC61" i="25"/>
  <c r="BY49" i="8"/>
  <c r="CK36" i="37"/>
  <c r="CG36" i="37"/>
  <c r="BV36" i="37"/>
  <c r="U16" i="20" s="1"/>
  <c r="CF63" i="27"/>
  <c r="M11" i="21"/>
  <c r="CE62" i="27"/>
  <c r="S11" i="21"/>
  <c r="S21" i="21" s="1"/>
  <c r="AR62" i="27"/>
  <c r="CQ62" i="25"/>
  <c r="F38" i="20"/>
  <c r="CD36" i="37"/>
  <c r="BS50" i="6"/>
  <c r="BS51" i="6"/>
  <c r="CI61" i="27"/>
  <c r="P11" i="21"/>
  <c r="CI61" i="13"/>
  <c r="CH62" i="27"/>
  <c r="CO62" i="25"/>
  <c r="H38" i="20"/>
  <c r="CM61" i="9"/>
  <c r="CK61" i="13"/>
  <c r="CN38" i="37"/>
  <c r="CF61" i="25"/>
  <c r="CD62" i="27"/>
  <c r="CM61" i="27"/>
  <c r="K38" i="20"/>
  <c r="CH61" i="9"/>
  <c r="CF61" i="9"/>
  <c r="CK61" i="9"/>
  <c r="CA61" i="33"/>
  <c r="BY61" i="33"/>
  <c r="CG61" i="13"/>
  <c r="CE61" i="13"/>
  <c r="CC61" i="13"/>
  <c r="CE36" i="37"/>
  <c r="CH36" i="37"/>
  <c r="CL38" i="37"/>
  <c r="CJ38" i="37"/>
  <c r="BW36" i="37"/>
  <c r="E38" i="20"/>
  <c r="L38" i="20"/>
  <c r="P38" i="20"/>
  <c r="CG61" i="9"/>
  <c r="CR61" i="9"/>
  <c r="BZ61" i="33"/>
  <c r="BW61" i="33"/>
  <c r="CD61" i="13"/>
  <c r="CB36" i="37"/>
  <c r="CF36" i="37"/>
  <c r="CM38" i="37"/>
  <c r="B38" i="20"/>
  <c r="CH61" i="11"/>
  <c r="C37" i="21"/>
  <c r="G42" i="21"/>
  <c r="CH38" i="37"/>
  <c r="CC36" i="37"/>
  <c r="CE38" i="37"/>
  <c r="C16" i="20"/>
  <c r="CG38" i="37"/>
  <c r="BV38" i="37"/>
  <c r="BW38" i="37"/>
  <c r="CD38" i="37"/>
  <c r="C42" i="21"/>
  <c r="CB38" i="37"/>
  <c r="CN36" i="37"/>
  <c r="E16" i="20"/>
  <c r="D42" i="21"/>
  <c r="CC38" i="37"/>
  <c r="CF38" i="37"/>
  <c r="D37" i="21"/>
  <c r="H37" i="21"/>
  <c r="E22" i="30"/>
  <c r="Z22" i="30" s="1"/>
  <c r="E6" i="30"/>
  <c r="Z6" i="30" s="1"/>
  <c r="E10" i="30"/>
  <c r="Q10" i="30" s="1"/>
  <c r="E26" i="30"/>
  <c r="Q26" i="30" s="1"/>
  <c r="E40" i="30"/>
  <c r="Z40" i="30" s="1"/>
  <c r="E13" i="30"/>
  <c r="Z13" i="30" s="1"/>
  <c r="AZ13" i="32"/>
  <c r="BC13" i="32" s="1"/>
  <c r="BD13" i="32"/>
  <c r="CI61" i="9"/>
  <c r="CA61" i="13"/>
  <c r="F24" i="20"/>
  <c r="C24" i="20"/>
  <c r="CB61" i="33"/>
  <c r="T5" i="20"/>
  <c r="BX61" i="33"/>
  <c r="CC61" i="33"/>
  <c r="J5" i="20"/>
  <c r="E5" i="20"/>
  <c r="CM62" i="12"/>
  <c r="CL62" i="25"/>
  <c r="CI61" i="25"/>
  <c r="CN61" i="25"/>
  <c r="CG61" i="25"/>
  <c r="CO61" i="25"/>
  <c r="CP62" i="25"/>
  <c r="CH62" i="25"/>
  <c r="CE61" i="25"/>
  <c r="CM61" i="25"/>
  <c r="CQ61" i="25"/>
  <c r="CE62" i="25"/>
  <c r="CK61" i="25"/>
  <c r="CN62" i="25"/>
  <c r="CJ62" i="25"/>
  <c r="CM62" i="25"/>
  <c r="CI62" i="25"/>
  <c r="CD61" i="25"/>
  <c r="CH61" i="25"/>
  <c r="CL61" i="25"/>
  <c r="CF62" i="25"/>
  <c r="CC62" i="25"/>
  <c r="CD62" i="25"/>
  <c r="H17" i="21"/>
  <c r="H21" i="21" s="1"/>
  <c r="H24" i="21" s="1"/>
  <c r="CB62" i="25"/>
  <c r="F17" i="21"/>
  <c r="E17" i="21"/>
  <c r="CG62" i="25"/>
  <c r="R21" i="21"/>
  <c r="N21" i="21"/>
  <c r="CM61" i="12"/>
  <c r="CG61" i="12"/>
  <c r="CE63" i="12"/>
  <c r="CH63" i="12"/>
  <c r="CP61" i="12"/>
  <c r="CJ61" i="12"/>
  <c r="CF61" i="12"/>
  <c r="CF63" i="12"/>
  <c r="CL63" i="12"/>
  <c r="CJ63" i="12"/>
  <c r="CI62" i="12"/>
  <c r="CN62" i="12"/>
  <c r="CD62" i="12"/>
  <c r="CO62" i="12"/>
  <c r="CK63" i="12"/>
  <c r="CM63" i="12"/>
  <c r="CO61" i="12"/>
  <c r="CI61" i="12"/>
  <c r="CE61" i="12"/>
  <c r="CD61" i="12"/>
  <c r="CF62" i="12"/>
  <c r="CH61" i="12"/>
  <c r="CI63" i="12"/>
  <c r="CL61" i="12"/>
  <c r="CO63" i="12"/>
  <c r="CH62" i="12"/>
  <c r="CE62" i="12"/>
  <c r="CL62" i="12"/>
  <c r="C21" i="21"/>
  <c r="C24" i="21" s="1"/>
  <c r="CK61" i="12"/>
  <c r="CN61" i="12"/>
  <c r="CP63" i="12"/>
  <c r="CG63" i="12"/>
  <c r="CJ62" i="12"/>
  <c r="CQ62" i="12"/>
  <c r="CP62" i="12"/>
  <c r="E29" i="30"/>
  <c r="Z29" i="30" s="1"/>
  <c r="E20" i="30"/>
  <c r="Z20" i="30" s="1"/>
  <c r="E8" i="30"/>
  <c r="Z8" i="30" s="1"/>
  <c r="E45" i="30"/>
  <c r="Z45" i="30" s="1"/>
  <c r="E28" i="30"/>
  <c r="Z28" i="30" s="1"/>
  <c r="E31" i="30"/>
  <c r="Z31" i="30" s="1"/>
  <c r="E12" i="30"/>
  <c r="Q12" i="30" s="1"/>
  <c r="F5" i="21"/>
  <c r="Q5" i="21"/>
  <c r="Q21" i="21" s="1"/>
  <c r="BS49" i="6"/>
  <c r="BU49" i="6"/>
  <c r="BW49" i="6"/>
  <c r="BT51" i="6"/>
  <c r="G33" i="21"/>
  <c r="G37" i="21" s="1"/>
  <c r="BV49" i="6"/>
  <c r="BU50" i="6"/>
  <c r="BW50" i="6"/>
  <c r="F38" i="21"/>
  <c r="F42" i="21" s="1"/>
  <c r="BU51" i="6"/>
  <c r="BX51" i="6"/>
  <c r="BT49" i="6"/>
  <c r="BY49" i="6"/>
  <c r="BV50" i="6"/>
  <c r="BV51" i="6"/>
  <c r="BT50" i="6"/>
  <c r="BU50" i="7"/>
  <c r="BZ50" i="7"/>
  <c r="BY49" i="7"/>
  <c r="BV50" i="7"/>
  <c r="BX50" i="7"/>
  <c r="BT51" i="7"/>
  <c r="BX49" i="7"/>
  <c r="BT50" i="7"/>
  <c r="BW50" i="7"/>
  <c r="BW49" i="7"/>
  <c r="BY50" i="7"/>
  <c r="BT49" i="7"/>
  <c r="BU49" i="7"/>
  <c r="BV49" i="7"/>
  <c r="BZ49" i="7"/>
  <c r="G13" i="21"/>
  <c r="G21" i="21" s="1"/>
  <c r="G24" i="21" s="1"/>
  <c r="O13" i="21"/>
  <c r="O21" i="21" s="1"/>
  <c r="O25" i="21" s="1"/>
  <c r="D13" i="21"/>
  <c r="D21" i="21" s="1"/>
  <c r="CS62" i="14"/>
  <c r="BD6" i="32"/>
  <c r="BC6" i="32"/>
  <c r="BA18" i="32"/>
  <c r="F32" i="21" s="1"/>
  <c r="F37" i="21" s="1"/>
  <c r="BX60" i="36"/>
  <c r="BT60" i="36"/>
  <c r="BV60" i="36"/>
  <c r="BS59" i="36"/>
  <c r="BT61" i="36"/>
  <c r="BV61" i="36"/>
  <c r="BS61" i="36"/>
  <c r="BW60" i="36"/>
  <c r="BX61" i="36"/>
  <c r="BU61" i="36"/>
  <c r="E41" i="21"/>
  <c r="E42" i="21" s="1"/>
  <c r="BX59" i="36"/>
  <c r="E36" i="21"/>
  <c r="B37" i="21"/>
  <c r="BW61" i="36"/>
  <c r="BS60" i="36"/>
  <c r="H41" i="21"/>
  <c r="H42" i="21" s="1"/>
  <c r="B42" i="21"/>
  <c r="S48" i="30"/>
  <c r="M21" i="21"/>
  <c r="CM61" i="11"/>
  <c r="CG61" i="11"/>
  <c r="CD61" i="11"/>
  <c r="CQ61" i="11"/>
  <c r="S29" i="30"/>
  <c r="S33" i="30"/>
  <c r="S17" i="30"/>
  <c r="AC12" i="30"/>
  <c r="S51" i="30"/>
  <c r="R14" i="30"/>
  <c r="CP61" i="11"/>
  <c r="CE61" i="11"/>
  <c r="CO61" i="11"/>
  <c r="CF61" i="11"/>
  <c r="R52" i="30"/>
  <c r="O19" i="30"/>
  <c r="AC36" i="30"/>
  <c r="AB22" i="30"/>
  <c r="R42" i="30"/>
  <c r="S7" i="30"/>
  <c r="R12" i="30"/>
  <c r="S42" i="30"/>
  <c r="O27" i="30"/>
  <c r="O47" i="30"/>
  <c r="R37" i="30"/>
  <c r="O15" i="30"/>
  <c r="W10" i="30"/>
  <c r="W34" i="30"/>
  <c r="W50" i="30"/>
  <c r="AA47" i="30"/>
  <c r="R16" i="30"/>
  <c r="O7" i="30"/>
  <c r="O31" i="30"/>
  <c r="S52" i="30"/>
  <c r="W14" i="30"/>
  <c r="AC20" i="30"/>
  <c r="W38" i="30"/>
  <c r="AC52" i="30"/>
  <c r="R5" i="30"/>
  <c r="O35" i="30"/>
  <c r="O39" i="30"/>
  <c r="O51" i="30"/>
  <c r="AC8" i="30"/>
  <c r="AC32" i="30"/>
  <c r="AA49" i="30"/>
  <c r="Y5" i="30"/>
  <c r="R45" i="30"/>
  <c r="T53" i="30"/>
  <c r="P53" i="30"/>
  <c r="S26" i="30"/>
  <c r="S20" i="30"/>
  <c r="O50" i="30"/>
  <c r="S47" i="30"/>
  <c r="W49" i="30"/>
  <c r="S10" i="30"/>
  <c r="O14" i="30"/>
  <c r="O30" i="30"/>
  <c r="S35" i="30"/>
  <c r="S4" i="30"/>
  <c r="W33" i="30"/>
  <c r="AB6" i="30"/>
  <c r="AB34" i="30"/>
  <c r="Y21" i="30"/>
  <c r="R34" i="30"/>
  <c r="O42" i="30"/>
  <c r="AC47" i="30"/>
  <c r="AA18" i="30"/>
  <c r="AA15" i="30"/>
  <c r="AA27" i="30"/>
  <c r="R27" i="30"/>
  <c r="AA35" i="30"/>
  <c r="R35" i="30"/>
  <c r="Y17" i="30"/>
  <c r="Y27" i="30"/>
  <c r="Y34" i="30"/>
  <c r="W48" i="30"/>
  <c r="W44" i="30"/>
  <c r="X41" i="30"/>
  <c r="O41" i="30"/>
  <c r="W28" i="30"/>
  <c r="AA33" i="30"/>
  <c r="R33" i="30"/>
  <c r="W32" i="30"/>
  <c r="AA24" i="30"/>
  <c r="R24" i="30"/>
  <c r="AA32" i="30"/>
  <c r="R32" i="30"/>
  <c r="AB11" i="30"/>
  <c r="S11" i="30"/>
  <c r="Y37" i="30"/>
  <c r="Y48" i="30"/>
  <c r="Y52" i="30"/>
  <c r="W16" i="30"/>
  <c r="W12" i="30"/>
  <c r="AA4" i="30"/>
  <c r="R4" i="30"/>
  <c r="S38" i="30"/>
  <c r="AB38" i="30"/>
  <c r="AB49" i="30"/>
  <c r="S49" i="30"/>
  <c r="Y14" i="30"/>
  <c r="R7" i="30"/>
  <c r="R25" i="30"/>
  <c r="R43" i="30"/>
  <c r="O5" i="30"/>
  <c r="S45" i="30"/>
  <c r="S18" i="30"/>
  <c r="AB18" i="30"/>
  <c r="AB32" i="30"/>
  <c r="S32" i="30"/>
  <c r="R23" i="30"/>
  <c r="R41" i="30"/>
  <c r="S46" i="30"/>
  <c r="O6" i="30"/>
  <c r="O10" i="30"/>
  <c r="S9" i="30"/>
  <c r="S12" i="30"/>
  <c r="R6" i="30"/>
  <c r="R51" i="30"/>
  <c r="O26" i="30"/>
  <c r="O43" i="30"/>
  <c r="O11" i="30"/>
  <c r="O18" i="30"/>
  <c r="S23" i="30"/>
  <c r="O23" i="30"/>
  <c r="S36" i="30"/>
  <c r="AC16" i="30"/>
  <c r="AC48" i="30"/>
  <c r="W37" i="30"/>
  <c r="X52" i="30"/>
  <c r="O52" i="30"/>
  <c r="W43" i="30"/>
  <c r="AC29" i="30"/>
  <c r="W23" i="30"/>
  <c r="W19" i="30"/>
  <c r="AC17" i="30"/>
  <c r="R50" i="30"/>
  <c r="AA50" i="30"/>
  <c r="AA39" i="30"/>
  <c r="R39" i="30"/>
  <c r="AB40" i="30"/>
  <c r="S40" i="30"/>
  <c r="AB43" i="30"/>
  <c r="S43" i="30"/>
  <c r="Y8" i="30"/>
  <c r="R28" i="30"/>
  <c r="R31" i="30"/>
  <c r="S30" i="30"/>
  <c r="S50" i="30"/>
  <c r="W7" i="30"/>
  <c r="W52" i="30"/>
  <c r="X25" i="30"/>
  <c r="O25" i="30"/>
  <c r="X21" i="30"/>
  <c r="O21" i="30"/>
  <c r="AA30" i="30"/>
  <c r="R30" i="30"/>
  <c r="AB21" i="30"/>
  <c r="S21" i="30"/>
  <c r="AB41" i="30"/>
  <c r="S41" i="30"/>
  <c r="Y39" i="30"/>
  <c r="Y42" i="30"/>
  <c r="N53" i="30"/>
  <c r="Z53" i="30"/>
  <c r="Q53" i="30"/>
  <c r="R19" i="30"/>
  <c r="S14" i="30"/>
  <c r="O33" i="30"/>
  <c r="O9" i="30"/>
  <c r="O16" i="30"/>
  <c r="O12" i="30"/>
  <c r="S27" i="30"/>
  <c r="W51" i="30"/>
  <c r="W11" i="30"/>
  <c r="AA10" i="30"/>
  <c r="R10" i="30"/>
  <c r="AA40" i="30"/>
  <c r="R40" i="30"/>
  <c r="AB8" i="30"/>
  <c r="S8" i="30"/>
  <c r="AB25" i="30"/>
  <c r="S25" i="30"/>
  <c r="AB28" i="30"/>
  <c r="S28" i="30"/>
  <c r="Y43" i="30"/>
  <c r="O20" i="30"/>
  <c r="S24" i="30"/>
  <c r="S44" i="30"/>
  <c r="S37" i="30"/>
  <c r="W8" i="30"/>
  <c r="W24" i="30"/>
  <c r="W40" i="30"/>
  <c r="AA13" i="30"/>
  <c r="Y4" i="30"/>
  <c r="Y7" i="30"/>
  <c r="Y10" i="30"/>
  <c r="Y24" i="30"/>
  <c r="H55" i="30"/>
  <c r="R44" i="30"/>
  <c r="R9" i="30"/>
  <c r="O38" i="30"/>
  <c r="O46" i="30"/>
  <c r="S16" i="30"/>
  <c r="O34" i="30"/>
  <c r="O22" i="30"/>
  <c r="S19" i="30"/>
  <c r="S13" i="30"/>
  <c r="W45" i="30"/>
  <c r="BW50" i="8"/>
  <c r="BZ51" i="8"/>
  <c r="BU49" i="8"/>
  <c r="BW51" i="8"/>
  <c r="BV49" i="8"/>
  <c r="BU50" i="8"/>
  <c r="BY51" i="8"/>
  <c r="BX49" i="8"/>
  <c r="BU51" i="8"/>
  <c r="BX50" i="8"/>
  <c r="CA51" i="8"/>
  <c r="BZ49" i="8"/>
  <c r="BZ50" i="8"/>
  <c r="BV50" i="8"/>
  <c r="CA50" i="8"/>
  <c r="BW49" i="8"/>
  <c r="BX51" i="8"/>
  <c r="BV51" i="8"/>
  <c r="CD61" i="9"/>
  <c r="CS61" i="9"/>
  <c r="D9" i="20"/>
  <c r="CE61" i="9"/>
  <c r="CN61" i="9"/>
  <c r="CG62" i="12"/>
  <c r="R20" i="30"/>
  <c r="O48" i="30"/>
  <c r="O8" i="30"/>
  <c r="O44" i="30"/>
  <c r="AC5" i="30"/>
  <c r="W31" i="30"/>
  <c r="C55" i="30"/>
  <c r="R36" i="30"/>
  <c r="O24" i="30"/>
  <c r="O45" i="30"/>
  <c r="O36" i="30"/>
  <c r="O40" i="30"/>
  <c r="CQ61" i="12"/>
  <c r="W39" i="30"/>
  <c r="W27" i="30"/>
  <c r="W47" i="30"/>
  <c r="AC6" i="30"/>
  <c r="AC10" i="30"/>
  <c r="AC14" i="30"/>
  <c r="AC18" i="30"/>
  <c r="AC22" i="30"/>
  <c r="AC26" i="30"/>
  <c r="AC30" i="30"/>
  <c r="AC34" i="30"/>
  <c r="AC38" i="30"/>
  <c r="AC42" i="30"/>
  <c r="AC46" i="30"/>
  <c r="AC50" i="30"/>
  <c r="W15" i="30"/>
  <c r="W35" i="30"/>
  <c r="X4" i="30"/>
  <c r="R29" i="30"/>
  <c r="AA29" i="30"/>
  <c r="O32" i="30"/>
  <c r="AC25" i="30"/>
  <c r="AC37" i="30"/>
  <c r="AC13" i="30"/>
  <c r="R26" i="30"/>
  <c r="R8" i="30"/>
  <c r="R48" i="30"/>
  <c r="R46" i="30"/>
  <c r="R21" i="30"/>
  <c r="R11" i="30"/>
  <c r="O13" i="30"/>
  <c r="O28" i="30"/>
  <c r="O37" i="30"/>
  <c r="O17" i="30"/>
  <c r="O49" i="30"/>
  <c r="O29" i="30"/>
  <c r="AC23" i="30"/>
  <c r="AA53" i="30"/>
  <c r="Q19" i="30"/>
  <c r="R22" i="30"/>
  <c r="R17" i="30"/>
  <c r="S15" i="30"/>
  <c r="S31" i="30"/>
  <c r="AC28" i="30"/>
  <c r="AC44" i="30"/>
  <c r="AC11" i="30"/>
  <c r="AC15" i="30"/>
  <c r="AC31" i="30"/>
  <c r="AC39" i="30"/>
  <c r="AC51" i="30"/>
  <c r="AC9" i="30"/>
  <c r="AC21" i="30"/>
  <c r="B55" i="30"/>
  <c r="W4" i="30"/>
  <c r="F55" i="30"/>
  <c r="AB5" i="30"/>
  <c r="G55" i="30"/>
  <c r="Z34" i="30"/>
  <c r="R38" i="30"/>
  <c r="S39" i="30"/>
  <c r="AC24" i="30"/>
  <c r="AC40" i="30"/>
  <c r="AC33" i="30"/>
  <c r="AC41" i="30"/>
  <c r="S53" i="30"/>
  <c r="O53" i="30"/>
  <c r="D55" i="30"/>
  <c r="CD61" i="27"/>
  <c r="BR62" i="27"/>
  <c r="F12" i="20"/>
  <c r="B12" i="20"/>
  <c r="BP62" i="27"/>
  <c r="AH62" i="27"/>
  <c r="CL62" i="27" s="1"/>
  <c r="AA62" i="27"/>
  <c r="CK62" i="27" s="1"/>
  <c r="I12" i="20"/>
  <c r="K12" i="20"/>
  <c r="CB61" i="27"/>
  <c r="D12" i="20"/>
  <c r="U12" i="20"/>
  <c r="J12" i="20"/>
  <c r="CG61" i="27"/>
  <c r="BE62" i="27"/>
  <c r="CF62" i="27" s="1"/>
  <c r="O12" i="20"/>
  <c r="V62" i="27"/>
  <c r="CI62" i="27" s="1"/>
  <c r="AM62" i="27"/>
  <c r="CM62" i="27" s="1"/>
  <c r="AY62" i="27"/>
  <c r="N12" i="20"/>
  <c r="H12" i="20"/>
  <c r="P12" i="20"/>
  <c r="BQ62" i="27"/>
  <c r="AB62" i="27"/>
  <c r="CB62" i="27" s="1"/>
  <c r="C12" i="20"/>
  <c r="CH61" i="27"/>
  <c r="V28" i="20" l="1"/>
  <c r="R28" i="20"/>
  <c r="R42" i="20" s="1"/>
  <c r="M29" i="20"/>
  <c r="T29" i="20"/>
  <c r="V29" i="20"/>
  <c r="S29" i="20"/>
  <c r="L29" i="20"/>
  <c r="Q29" i="20"/>
  <c r="G29" i="20"/>
  <c r="Q28" i="20"/>
  <c r="Q42" i="20" s="1"/>
  <c r="S28" i="20"/>
  <c r="S40" i="20" s="1"/>
  <c r="G28" i="20"/>
  <c r="G42" i="20" s="1"/>
  <c r="L28" i="20"/>
  <c r="L40" i="20" s="1"/>
  <c r="M28" i="20"/>
  <c r="M42" i="20" s="1"/>
  <c r="K45" i="47"/>
  <c r="K29" i="47"/>
  <c r="G45" i="47"/>
  <c r="G29" i="47"/>
  <c r="G28" i="47"/>
  <c r="S45" i="47"/>
  <c r="S29" i="47"/>
  <c r="S28" i="47"/>
  <c r="H45" i="47"/>
  <c r="H29" i="47"/>
  <c r="H28" i="47"/>
  <c r="C45" i="47"/>
  <c r="C29" i="47"/>
  <c r="C28" i="47"/>
  <c r="L45" i="47"/>
  <c r="L29" i="47"/>
  <c r="L28" i="47"/>
  <c r="R29" i="20"/>
  <c r="O45" i="47"/>
  <c r="O29" i="47"/>
  <c r="O28" i="47"/>
  <c r="V45" i="47"/>
  <c r="V29" i="47"/>
  <c r="V28" i="47"/>
  <c r="D45" i="47"/>
  <c r="D28" i="47"/>
  <c r="D29" i="47"/>
  <c r="P45" i="47"/>
  <c r="P29" i="47"/>
  <c r="P28" i="47"/>
  <c r="M45" i="47"/>
  <c r="M28" i="47"/>
  <c r="M29" i="47"/>
  <c r="I45" i="47"/>
  <c r="I28" i="47"/>
  <c r="I29" i="47"/>
  <c r="N45" i="47"/>
  <c r="N29" i="47"/>
  <c r="N28" i="47"/>
  <c r="U45" i="47"/>
  <c r="U28" i="47"/>
  <c r="U29" i="47"/>
  <c r="T45" i="47"/>
  <c r="T29" i="47"/>
  <c r="T28" i="47"/>
  <c r="Q45" i="47"/>
  <c r="Q29" i="47"/>
  <c r="Q28" i="47"/>
  <c r="J45" i="47"/>
  <c r="J28" i="47"/>
  <c r="J29" i="47"/>
  <c r="R45" i="47"/>
  <c r="R29" i="47"/>
  <c r="R28" i="47"/>
  <c r="Y56" i="30"/>
  <c r="AB56" i="30"/>
  <c r="O56" i="30"/>
  <c r="AC56" i="30"/>
  <c r="AA56" i="30"/>
  <c r="S56" i="30"/>
  <c r="W56" i="30"/>
  <c r="X56" i="30"/>
  <c r="R56" i="30"/>
  <c r="M24" i="21"/>
  <c r="M25" i="21"/>
  <c r="N24" i="21"/>
  <c r="N25" i="21"/>
  <c r="Q24" i="21"/>
  <c r="Q25" i="21"/>
  <c r="R24" i="21"/>
  <c r="R25" i="21"/>
  <c r="S24" i="21"/>
  <c r="S25" i="21"/>
  <c r="T28" i="20"/>
  <c r="T40" i="20" s="1"/>
  <c r="U28" i="20"/>
  <c r="U40" i="20" s="1"/>
  <c r="C45" i="21"/>
  <c r="Q40" i="30"/>
  <c r="Z26" i="30"/>
  <c r="Q13" i="30"/>
  <c r="Z10" i="30"/>
  <c r="G45" i="21"/>
  <c r="F45" i="21"/>
  <c r="D45" i="21"/>
  <c r="H45" i="21"/>
  <c r="Q22" i="30"/>
  <c r="Q6" i="30"/>
  <c r="E38" i="30"/>
  <c r="F21" i="21"/>
  <c r="F24" i="21" s="1"/>
  <c r="D24" i="21"/>
  <c r="O24" i="21"/>
  <c r="Z12" i="30"/>
  <c r="Q8" i="30"/>
  <c r="Q28" i="30"/>
  <c r="Q45" i="30"/>
  <c r="Q20" i="30"/>
  <c r="Q29" i="30"/>
  <c r="E36" i="30"/>
  <c r="E16" i="30"/>
  <c r="E24" i="30"/>
  <c r="Q31" i="30"/>
  <c r="E17" i="30"/>
  <c r="E21" i="30"/>
  <c r="E44" i="30"/>
  <c r="E5" i="30"/>
  <c r="E25" i="30"/>
  <c r="E52" i="30"/>
  <c r="E32" i="30"/>
  <c r="E33" i="30"/>
  <c r="E41" i="30"/>
  <c r="P5" i="21"/>
  <c r="P21" i="21" s="1"/>
  <c r="E37" i="30"/>
  <c r="E4" i="30"/>
  <c r="E9" i="30"/>
  <c r="E48" i="30"/>
  <c r="E49" i="30"/>
  <c r="E47" i="30"/>
  <c r="E51" i="30"/>
  <c r="E11" i="30"/>
  <c r="E18" i="30"/>
  <c r="E39" i="30"/>
  <c r="E23" i="30"/>
  <c r="E50" i="30"/>
  <c r="E42" i="30"/>
  <c r="E30" i="30"/>
  <c r="E35" i="30"/>
  <c r="E46" i="30"/>
  <c r="E14" i="30"/>
  <c r="E43" i="30"/>
  <c r="E7" i="30"/>
  <c r="E5" i="21"/>
  <c r="E21" i="21" s="1"/>
  <c r="E24" i="21" s="1"/>
  <c r="E15" i="30"/>
  <c r="E27" i="30"/>
  <c r="U29" i="20"/>
  <c r="D29" i="20"/>
  <c r="B45" i="21"/>
  <c r="AZ18" i="32"/>
  <c r="E32" i="21" s="1"/>
  <c r="E37" i="21" s="1"/>
  <c r="E45" i="21" s="1"/>
  <c r="V42" i="20"/>
  <c r="Y55" i="30"/>
  <c r="N55" i="30"/>
  <c r="X55" i="30"/>
  <c r="AB55" i="30"/>
  <c r="R55" i="30"/>
  <c r="S55" i="30"/>
  <c r="T55" i="30"/>
  <c r="AA55" i="30"/>
  <c r="V40" i="20"/>
  <c r="O55" i="30"/>
  <c r="AC55" i="30"/>
  <c r="W55" i="30"/>
  <c r="P55" i="30"/>
  <c r="D28" i="20"/>
  <c r="D40" i="20" s="1"/>
  <c r="I28" i="20"/>
  <c r="I29" i="20"/>
  <c r="J29" i="20"/>
  <c r="J28" i="20"/>
  <c r="O29" i="20"/>
  <c r="O28" i="20"/>
  <c r="N29" i="20"/>
  <c r="N28" i="20"/>
  <c r="P28" i="20"/>
  <c r="P29" i="20"/>
  <c r="C28" i="20"/>
  <c r="C29" i="20"/>
  <c r="H29" i="20"/>
  <c r="H28" i="20"/>
  <c r="R40" i="20" l="1"/>
  <c r="G40" i="20"/>
  <c r="S42" i="20"/>
  <c r="Q40" i="20"/>
  <c r="M40" i="20"/>
  <c r="L42" i="20"/>
  <c r="T42" i="20"/>
  <c r="N40" i="47"/>
  <c r="N42" i="47"/>
  <c r="J40" i="47"/>
  <c r="J42" i="47"/>
  <c r="Q42" i="47"/>
  <c r="Q40" i="47"/>
  <c r="M40" i="47"/>
  <c r="M42" i="47"/>
  <c r="V40" i="47"/>
  <c r="V42" i="47"/>
  <c r="S42" i="47"/>
  <c r="S40" i="47"/>
  <c r="I42" i="47"/>
  <c r="I40" i="47"/>
  <c r="H40" i="47"/>
  <c r="H42" i="47"/>
  <c r="R40" i="47"/>
  <c r="R42" i="47"/>
  <c r="P40" i="47"/>
  <c r="P42" i="47"/>
  <c r="D42" i="47"/>
  <c r="D40" i="47"/>
  <c r="C40" i="47"/>
  <c r="C42" i="47"/>
  <c r="T42" i="47"/>
  <c r="T40" i="47"/>
  <c r="U40" i="47"/>
  <c r="U42" i="47"/>
  <c r="O42" i="47"/>
  <c r="O40" i="47"/>
  <c r="L42" i="47"/>
  <c r="L40" i="47"/>
  <c r="G40" i="47"/>
  <c r="G42" i="47"/>
  <c r="E56" i="30"/>
  <c r="P24" i="21"/>
  <c r="P25" i="21"/>
  <c r="U42" i="20"/>
  <c r="Z38" i="30"/>
  <c r="Q38" i="30"/>
  <c r="Z36" i="30"/>
  <c r="Q36" i="30"/>
  <c r="Z24" i="30"/>
  <c r="Q24" i="30"/>
  <c r="Q16" i="30"/>
  <c r="Z16" i="30"/>
  <c r="Z48" i="30"/>
  <c r="Q48" i="30"/>
  <c r="Q9" i="30"/>
  <c r="Z9" i="30"/>
  <c r="Z32" i="30"/>
  <c r="Q32" i="30"/>
  <c r="Q25" i="30"/>
  <c r="Z25" i="30"/>
  <c r="Z21" i="30"/>
  <c r="Q21" i="30"/>
  <c r="Q44" i="30"/>
  <c r="Z44" i="30"/>
  <c r="Z49" i="30"/>
  <c r="Q49" i="30"/>
  <c r="Z37" i="30"/>
  <c r="Q37" i="30"/>
  <c r="Z41" i="30"/>
  <c r="Q41" i="30"/>
  <c r="Z52" i="30"/>
  <c r="Q52" i="30"/>
  <c r="Z5" i="30"/>
  <c r="Q5" i="30"/>
  <c r="Q33" i="30"/>
  <c r="Z33" i="30"/>
  <c r="Z4" i="30"/>
  <c r="Q4" i="30"/>
  <c r="Z17" i="30"/>
  <c r="Q17" i="30"/>
  <c r="Q7" i="30"/>
  <c r="Z7" i="30"/>
  <c r="E55" i="30"/>
  <c r="Q23" i="30"/>
  <c r="Z23" i="30"/>
  <c r="Q27" i="30"/>
  <c r="Z27" i="30"/>
  <c r="Q46" i="30"/>
  <c r="Z46" i="30"/>
  <c r="Z50" i="30"/>
  <c r="Q50" i="30"/>
  <c r="Q11" i="30"/>
  <c r="Z11" i="30"/>
  <c r="Z14" i="30"/>
  <c r="Q14" i="30"/>
  <c r="Z42" i="30"/>
  <c r="Q42" i="30"/>
  <c r="Q18" i="30"/>
  <c r="Z18" i="30"/>
  <c r="Z15" i="30"/>
  <c r="Q15" i="30"/>
  <c r="Z35" i="30"/>
  <c r="Q35" i="30"/>
  <c r="Z51" i="30"/>
  <c r="Q51" i="30"/>
  <c r="Z43" i="30"/>
  <c r="Q43" i="30"/>
  <c r="Z30" i="30"/>
  <c r="Q30" i="30"/>
  <c r="Q39" i="30"/>
  <c r="Z39" i="30"/>
  <c r="Q47" i="30"/>
  <c r="Z47" i="30"/>
  <c r="D42" i="20"/>
  <c r="I40" i="20"/>
  <c r="I42" i="20"/>
  <c r="J40" i="20"/>
  <c r="J42" i="20"/>
  <c r="N42" i="20"/>
  <c r="N40" i="20"/>
  <c r="O40" i="20"/>
  <c r="O42" i="20"/>
  <c r="C40" i="20"/>
  <c r="C42" i="20"/>
  <c r="H42" i="20"/>
  <c r="H40" i="20"/>
  <c r="P40" i="20"/>
  <c r="P42" i="20"/>
  <c r="Q56" i="30" l="1"/>
  <c r="Z56" i="30"/>
  <c r="Z55" i="30"/>
  <c r="Q55" i="30"/>
  <c r="B28" i="20"/>
  <c r="B42" i="20" s="1"/>
  <c r="B29" i="20"/>
  <c r="B40" i="20" l="1"/>
  <c r="F29" i="20"/>
  <c r="F28" i="20"/>
  <c r="F42" i="20" s="1"/>
  <c r="F40" i="20" l="1"/>
  <c r="E28" i="20"/>
  <c r="E42" i="20" s="1"/>
  <c r="E29" i="20"/>
  <c r="E40" i="20" l="1"/>
  <c r="K28" i="20"/>
  <c r="K42" i="20" s="1"/>
  <c r="K29" i="20"/>
  <c r="K40" i="20" l="1"/>
  <c r="F29" i="47"/>
  <c r="K28" i="47"/>
  <c r="K42" i="47" s="1"/>
  <c r="F28" i="47"/>
  <c r="F40" i="47" s="1"/>
  <c r="B28" i="47"/>
  <c r="B40" i="47" s="1"/>
  <c r="B29" i="47"/>
  <c r="E28" i="47"/>
  <c r="E40" i="47" s="1"/>
  <c r="E29" i="47"/>
  <c r="B42" i="47" l="1"/>
  <c r="E42" i="47"/>
  <c r="F42" i="47"/>
  <c r="K40" i="47"/>
</calcChain>
</file>

<file path=xl/connections.xml><?xml version="1.0" encoding="utf-8"?>
<connections xmlns="http://schemas.openxmlformats.org/spreadsheetml/2006/main">
  <connection id="1" name="annual_2011_draft_ptfire_12US2_cbo5_soa1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nnual_2011ea_v6_11f_afdust_12US2_cmaq_cb05_soa_state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nnual_2011ea_v6_11f_afdust_12US2_cmaq_cb05_soa_state1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nnual_2011ea_v6_11f_afdust_12US2_cmaq_cb05_soa_state2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nnual_2011ea_v6_11f_afdust_12US2_cmaq_cb05_soa_state3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nnual_2011ea_v6_11f_c1c2rail_12US2_cbo5_soa_state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nnual_2011ea_v6_11f_c1c2rail_12US2_cbo5_soa_state1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nnual_2011ea_v6_11f_c3marine_12US2_cbo5_soa_state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nnual_2011ea_v6_11f_c3marine_12US2_cbo5_soa_state1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nnual_2011ea_v6_11f_nonpt_12US2_cbo5_soa_state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nnual_2011ea_v6_11f_nonpt_12US2_cbo5_soa_state11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nnual_2011ea_v6_11f_nonroad_12US2_cbo5_soa_state" type="6" refreshedVersion="3" background="1" saveData="1">
    <textPr codePage="437" sourceFile="C:\Users\jbeidler\Desktop\Work (local)\2011NEI summaries\Annual state post-smoke\annual_2011ea_v6_11f_nonroad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nnual_2011ea_v6_11f_othar_12US2_cmaq_cb05_soa_state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nnual_2011ea_v6_11f_othar_12US2_cmaq_cb05_soa_state1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annual_2011ea_v6_11f_othar_12US2_cmaq_cb05_soa_state11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annual_2011ea_v6_11f_othar_12US2_cmaq_cb05_soa_state12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annual_2011ea_v6_11f_othar_12US2_cmaq_cb05_soa_state2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annual_2011ea_v6_11f_othon_12US2_cmaq_cb05_soa_state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annual_2011ea_v6_11f_othon_12US2_cmaq_cb05_soa_state1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annual_2011ea_v6_11f_othon_12US2_cmaq_cb05_soa_state2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name="annual_2011ea_v6_11f_othon_12US2_cmaq_cb05_soa_state21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name="annual_2011ea_v6_11f_othpt_12US2_cmaq_cb05_soa_state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name="annual_2011ea_v6_11f_othpt_12US2_cmaq_cb05_soa_state1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name="annual_2011ea_v6_11f_ptipm_12US2_cbo5_soa_state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name="annual_2011ea_v6_11f_ptnonipm_12US2_cbo5_soa_state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name="annual_2011ea_v6_11f_ptnonipm_12US2_cbo5_soa_state1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name="annual_2011ea_v6_11f_rwc_12US2_cbo5_soa_state" type="6" refreshedVersion="3" background="1" saveData="1">
    <textPr codePage="437" sourceFile="C:\Users\jbeidler\Desktop\Work (local)\2011NEI summaries\Annual state post-smoke\annual_2011ea_v6_11f_rwc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<sst xmlns="http://schemas.openxmlformats.org/spreadsheetml/2006/main" count="5746" uniqueCount="511">
  <si>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</si>
  <si>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</si>
  <si>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</si>
  <si>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</si>
  <si>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</si>
  <si>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</si>
  <si>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</si>
  <si>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</si>
  <si>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</si>
  <si>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</si>
  <si>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</si>
  <si>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</si>
  <si>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</si>
  <si>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</si>
  <si>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</si>
  <si>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</si>
  <si>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</si>
  <si>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</si>
  <si>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</si>
  <si>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</si>
  <si>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</si>
  <si>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</si>
  <si>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</si>
  <si>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</si>
  <si>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</si>
  <si>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</si>
  <si>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</si>
  <si>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</si>
  <si>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</si>
  <si>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</si>
  <si>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</si>
  <si>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</si>
  <si>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</si>
  <si>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</si>
  <si>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</si>
  <si>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</si>
  <si>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</si>
  <si>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</si>
  <si>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Pennsyvlania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</si>
  <si>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</si>
  <si>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</si>
  <si>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</si>
  <si>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</si>
  <si>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</si>
  <si>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</si>
  <si>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</si>
  <si>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</si>
  <si>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</si>
  <si>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</si>
  <si>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</si>
  <si>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</si>
  <si>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Tribal Data</t>
  </si>
  <si>
    <t>State</t>
  </si>
  <si>
    <t>PM2_5</t>
  </si>
  <si>
    <t>PM10</t>
  </si>
  <si>
    <t>Total</t>
  </si>
  <si>
    <t>CONUS Total</t>
  </si>
  <si>
    <t>NH3</t>
  </si>
  <si>
    <t>Puerto Rico</t>
  </si>
  <si>
    <t>CO</t>
  </si>
  <si>
    <t>NOX</t>
  </si>
  <si>
    <t>SO2</t>
  </si>
  <si>
    <t>VOC</t>
  </si>
  <si>
    <t>ACETALD</t>
  </si>
  <si>
    <t>BENZENE</t>
  </si>
  <si>
    <t>FORMALD</t>
  </si>
  <si>
    <t>CL</t>
  </si>
  <si>
    <t>HCL</t>
  </si>
  <si>
    <t>METHANOL</t>
  </si>
  <si>
    <t>Offshore to EEZ</t>
  </si>
  <si>
    <t>Non-US SECA C3</t>
  </si>
  <si>
    <t>Nova Scotia</t>
  </si>
  <si>
    <t>Ontario</t>
  </si>
  <si>
    <t>British Columbia</t>
  </si>
  <si>
    <t>Canada Total</t>
  </si>
  <si>
    <t>US Virgin Islands</t>
  </si>
  <si>
    <t xml:space="preserve">Newfoundland        </t>
  </si>
  <si>
    <t>Prince Edward Island</t>
  </si>
  <si>
    <t xml:space="preserve">Nova Scotia         </t>
  </si>
  <si>
    <t xml:space="preserve">New Brunswick       </t>
  </si>
  <si>
    <t xml:space="preserve">Quebec              </t>
  </si>
  <si>
    <t xml:space="preserve">Ontario             </t>
  </si>
  <si>
    <t xml:space="preserve">Manitoba            </t>
  </si>
  <si>
    <t xml:space="preserve">Saskatchewan        </t>
  </si>
  <si>
    <t xml:space="preserve">Alberta             </t>
  </si>
  <si>
    <t xml:space="preserve">British Columbia    </t>
  </si>
  <si>
    <t>Yukon</t>
  </si>
  <si>
    <t>N W Territories</t>
  </si>
  <si>
    <t>Nunavut</t>
  </si>
  <si>
    <t xml:space="preserve">Aguascalientes      </t>
  </si>
  <si>
    <t xml:space="preserve">Baja Calif Norte    </t>
  </si>
  <si>
    <t xml:space="preserve">Baja Calif Sur      </t>
  </si>
  <si>
    <t xml:space="preserve">Campeche            </t>
  </si>
  <si>
    <t xml:space="preserve">Coahuila            </t>
  </si>
  <si>
    <t xml:space="preserve">Colima              </t>
  </si>
  <si>
    <t xml:space="preserve">Chiapas             </t>
  </si>
  <si>
    <t xml:space="preserve">Chihuahua           </t>
  </si>
  <si>
    <t xml:space="preserve">Distrito Federal    </t>
  </si>
  <si>
    <t xml:space="preserve">Durango             </t>
  </si>
  <si>
    <t xml:space="preserve">Guanajuato          </t>
  </si>
  <si>
    <t xml:space="preserve">Guerrero            </t>
  </si>
  <si>
    <t xml:space="preserve">Hidalgo             </t>
  </si>
  <si>
    <t xml:space="preserve">Jalisco             </t>
  </si>
  <si>
    <t xml:space="preserve">Mexico              </t>
  </si>
  <si>
    <t xml:space="preserve">Michoacan           </t>
  </si>
  <si>
    <t xml:space="preserve">Morelos             </t>
  </si>
  <si>
    <t xml:space="preserve">Nayarit             </t>
  </si>
  <si>
    <t xml:space="preserve">Nuevo Leon          </t>
  </si>
  <si>
    <t xml:space="preserve">Oaxaca              </t>
  </si>
  <si>
    <t xml:space="preserve">Puebla              </t>
  </si>
  <si>
    <t xml:space="preserve">Queretaro           </t>
  </si>
  <si>
    <t xml:space="preserve">Quintana Roo        </t>
  </si>
  <si>
    <t xml:space="preserve">San Luis Potosi     </t>
  </si>
  <si>
    <t xml:space="preserve">Sinaloa             </t>
  </si>
  <si>
    <t xml:space="preserve">Sonora              </t>
  </si>
  <si>
    <t xml:space="preserve">Tabasco             </t>
  </si>
  <si>
    <t xml:space="preserve">Tamaulipas          </t>
  </si>
  <si>
    <t xml:space="preserve">Tlaxcala            </t>
  </si>
  <si>
    <t xml:space="preserve">Veracruz            </t>
  </si>
  <si>
    <t xml:space="preserve">Yucatan             </t>
  </si>
  <si>
    <t xml:space="preserve">Zacatecas           </t>
  </si>
  <si>
    <t>Newfoundland</t>
  </si>
  <si>
    <t>New Brunswick</t>
  </si>
  <si>
    <t>Quebec</t>
  </si>
  <si>
    <t>Manitoba</t>
  </si>
  <si>
    <t>Saskatchewan</t>
  </si>
  <si>
    <t>Alberta</t>
  </si>
  <si>
    <t>Mexico Total</t>
  </si>
  <si>
    <t>NH3_FERT</t>
  </si>
  <si>
    <t>Massachusetts</t>
  </si>
  <si>
    <t>Pennsylvania</t>
  </si>
  <si>
    <t>ALD2</t>
  </si>
  <si>
    <t>ALD2_PRIMARY</t>
  </si>
  <si>
    <t>ALDX</t>
  </si>
  <si>
    <t>CH4</t>
  </si>
  <si>
    <t>CL2</t>
  </si>
  <si>
    <t>ETH</t>
  </si>
  <si>
    <t>ETHA</t>
  </si>
  <si>
    <t>ETOH</t>
  </si>
  <si>
    <t>FORM</t>
  </si>
  <si>
    <t>FORM_PRIMARY</t>
  </si>
  <si>
    <t>HONO</t>
  </si>
  <si>
    <t>IOLE</t>
  </si>
  <si>
    <t>ISOP</t>
  </si>
  <si>
    <t>MEOH</t>
  </si>
  <si>
    <t>NO</t>
  </si>
  <si>
    <t>NO2</t>
  </si>
  <si>
    <t>NVOL</t>
  </si>
  <si>
    <t>OLE</t>
  </si>
  <si>
    <t>PAL</t>
  </si>
  <si>
    <t>PAR</t>
  </si>
  <si>
    <t>PCA</t>
  </si>
  <si>
    <t>PCL</t>
  </si>
  <si>
    <t>PEC</t>
  </si>
  <si>
    <t>PFE</t>
  </si>
  <si>
    <t>PH2O</t>
  </si>
  <si>
    <t>PK</t>
  </si>
  <si>
    <t>PMC</t>
  </si>
  <si>
    <t>PMG</t>
  </si>
  <si>
    <t>PMN</t>
  </si>
  <si>
    <t>PMOTHR</t>
  </si>
  <si>
    <t>PNA</t>
  </si>
  <si>
    <t>PNCOM</t>
  </si>
  <si>
    <t>PNH4</t>
  </si>
  <si>
    <t>PNO3</t>
  </si>
  <si>
    <t>POC</t>
  </si>
  <si>
    <t>PSI</t>
  </si>
  <si>
    <t>PSO4</t>
  </si>
  <si>
    <t>PTI</t>
  </si>
  <si>
    <t>SULF</t>
  </si>
  <si>
    <t>TERP</t>
  </si>
  <si>
    <t>TOL</t>
  </si>
  <si>
    <t>UNK</t>
  </si>
  <si>
    <t>UNR</t>
  </si>
  <si>
    <t>VOC_INV</t>
  </si>
  <si>
    <t>XYL</t>
  </si>
  <si>
    <t>Virgin Islands</t>
  </si>
  <si>
    <t>State Name</t>
  </si>
  <si>
    <t>ACROLEIN</t>
  </si>
  <si>
    <t>BUTADIENE13</t>
  </si>
  <si>
    <t>NW Territories</t>
  </si>
  <si>
    <t>Aguascalientes</t>
  </si>
  <si>
    <t>Baja Calif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</si>
  <si>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</si>
  <si>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</si>
  <si>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</si>
  <si>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</si>
  <si>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</si>
  <si>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</si>
  <si>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</si>
  <si>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</si>
  <si>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</si>
  <si>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</si>
  <si>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</si>
  <si>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</si>
  <si>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</si>
  <si>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</si>
  <si>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</si>
  <si>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</si>
  <si>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</si>
  <si>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</si>
  <si>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</si>
  <si>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</si>
  <si>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</si>
  <si>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</si>
  <si>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</si>
  <si>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</si>
  <si>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</si>
  <si>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</si>
  <si>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</si>
  <si>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</si>
  <si>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</si>
  <si>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HFLUX</t>
  </si>
  <si>
    <t>ag</t>
  </si>
  <si>
    <t>Sector</t>
  </si>
  <si>
    <t>afdust_adj</t>
  </si>
  <si>
    <t>nonpt</t>
  </si>
  <si>
    <t>nonroad</t>
  </si>
  <si>
    <t>ptnonipm</t>
  </si>
  <si>
    <t>rwc</t>
  </si>
  <si>
    <t>sector</t>
  </si>
  <si>
    <t>afdust</t>
  </si>
  <si>
    <t>SMOKE TOTAL</t>
  </si>
  <si>
    <t>Low level totals (mrggrid)</t>
  </si>
  <si>
    <t>Model-ready domain totals</t>
  </si>
  <si>
    <t>% diff</t>
  </si>
  <si>
    <t>CHLORINE</t>
  </si>
  <si>
    <t># State</t>
  </si>
  <si>
    <t>ptn inln ratio</t>
  </si>
  <si>
    <t>state</t>
  </si>
  <si>
    <t>pt_oilgas</t>
  </si>
  <si>
    <t>Tribal</t>
  </si>
  <si>
    <t>EEZ Offshore</t>
  </si>
  <si>
    <t>ptegu</t>
  </si>
  <si>
    <t>np_oilgas</t>
  </si>
  <si>
    <t>SESQ</t>
  </si>
  <si>
    <t>NR</t>
  </si>
  <si>
    <t>Offshore</t>
  </si>
  <si>
    <t>Eastern State</t>
  </si>
  <si>
    <t>X</t>
  </si>
  <si>
    <t>Eastern State Total</t>
  </si>
  <si>
    <t>Eastern States Total</t>
  </si>
  <si>
    <t>Esatern States</t>
  </si>
  <si>
    <t>Eastern US Total</t>
  </si>
  <si>
    <t xml:space="preserve">CONUS </t>
  </si>
  <si>
    <t>Avg molecular wt:</t>
  </si>
  <si>
    <t>Continental US Totals</t>
  </si>
  <si>
    <t>Overall totals are provided for both the continental US ("CONUS") and the eastern states.</t>
  </si>
  <si>
    <t>ag - agricultural ammonia emissions</t>
  </si>
  <si>
    <t>biogenics - emissions from natural sources</t>
  </si>
  <si>
    <t>nonpt - nonpoint (county-level) not included in other sectors</t>
  </si>
  <si>
    <t>nonroad - mobile source emissions from off-road equipment</t>
  </si>
  <si>
    <t>othar - Non-US area sources</t>
  </si>
  <si>
    <t>np_oilgas - oil and gas emissions from nonpoint sources</t>
  </si>
  <si>
    <t>rwc - residential wood combustion emissions</t>
  </si>
  <si>
    <t>This file contains national and state level emissions modeling sector total emissions by inventory pollutant and for air quality model species output from SMOKE</t>
  </si>
  <si>
    <t xml:space="preserve">Modeling sector descriptions: </t>
  </si>
  <si>
    <t>Elemental Carbon</t>
  </si>
  <si>
    <t>Sulfate</t>
  </si>
  <si>
    <t>Nitrate</t>
  </si>
  <si>
    <t>Primary organic carbon</t>
  </si>
  <si>
    <t>Primary un-speciated fine PM</t>
  </si>
  <si>
    <t>Chloride</t>
  </si>
  <si>
    <t>Ammonium</t>
  </si>
  <si>
    <t>Aluminum</t>
  </si>
  <si>
    <t>Calcium</t>
  </si>
  <si>
    <t>Iron</t>
  </si>
  <si>
    <t>Silicon</t>
  </si>
  <si>
    <t>Titanium</t>
  </si>
  <si>
    <t>Magnesium</t>
  </si>
  <si>
    <t>Potassium</t>
  </si>
  <si>
    <t>Manganese</t>
  </si>
  <si>
    <t>Water</t>
  </si>
  <si>
    <t>Sodium</t>
  </si>
  <si>
    <t>Primary non-carbon organic mass</t>
  </si>
  <si>
    <t>Benzene</t>
  </si>
  <si>
    <t>Carbon Monoxide</t>
  </si>
  <si>
    <t>Ammonia</t>
  </si>
  <si>
    <t>Ammonia from Fertilizer</t>
  </si>
  <si>
    <t>Sulfur Dioxide</t>
  </si>
  <si>
    <t>Toluene</t>
  </si>
  <si>
    <t>Nitrous acid</t>
  </si>
  <si>
    <t>Ethanol</t>
  </si>
  <si>
    <t>Lumped terpene species</t>
  </si>
  <si>
    <t>Higher aldehyde species</t>
  </si>
  <si>
    <t>Acetaldehyde</t>
  </si>
  <si>
    <t>Internal olefin species</t>
  </si>
  <si>
    <t>Ethane</t>
  </si>
  <si>
    <t>Formaldehyde</t>
  </si>
  <si>
    <t>Primary Formaldehyde</t>
  </si>
  <si>
    <t>Isoprene</t>
  </si>
  <si>
    <t>Methanol</t>
  </si>
  <si>
    <t>Nitric oxide</t>
  </si>
  <si>
    <t>Nitrogen dioxide</t>
  </si>
  <si>
    <t>Terminal olefin carbon bond</t>
  </si>
  <si>
    <t>Paraffin carbon bond</t>
  </si>
  <si>
    <t>Coarse Particulates</t>
  </si>
  <si>
    <t>Sulfuric acid gas</t>
  </si>
  <si>
    <t>Naphthalene</t>
  </si>
  <si>
    <t>1,3-butadiene</t>
  </si>
  <si>
    <t>Methane</t>
  </si>
  <si>
    <t>Chlorine</t>
  </si>
  <si>
    <t>Nonreactive</t>
  </si>
  <si>
    <t>Nonvolatile</t>
  </si>
  <si>
    <t>Unknown VOC</t>
  </si>
  <si>
    <t>Unreactive VOC</t>
  </si>
  <si>
    <t xml:space="preserve">Hydrochloric acid </t>
  </si>
  <si>
    <t xml:space="preserve">Primary Acetaldehyde                   </t>
  </si>
  <si>
    <t>Acrolein</t>
  </si>
  <si>
    <t>Sequiterpenes</t>
  </si>
  <si>
    <t>CMAQ Emission Species</t>
  </si>
  <si>
    <t xml:space="preserve"> PM10           </t>
  </si>
  <si>
    <t xml:space="preserve"> PM2_5          </t>
  </si>
  <si>
    <t># FIPS</t>
  </si>
  <si>
    <t>US anthro</t>
  </si>
  <si>
    <t>onroad</t>
  </si>
  <si>
    <t>Difference</t>
  </si>
  <si>
    <t>ACROLEI</t>
  </si>
  <si>
    <t>BENZENE_INV</t>
  </si>
  <si>
    <t>BRAKEPM10</t>
  </si>
  <si>
    <t>BUTADIE</t>
  </si>
  <si>
    <t>CH4_INV</t>
  </si>
  <si>
    <t>CO2_INV</t>
  </si>
  <si>
    <t>CO_INV</t>
  </si>
  <si>
    <t>ETHANOL</t>
  </si>
  <si>
    <t>HONO_INV</t>
  </si>
  <si>
    <t>N2O_INV</t>
  </si>
  <si>
    <t>NAPHTH</t>
  </si>
  <si>
    <t>NH3_INV</t>
  </si>
  <si>
    <t>NO2_INV</t>
  </si>
  <si>
    <t>NONHAPTOG</t>
  </si>
  <si>
    <t>NO_INV</t>
  </si>
  <si>
    <t>PM25BRAKE</t>
  </si>
  <si>
    <t>PM25TIRE</t>
  </si>
  <si>
    <t>SO2_INV</t>
  </si>
  <si>
    <t>TIREPM10</t>
  </si>
  <si>
    <t>Baja Calif</t>
  </si>
  <si>
    <t>diff</t>
  </si>
  <si>
    <t>Percent Difference</t>
  </si>
  <si>
    <t>Canada total</t>
  </si>
  <si>
    <t>pt_og inln ratio</t>
  </si>
  <si>
    <t>adj/unadj</t>
  </si>
  <si>
    <t>APIN</t>
  </si>
  <si>
    <t>BPIN</t>
  </si>
  <si>
    <t>State totals, no biogenics, no ptfires.</t>
  </si>
  <si>
    <t>Canada othar</t>
  </si>
  <si>
    <t>Canada othpt</t>
  </si>
  <si>
    <t>Canada Subtotal</t>
  </si>
  <si>
    <t>Mexico othar</t>
  </si>
  <si>
    <t>Mexico othpt</t>
  </si>
  <si>
    <t>Mexico Subtotal</t>
  </si>
  <si>
    <t>PM10-PRI</t>
  </si>
  <si>
    <t>PM25-PRI</t>
  </si>
  <si>
    <t>Canada othafdust</t>
  </si>
  <si>
    <t xml:space="preserve">#        </t>
  </si>
  <si>
    <t xml:space="preserve"> [moles/yr]   </t>
  </si>
  <si>
    <t xml:space="preserve"> [g/yr]       </t>
  </si>
  <si>
    <t xml:space="preserve"> [moles/yr]</t>
  </si>
  <si>
    <t>#Elevstat</t>
  </si>
  <si>
    <t xml:space="preserve"> ALDX         </t>
  </si>
  <si>
    <t xml:space="preserve"> CL2          </t>
  </si>
  <si>
    <t xml:space="preserve"> S-CO         </t>
  </si>
  <si>
    <t xml:space="preserve"> FORM_PRIMARY </t>
  </si>
  <si>
    <t xml:space="preserve"> S-HCL        </t>
  </si>
  <si>
    <t xml:space="preserve"> HONO         </t>
  </si>
  <si>
    <t xml:space="preserve"> S-NH3        </t>
  </si>
  <si>
    <t xml:space="preserve"> NO           </t>
  </si>
  <si>
    <t xml:space="preserve"> NO2          </t>
  </si>
  <si>
    <t xml:space="preserve"> PEC          </t>
  </si>
  <si>
    <t xml:space="preserve"> S-PMC        </t>
  </si>
  <si>
    <t xml:space="preserve"> PSO4         </t>
  </si>
  <si>
    <t xml:space="preserve"> PTI          </t>
  </si>
  <si>
    <t xml:space="preserve"> S-SO2        </t>
  </si>
  <si>
    <t xml:space="preserve"> SULF</t>
  </si>
  <si>
    <t xml:space="preserve">       E</t>
  </si>
  <si>
    <t xml:space="preserve">       L</t>
  </si>
  <si>
    <t>ptfire</t>
  </si>
  <si>
    <t>CONUS + beis</t>
  </si>
  <si>
    <t>Eastern US</t>
  </si>
  <si>
    <t>ALDX diff due to MW differences in onroad Movesmrg report script</t>
  </si>
  <si>
    <t>ETHYLBENZ</t>
  </si>
  <si>
    <t>HEXANE</t>
  </si>
  <si>
    <t>MTBE</t>
  </si>
  <si>
    <t>PROPIONAL</t>
  </si>
  <si>
    <t>STYRENE</t>
  </si>
  <si>
    <t>TOG_INV</t>
  </si>
  <si>
    <t>TOLUENE</t>
  </si>
  <si>
    <t>TRMEPN224</t>
  </si>
  <si>
    <t>XYLS</t>
  </si>
  <si>
    <t>VOC_BEIS</t>
  </si>
  <si>
    <t>rail</t>
  </si>
  <si>
    <t>ACET</t>
  </si>
  <si>
    <t>BENZ</t>
  </si>
  <si>
    <t>ETHY</t>
  </si>
  <si>
    <t>KET</t>
  </si>
  <si>
    <t>PRPA</t>
  </si>
  <si>
    <t xml:space="preserve"> S-BENZ       </t>
  </si>
  <si>
    <t>rail - railroad emissions</t>
  </si>
  <si>
    <t>Tribal Data (point)</t>
  </si>
  <si>
    <t>VOC sum</t>
  </si>
  <si>
    <t>ptfire elevated (inc. mxca)</t>
  </si>
  <si>
    <t>Canada ptfire_mxca</t>
  </si>
  <si>
    <t>Mexico ptfire_mxca</t>
  </si>
  <si>
    <t>NAPH</t>
  </si>
  <si>
    <t>SOAALK</t>
  </si>
  <si>
    <t>XYLMN</t>
  </si>
  <si>
    <t>ptagfire</t>
  </si>
  <si>
    <t>calculated post-SMOKE</t>
  </si>
  <si>
    <t xml:space="preserve"> NAPH         </t>
  </si>
  <si>
    <t xml:space="preserve"> PCL          </t>
  </si>
  <si>
    <t xml:space="preserve"> PFE          </t>
  </si>
  <si>
    <t xml:space="preserve"> PSI          </t>
  </si>
  <si>
    <t xml:space="preserve"> SOAALK       </t>
  </si>
  <si>
    <t>ptnonipm elevated</t>
  </si>
  <si>
    <t>pt_oilgas elevated</t>
  </si>
  <si>
    <t>to check pre-speciated emissions</t>
  </si>
  <si>
    <t>othpt elevated</t>
  </si>
  <si>
    <t>ptegu elevated</t>
  </si>
  <si>
    <t>cmv_c1c2</t>
  </si>
  <si>
    <t>cmv_c3</t>
  </si>
  <si>
    <t>Offshore (85)</t>
  </si>
  <si>
    <t>Non-US SECA C3 (98)</t>
  </si>
  <si>
    <t>cmv_c3 elevated</t>
  </si>
  <si>
    <t>Canada/Mexico/offshore (12US1)</t>
  </si>
  <si>
    <t>Canada onroad_can</t>
  </si>
  <si>
    <t>Mexico onroad_mex</t>
  </si>
  <si>
    <t>afdust/afdust_adj - area fugitive dust emissions; afdust_adj are the emissions after meteorological and land use adjustments</t>
  </si>
  <si>
    <t>agfire/ptagfire - agricultural burning emissions</t>
  </si>
  <si>
    <t>cmv_c1c2 - C1 and C2 commercial marine emissions for US states and offshore areas (excluding Canada/Mexico offshore areas)</t>
  </si>
  <si>
    <t>cmv_c3 - C3 commercial marine emissions for US states and offshore areas (excluding Canada/Mexico offshore areas)</t>
  </si>
  <si>
    <t>onroad (plus RPD/RPV/RPP/RPH) - mobile source emissions on roads; RPD, RPV, RPP, and RPH are specific subcategories based on the type of activity data used</t>
  </si>
  <si>
    <t>onroad_can - Canada onroad sources</t>
  </si>
  <si>
    <t>onroad_mex - Mexico onroad sources</t>
  </si>
  <si>
    <t>ptfire_mxca - Point source wild and prescribed fire emissions in Canada and Mexico</t>
  </si>
  <si>
    <t>ptfire - Point source wild and prescribed fire emissions in the US</t>
  </si>
  <si>
    <t xml:space="preserve">  State totals on the "onroad all" tab include the onroad_ca_adj sector, which covers onroad sector emissions in California with emissions adjusted to match state-provided inventories. </t>
  </si>
  <si>
    <t>othafdust/othafdust_adj - Canada area fugitive dust emissions; othafdust_adj are the emissions after meteorological and land use adjustments</t>
  </si>
  <si>
    <t>othpt - Non-US point sources; as of 2014fb_cdc, does not include any offshore CMV or oil platform emissions</t>
  </si>
  <si>
    <t>pt_oilgas - oil and gas emissions from point sources; as of 2014fb_cdc, also includes offshore oil platform emissions</t>
  </si>
  <si>
    <t>Acetone</t>
  </si>
  <si>
    <t>Ketone</t>
  </si>
  <si>
    <t>Ethyne (Acetylene)</t>
  </si>
  <si>
    <t>SOA tracer</t>
  </si>
  <si>
    <t>Inventory total unspeciated Volatile Organic Compounds</t>
  </si>
  <si>
    <t>Propane</t>
  </si>
  <si>
    <t>Ethene (Ethylene)</t>
  </si>
  <si>
    <t>- ptagfire is a point sector, usually including daily ag burning emissions. When both agfire and ptagfire exist as separate sectors, the sum of the two sectors comprises all US ag fires.</t>
  </si>
  <si>
    <t>ptegu - Point source EGU emissions</t>
  </si>
  <si>
    <t>ptnonipm - Point source emissions not included in ptegu or pt_oilgas</t>
  </si>
  <si>
    <t>Xylenes (mixed isomers) minus naphthalene</t>
  </si>
  <si>
    <t>Inventory (2016fc)</t>
  </si>
  <si>
    <t>ocean_cl2 12US1 leap yr</t>
  </si>
  <si>
    <t>Cuba</t>
  </si>
  <si>
    <t>Other Total</t>
  </si>
  <si>
    <t>Haiti</t>
  </si>
  <si>
    <t>Dominican Republic</t>
  </si>
  <si>
    <t>Jamaica</t>
  </si>
  <si>
    <t>Belize</t>
  </si>
  <si>
    <t>Colombia</t>
  </si>
  <si>
    <t>Guatemala</t>
  </si>
  <si>
    <t>Honduras</t>
  </si>
  <si>
    <t>beis 12US1</t>
  </si>
  <si>
    <t>SMOKE (2016fc 12US2)</t>
  </si>
  <si>
    <t>ptfire_mxca 12US1</t>
  </si>
  <si>
    <t>onroad_can 12US1</t>
  </si>
  <si>
    <t>onroad_mex 12US1</t>
  </si>
  <si>
    <t>othpt 12US1</t>
  </si>
  <si>
    <t>othar 12US1</t>
  </si>
  <si>
    <t>EPM_NHTOG</t>
  </si>
  <si>
    <t>EVP_NHTOG</t>
  </si>
  <si>
    <t>EXH_NHTOG</t>
  </si>
  <si>
    <t>NAPHTHALENE</t>
  </si>
  <si>
    <t>RFL_NHTOG</t>
  </si>
  <si>
    <t>othafdust 12US1</t>
  </si>
  <si>
    <t>othar 36US3</t>
  </si>
  <si>
    <t>othafdust 36US3</t>
  </si>
  <si>
    <t>onroad_can 36US3</t>
  </si>
  <si>
    <t>onroad_mex 36US3</t>
  </si>
  <si>
    <t>othpt 36US3</t>
  </si>
  <si>
    <t>ptfire_mxca 36US3</t>
  </si>
  <si>
    <t>ocean_cl2 36US3 leap yr</t>
  </si>
  <si>
    <t>beis 36US3</t>
  </si>
  <si>
    <r>
      <rPr>
        <b/>
        <sz val="11"/>
        <color theme="1"/>
        <rFont val="Calibri"/>
        <family val="2"/>
        <scheme val="minor"/>
      </rPr>
      <t>2016fc 12US1</t>
    </r>
    <r>
      <rPr>
        <sz val="11"/>
        <color theme="1"/>
        <rFont val="Calibri"/>
        <family val="2"/>
        <scheme val="minor"/>
      </rPr>
      <t xml:space="preserve"> case CAPs by sector from EMF/inventory summaries - CONUS Totals</t>
    </r>
  </si>
  <si>
    <t>beis</t>
  </si>
  <si>
    <t>Afdust emissions are adjusted. Ptegu NOX/SO2 emissions are post-SMOKE (CEM). Onroad includes California adjustments. Includes tribal data where it is modeled (point sectors).</t>
  </si>
  <si>
    <t>Annual Total</t>
  </si>
  <si>
    <t>State totals including biogenics.</t>
  </si>
  <si>
    <t>SMOKE (2016fd 12US1)</t>
  </si>
  <si>
    <t>Inventory (2016fe)</t>
  </si>
  <si>
    <t>SMOKE (2016fe 36US3)</t>
  </si>
  <si>
    <t>Inventory (2016fd)</t>
  </si>
  <si>
    <t>Inventory (2014fd / 2016fd)</t>
  </si>
  <si>
    <t>SMOKE adjusted (2016fd 12US1)</t>
  </si>
  <si>
    <t>(see othafdust sector for nonCONUS)</t>
  </si>
  <si>
    <t>SMOKE unadjusted (2016fd)</t>
  </si>
  <si>
    <t>Inventory (2014fd)</t>
  </si>
  <si>
    <t>Inventory (2016fe_hemi)</t>
  </si>
  <si>
    <t>Inventory (2016fd_hemi)</t>
  </si>
  <si>
    <t>Inventory (2014fd_hemi)</t>
  </si>
  <si>
    <r>
      <rPr>
        <b/>
        <sz val="11"/>
        <color theme="1"/>
        <rFont val="Calibri"/>
        <family val="2"/>
        <scheme val="minor"/>
      </rPr>
      <t>2016fe</t>
    </r>
    <r>
      <rPr>
        <sz val="11"/>
        <color theme="1"/>
        <rFont val="Calibri"/>
        <family val="2"/>
        <scheme val="minor"/>
      </rPr>
      <t xml:space="preserve"> Anthropogenic state totals. 
Everything is inventory-level except onroad (SMOKE-MOVES), afdust (post-adjusted), and ptegu NOX/SO2 (CEM).</t>
    </r>
  </si>
  <si>
    <t>2016fe 36US3</t>
  </si>
  <si>
    <t>Inventory (2016fc / 2016fd)</t>
  </si>
  <si>
    <t>Inventory (2016fc_hemi / 2016fd_hemi)</t>
  </si>
  <si>
    <t>Unknown</t>
  </si>
  <si>
    <t>2016fe 12US1</t>
  </si>
  <si>
    <t>SMOKE (2016fe 12US1)</t>
  </si>
  <si>
    <t>SMOKE adjusted (2016fe 36US3)</t>
  </si>
  <si>
    <t>SMOKE unadjusted (2016fe 36US3)</t>
  </si>
  <si>
    <t>SMOKE unadjusted (2016fe 12US1)</t>
  </si>
  <si>
    <t>SMOKE adjusted (2016fe 12US1)</t>
  </si>
  <si>
    <t>Emissions are computed for each modeling sector and summarized for the 12US2 and 36US3 grids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</si>
</sst>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3" fontId="16" fillId="0" borderId="0" xfId="0" applyNumberFormat="1" applyFont="1"/>
    <xf numFmtId="0" fontId="16" fillId="0" borderId="0" xfId="0" applyFont="1"/>
    <xf numFmtId="0" fontId="22" fillId="0" borderId="0" xfId="42" applyFont="1" applyFill="1" applyBorder="1"/>
    <xf numFmtId="3" fontId="23" fillId="0" borderId="0" xfId="42" applyNumberFormat="1" applyFont="1" applyFill="1" applyBorder="1"/>
    <xf numFmtId="0" fontId="18" fillId="0" borderId="10" xfId="42" applyFill="1" applyBorder="1"/>
    <xf numFmtId="0" fontId="0" fillId="0" borderId="0" xfId="0" applyFont="1" applyFill="1" applyBorder="1"/>
    <xf numFmtId="0" fontId="0" fillId="0" borderId="0" xfId="0"/>
    <xf numFmtId="0" fontId="0" fillId="0" borderId="0" xfId="0" applyFill="1"/>
    <xf numFmtId="0" fontId="18" fillId="0" borderId="0" xfId="46"/>
    <xf numFmtId="0" fontId="20" fillId="0" borderId="0" xfId="46" applyFont="1" applyFill="1"/>
    <xf numFmtId="0" fontId="0" fillId="0" borderId="0" xfId="0"/>
    <xf numFmtId="0" fontId="0" fillId="33" borderId="0" xfId="0" applyFont="1" applyFill="1"/>
    <xf numFmtId="0" fontId="0" fillId="0" borderId="10" xfId="0" applyFont="1" applyFill="1" applyBorder="1"/>
    <xf numFmtId="0" fontId="0" fillId="0" borderId="0" xfId="0"/>
    <xf numFmtId="0" fontId="0" fillId="0" borderId="10" xfId="0" applyBorder="1"/>
    <xf numFmtId="0" fontId="18" fillId="0" borderId="10" xfId="42" applyFont="1" applyFill="1" applyBorder="1"/>
    <xf numFmtId="0" fontId="0" fillId="0" borderId="0" xfId="0"/>
    <xf numFmtId="3" fontId="18" fillId="0" borderId="10" xfId="42" applyNumberFormat="1" applyFill="1" applyBorder="1"/>
    <xf numFmtId="0" fontId="0" fillId="0" borderId="0" xfId="0"/>
    <xf numFmtId="0" fontId="18" fillId="0" borderId="0" xfId="42" applyFont="1" applyFill="1"/>
    <xf numFmtId="3" fontId="18" fillId="0" borderId="0" xfId="42" applyNumberFormat="1" applyFont="1" applyFill="1"/>
    <xf numFmtId="0" fontId="18" fillId="0" borderId="0" xfId="42" applyFont="1" applyFill="1"/>
    <xf numFmtId="0" fontId="20" fillId="0" borderId="0" xfId="42" applyFont="1" applyFill="1"/>
    <xf numFmtId="3" fontId="18" fillId="0" borderId="0" xfId="42" applyNumberFormat="1" applyFill="1"/>
    <xf numFmtId="164" fontId="0" fillId="0" borderId="0" xfId="0" applyNumberFormat="1"/>
    <xf numFmtId="164" fontId="16" fillId="0" borderId="0" xfId="0" applyNumberFormat="1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10" fontId="0" fillId="0" borderId="0" xfId="0" applyNumberFormat="1"/>
    <xf numFmtId="3" fontId="0" fillId="0" borderId="0" xfId="0" applyNumberFormat="1" applyFont="1"/>
    <xf numFmtId="3" fontId="0" fillId="0" borderId="0" xfId="0" applyNumberFormat="1" applyFont="1" applyFill="1"/>
    <xf numFmtId="0" fontId="0" fillId="0" borderId="0" xfId="0" applyFont="1"/>
    <xf numFmtId="3" fontId="20" fillId="0" borderId="0" xfId="0" applyNumberFormat="1" applyFont="1"/>
    <xf numFmtId="10" fontId="0" fillId="0" borderId="0" xfId="74" applyNumberFormat="1" applyFont="1"/>
    <xf numFmtId="2" fontId="0" fillId="0" borderId="0" xfId="0" applyNumberFormat="1"/>
    <xf numFmtId="0" fontId="0" fillId="0" borderId="0" xfId="0" applyNumberFormat="1"/>
    <xf numFmtId="0" fontId="24" fillId="0" borderId="0" xfId="42" applyFont="1" applyFill="1"/>
    <xf numFmtId="0" fontId="18" fillId="0" borderId="0" xfId="42" applyFill="1" applyBorder="1"/>
    <xf numFmtId="3" fontId="0" fillId="0" borderId="10" xfId="0" applyNumberFormat="1" applyBorder="1"/>
    <xf numFmtId="3" fontId="18" fillId="0" borderId="0" xfId="46" applyNumberFormat="1"/>
    <xf numFmtId="3" fontId="20" fillId="0" borderId="0" xfId="46" applyNumberFormat="1" applyFont="1" applyFill="1"/>
    <xf numFmtId="3" fontId="25" fillId="0" borderId="0" xfId="0" applyNumberFormat="1" applyFont="1"/>
    <xf numFmtId="3" fontId="25" fillId="0" borderId="0" xfId="47" applyNumberFormat="1" applyFont="1"/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75" applyNumberFormat="1" applyFont="1"/>
    <xf numFmtId="164" fontId="0" fillId="0" borderId="0" xfId="74" applyNumberFormat="1" applyFont="1"/>
    <xf numFmtId="0" fontId="26" fillId="0" borderId="0" xfId="0" applyFont="1"/>
    <xf numFmtId="3" fontId="26" fillId="0" borderId="0" xfId="0" applyNumberFormat="1" applyFont="1"/>
    <xf numFmtId="3" fontId="27" fillId="0" borderId="0" xfId="0" applyNumberFormat="1" applyFont="1"/>
    <xf numFmtId="0" fontId="0" fillId="0" borderId="0" xfId="0" applyBorder="1"/>
    <xf numFmtId="164" fontId="0" fillId="0" borderId="0" xfId="0" applyNumberFormat="1" applyFill="1"/>
    <xf numFmtId="0" fontId="18" fillId="34" borderId="0" xfId="42" applyFont="1" applyFill="1"/>
    <xf numFmtId="0" fontId="18" fillId="35" borderId="0" xfId="42" applyFont="1" applyFill="1"/>
    <xf numFmtId="3" fontId="18" fillId="34" borderId="0" xfId="42" applyNumberFormat="1" applyFont="1" applyFill="1"/>
    <xf numFmtId="0" fontId="25" fillId="0" borderId="0" xfId="47" applyFont="1"/>
    <xf numFmtId="11" fontId="0" fillId="0" borderId="0" xfId="0" applyNumberFormat="1"/>
    <xf numFmtId="164" fontId="0" fillId="0" borderId="0" xfId="74" applyNumberFormat="1" applyFont="1" applyFill="1"/>
    <xf numFmtId="0" fontId="0" fillId="0" borderId="0" xfId="0" applyNumberFormat="1" applyFont="1"/>
    <xf numFmtId="1" fontId="0" fillId="0" borderId="0" xfId="0" applyNumberFormat="1"/>
    <xf numFmtId="0" fontId="22" fillId="0" borderId="0" xfId="0" applyFont="1"/>
    <xf numFmtId="3" fontId="22" fillId="0" borderId="0" xfId="0" applyNumberFormat="1" applyFont="1"/>
    <xf numFmtId="165" fontId="0" fillId="0" borderId="0" xfId="0" applyNumberFormat="1"/>
    <xf numFmtId="3" fontId="28" fillId="0" borderId="0" xfId="0" applyNumberFormat="1" applyFont="1"/>
    <xf numFmtId="0" fontId="28" fillId="0" borderId="0" xfId="0" applyFont="1"/>
    <xf numFmtId="0" fontId="29" fillId="0" borderId="0" xfId="0" applyFont="1"/>
    <xf numFmtId="3" fontId="29" fillId="0" borderId="0" xfId="0" applyNumberFormat="1" applyFont="1"/>
    <xf numFmtId="164" fontId="29" fillId="0" borderId="0" xfId="0" applyNumberFormat="1" applyFont="1"/>
    <xf numFmtId="164" fontId="29" fillId="0" borderId="0" xfId="74" applyNumberFormat="1" applyFont="1"/>
    <xf numFmtId="0" fontId="0" fillId="0" borderId="0" xfId="0" quotePrefix="1" applyFont="1"/>
    <xf numFmtId="3" fontId="23" fillId="0" borderId="0" xfId="0" applyNumberFormat="1" applyFont="1"/>
    <xf numFmtId="0" fontId="30" fillId="0" borderId="0" xfId="0" applyFont="1"/>
    <xf numFmtId="0" fontId="0" fillId="0" borderId="0" xfId="0" applyFont="1" applyAlignment="1"/>
    <xf numFmtId="164" fontId="26" fillId="0" borderId="0" xfId="0" applyNumberFormat="1" applyFont="1"/>
    <xf numFmtId="164" fontId="0" fillId="0" borderId="10" xfId="0" applyNumberFormat="1" applyBorder="1"/>
    <xf numFmtId="164" fontId="0" fillId="0" borderId="0" xfId="0" applyNumberFormat="1" applyBorder="1"/>
    <xf numFmtId="0" fontId="16" fillId="0" borderId="0" xfId="0" applyNumberFormat="1" applyFont="1"/>
    <xf numFmtId="3" fontId="16" fillId="0" borderId="0" xfId="75" applyNumberFormat="1" applyFont="1"/>
    <xf numFmtId="3" fontId="0" fillId="0" borderId="0" xfId="0" applyNumberFormat="1"/>
    <xf numFmtId="3" fontId="29" fillId="0" borderId="0" xfId="0" applyNumberFormat="1" applyFont="1"/>
    <xf numFmtId="0" fontId="0" fillId="0" borderId="0" xfId="0"/>
    <xf numFmtId="0" fontId="0" fillId="0" borderId="0" xfId="0" applyFont="1" applyFill="1" applyBorder="1"/>
    <xf numFmtId="164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10" xfId="0" applyNumberFormat="1" applyBorder="1"/>
    <xf numFmtId="0" fontId="0" fillId="0" borderId="0" xfId="0"/>
    <xf numFmtId="3" fontId="0" fillId="0" borderId="0" xfId="0" applyNumberFormat="1"/>
    <xf numFmtId="0" fontId="26" fillId="0" borderId="0" xfId="0" applyFont="1"/>
    <xf numFmtId="3" fontId="26" fillId="0" borderId="0" xfId="0" applyNumberFormat="1" applyFont="1"/>
    <xf numFmtId="0" fontId="22" fillId="0" borderId="0" xfId="0" applyFont="1"/>
    <xf numFmtId="3" fontId="22" fillId="0" borderId="0" xfId="0" applyNumberFormat="1" applyFon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 applyBorder="1"/>
    <xf numFmtId="0" fontId="0" fillId="0" borderId="0" xfId="0" applyAlignment="1">
      <alignment wrapText="1"/>
    </xf>
  </cellXfs>
  <cellStyles count="76">
    <cellStyle name="20% - Accent1" xfId="19" builtinId="30" customBuiltin="1"/>
    <cellStyle name="20% - Accent1 2" xfId="53"/>
    <cellStyle name="20% - Accent2" xfId="23" builtinId="34" customBuiltin="1"/>
    <cellStyle name="20% - Accent2 2" xfId="54"/>
    <cellStyle name="20% - Accent3" xfId="27" builtinId="38" customBuiltin="1"/>
    <cellStyle name="20% - Accent3 2" xfId="55"/>
    <cellStyle name="20% - Accent4" xfId="31" builtinId="42" customBuiltin="1"/>
    <cellStyle name="20% - Accent4 2" xfId="56"/>
    <cellStyle name="20% - Accent5" xfId="35" builtinId="46" customBuiltin="1"/>
    <cellStyle name="20% - Accent5 2" xfId="57"/>
    <cellStyle name="20% - Accent6" xfId="39" builtinId="50" customBuiltin="1"/>
    <cellStyle name="20% - Accent6 2" xfId="58"/>
    <cellStyle name="40% - Accent1" xfId="20" builtinId="31" customBuiltin="1"/>
    <cellStyle name="40% - Accent1 2" xfId="59"/>
    <cellStyle name="40% - Accent2" xfId="24" builtinId="35" customBuiltin="1"/>
    <cellStyle name="40% - Accent2 2" xfId="60"/>
    <cellStyle name="40% - Accent3" xfId="28" builtinId="39" customBuiltin="1"/>
    <cellStyle name="40% - Accent3 2" xfId="61"/>
    <cellStyle name="40% - Accent4" xfId="32" builtinId="43" customBuiltin="1"/>
    <cellStyle name="40% - Accent4 2" xfId="62"/>
    <cellStyle name="40% - Accent5" xfId="36" builtinId="47" customBuiltin="1"/>
    <cellStyle name="40% - Accent5 2" xfId="63"/>
    <cellStyle name="40% - Accent6" xfId="40" builtinId="51" customBuiltin="1"/>
    <cellStyle name="40% - Accent6 2" xfId="6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3" xfId="43"/>
    <cellStyle name="Normal 4" xfId="47"/>
    <cellStyle name="Normal 5" xfId="48"/>
    <cellStyle name="Normal 5 2" xfId="51"/>
    <cellStyle name="Normal 5 2 2" xfId="65"/>
    <cellStyle name="Normal 5 3" xfId="52"/>
    <cellStyle name="Normal 5 3 2" xfId="66"/>
    <cellStyle name="Normal 5 4" xfId="67"/>
    <cellStyle name="Normal 6" xfId="68"/>
    <cellStyle name="Normal 7" xfId="69"/>
    <cellStyle name="Normal 8" xfId="46"/>
    <cellStyle name="Note" xfId="15" builtinId="10" customBuiltin="1"/>
    <cellStyle name="Note 2" xfId="50"/>
    <cellStyle name="Note 2 2" xfId="70"/>
    <cellStyle name="Note 3" xfId="49"/>
    <cellStyle name="Note 3 2" xfId="71"/>
    <cellStyle name="Note 4" xfId="72"/>
    <cellStyle name="Output" xfId="10" builtinId="21" customBuiltin="1"/>
    <cellStyle name="Percent" xfId="74" builtinId="5"/>
    <cellStyle name="Percent 2" xfId="73"/>
    <cellStyle name="Percent 3" xfId="44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queryTables/queryTable1.xml><?xml version="1.0" encoding="utf-8"?>
<queryTable xmlns="http://schemas.openxmlformats.org/spreadsheetml/2006/main" name="annual_2011ea_v6_11f_afdust_12US2_cmaq_cb05_soa_state" connectionId="2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annual_2011ea_v6_11f_othar_12US2_cmaq_cb05_soa_state" connectionId="1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annual_2011ea_v6_11f_othar_12US2_cmaq_cb05_soa_state" connectionId="1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annual_2011ea_v6_11f_othon_12US2_cmaq_cb05_soa_state" connectionId="1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annual_2011ea_v6_11f_othon_12US2_cmaq_cb05_soa_state" connectionId="19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annual_2011ea_v6_11f_othon_12US2_cmaq_cb05_soa_state" connectionId="2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annual_2011ea_v6_11f_othon_12US2_cmaq_cb05_soa_state" connectionId="2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annual_2011ea_v6_11f_othpt_12US2_cmaq_cb05_soa_state" connectionId="22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annual_2011ea_v6_11f_othpt_12US2_cmaq_cb05_soa_state" connectionId="2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annual_2011_draft_ptfire_12US2_cbo5_soa" connectionId="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annual_2011ea_v6_11f_othar_12US2_cmaq_cb05_soa_state" connectionId="1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nnual_2011ea_v6_11f_afdust_12US2_cmaq_cb05_soa_state_1" connectionId="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annual_2011ea_v6_11f_othar_12US2_cmaq_cb05_soa_state" connectionId="1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annual_2011ea_v6_11f_othar_12US2_cmaq_cb05_soa_state" connectionId="15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annual_2011ea_v6_11f_ptipm_12US2_cbo5_soa_state" connectionId="2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annual_2011ea_v6_11f_ptnonipm_12US2_cbo5_soa_state" connectionId="2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annual_2011ea_v6_11f_ptnonipm_12US2_cbo5_soa_state" connectionId="26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annual_2011ea_v6_11f_rwc_12US2_cbo5_soa_state" connectionId="2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nnual_2011ea_v6_11f_c1c2rail_12US2_cbo5_soa_state" connectionId="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nual_2011ea_v6_11f_c1c2rail_12US2_cbo5_soa_state" connectionId="6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nual_2011ea_v6_11f_c3marine_12US2_cbo5_soa_state" connectionId="8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nual_2011ea_v6_11f_c3marine_12US2_cbo5_soa_state" connectionId="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annual_2011ea_v6_11f_nonpt_12US2_cbo5_soa_state" connectionId="1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annual_2011ea_v6_11f_nonpt_12US2_cbo5_soa_state" connectionId="1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annual_2011ea_v6_11f_nonroad_12US2_cbo5_soa_state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4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5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abSelected="1" workbookViewId="0">
      <selection activeCell="A4" sqref="A4"/>
    </sheetView>
  </sheetViews>
  <sheetFormatPr defaultColWidth="9.109375" defaultRowHeight="14.4" x14ac:dyDescent="0.3"/>
  <cols>
    <col min="1" max="1" width="16" style="35" customWidth="1"/>
    <col min="2" max="16384" width="9.109375" style="35"/>
  </cols>
  <sheetData>
    <row r="1" spans="1:1" x14ac:dyDescent="0.3">
      <c r="A1" s="35" t="s">
        <v>255</v>
      </c>
    </row>
    <row r="2" spans="1:1" x14ac:dyDescent="0.3">
      <c r="A2" s="35" t="s">
        <v>247</v>
      </c>
    </row>
    <row r="3" spans="1:1" x14ac:dyDescent="0.3">
      <c r="A3" s="35" t="s">
        <v>510</v>
      </c>
    </row>
    <row r="5" spans="1:1" x14ac:dyDescent="0.3">
      <c r="A5" s="2" t="s">
        <v>256</v>
      </c>
    </row>
    <row r="6" spans="1:1" x14ac:dyDescent="0.3">
      <c r="A6" s="35" t="s">
        <v>248</v>
      </c>
    </row>
    <row r="7" spans="1:1" x14ac:dyDescent="0.3">
      <c r="A7" s="35" t="s">
        <v>427</v>
      </c>
    </row>
    <row r="8" spans="1:1" x14ac:dyDescent="0.3">
      <c r="A8" s="75" t="s">
        <v>446</v>
      </c>
    </row>
    <row r="9" spans="1:1" x14ac:dyDescent="0.3">
      <c r="A9" s="35" t="s">
        <v>426</v>
      </c>
    </row>
    <row r="10" spans="1:1" x14ac:dyDescent="0.3">
      <c r="A10" s="35" t="s">
        <v>249</v>
      </c>
    </row>
    <row r="11" spans="1:1" x14ac:dyDescent="0.3">
      <c r="A11" s="35" t="s">
        <v>428</v>
      </c>
    </row>
    <row r="12" spans="1:1" x14ac:dyDescent="0.3">
      <c r="A12" s="35" t="s">
        <v>429</v>
      </c>
    </row>
    <row r="13" spans="1:1" x14ac:dyDescent="0.3">
      <c r="A13" s="35" t="s">
        <v>250</v>
      </c>
    </row>
    <row r="14" spans="1:1" x14ac:dyDescent="0.3">
      <c r="A14" s="35" t="s">
        <v>251</v>
      </c>
    </row>
    <row r="15" spans="1:1" x14ac:dyDescent="0.3">
      <c r="A15" s="35" t="s">
        <v>430</v>
      </c>
    </row>
    <row r="16" spans="1:1" x14ac:dyDescent="0.3">
      <c r="A16" s="78" t="s">
        <v>435</v>
      </c>
    </row>
    <row r="17" spans="1:1" x14ac:dyDescent="0.3">
      <c r="A17" s="35" t="s">
        <v>436</v>
      </c>
    </row>
    <row r="18" spans="1:1" x14ac:dyDescent="0.3">
      <c r="A18" s="35" t="s">
        <v>252</v>
      </c>
    </row>
    <row r="19" spans="1:1" x14ac:dyDescent="0.3">
      <c r="A19" s="35" t="s">
        <v>431</v>
      </c>
    </row>
    <row r="20" spans="1:1" x14ac:dyDescent="0.3">
      <c r="A20" s="35" t="s">
        <v>432</v>
      </c>
    </row>
    <row r="21" spans="1:1" x14ac:dyDescent="0.3">
      <c r="A21" s="35" t="s">
        <v>437</v>
      </c>
    </row>
    <row r="22" spans="1:1" x14ac:dyDescent="0.3">
      <c r="A22" s="35" t="s">
        <v>434</v>
      </c>
    </row>
    <row r="23" spans="1:1" x14ac:dyDescent="0.3">
      <c r="A23" s="35" t="s">
        <v>433</v>
      </c>
    </row>
    <row r="24" spans="1:1" x14ac:dyDescent="0.3">
      <c r="A24" s="35" t="s">
        <v>447</v>
      </c>
    </row>
    <row r="25" spans="1:1" x14ac:dyDescent="0.3">
      <c r="A25" s="35" t="s">
        <v>448</v>
      </c>
    </row>
    <row r="26" spans="1:1" x14ac:dyDescent="0.3">
      <c r="A26" s="35" t="s">
        <v>438</v>
      </c>
    </row>
    <row r="27" spans="1:1" x14ac:dyDescent="0.3">
      <c r="A27" s="35" t="s">
        <v>253</v>
      </c>
    </row>
    <row r="28" spans="1:1" x14ac:dyDescent="0.3">
      <c r="A28" s="35" t="s">
        <v>397</v>
      </c>
    </row>
    <row r="29" spans="1:1" x14ac:dyDescent="0.3">
      <c r="A29" s="35" t="s">
        <v>254</v>
      </c>
    </row>
    <row r="32" spans="1:1" x14ac:dyDescent="0.3">
      <c r="A32" s="76" t="s">
        <v>310</v>
      </c>
    </row>
    <row r="33" spans="1:2" x14ac:dyDescent="0.3">
      <c r="A33" s="67" t="s">
        <v>391</v>
      </c>
      <c r="B33" s="35" t="s">
        <v>439</v>
      </c>
    </row>
    <row r="34" spans="1:2" x14ac:dyDescent="0.3">
      <c r="A34" s="67" t="s">
        <v>178</v>
      </c>
      <c r="B34" s="67" t="s">
        <v>308</v>
      </c>
    </row>
    <row r="35" spans="1:2" x14ac:dyDescent="0.3">
      <c r="A35" s="35" t="s">
        <v>131</v>
      </c>
      <c r="B35" s="77" t="s">
        <v>285</v>
      </c>
    </row>
    <row r="36" spans="1:2" x14ac:dyDescent="0.3">
      <c r="A36" s="35" t="s">
        <v>132</v>
      </c>
      <c r="B36" s="35" t="s">
        <v>307</v>
      </c>
    </row>
    <row r="37" spans="1:2" x14ac:dyDescent="0.3">
      <c r="A37" s="35" t="s">
        <v>133</v>
      </c>
      <c r="B37" s="35" t="s">
        <v>284</v>
      </c>
    </row>
    <row r="38" spans="1:2" x14ac:dyDescent="0.3">
      <c r="A38" s="35" t="s">
        <v>392</v>
      </c>
      <c r="B38" s="35" t="s">
        <v>275</v>
      </c>
    </row>
    <row r="39" spans="1:2" x14ac:dyDescent="0.3">
      <c r="A39" s="35" t="s">
        <v>179</v>
      </c>
      <c r="B39" s="35" t="s">
        <v>299</v>
      </c>
    </row>
    <row r="40" spans="1:2" x14ac:dyDescent="0.3">
      <c r="A40" s="35" t="s">
        <v>134</v>
      </c>
      <c r="B40" s="35" t="s">
        <v>300</v>
      </c>
    </row>
    <row r="41" spans="1:2" x14ac:dyDescent="0.3">
      <c r="A41" s="35" t="s">
        <v>135</v>
      </c>
      <c r="B41" s="35" t="s">
        <v>301</v>
      </c>
    </row>
    <row r="42" spans="1:2" x14ac:dyDescent="0.3">
      <c r="A42" s="35" t="s">
        <v>59</v>
      </c>
      <c r="B42" s="35" t="s">
        <v>276</v>
      </c>
    </row>
    <row r="43" spans="1:2" x14ac:dyDescent="0.3">
      <c r="A43" s="35" t="s">
        <v>136</v>
      </c>
      <c r="B43" s="77" t="s">
        <v>445</v>
      </c>
    </row>
    <row r="44" spans="1:2" x14ac:dyDescent="0.3">
      <c r="A44" s="35" t="s">
        <v>137</v>
      </c>
      <c r="B44" s="35" t="s">
        <v>287</v>
      </c>
    </row>
    <row r="45" spans="1:2" x14ac:dyDescent="0.3">
      <c r="A45" s="35" t="s">
        <v>393</v>
      </c>
      <c r="B45" s="35" t="s">
        <v>441</v>
      </c>
    </row>
    <row r="46" spans="1:2" x14ac:dyDescent="0.3">
      <c r="A46" s="35" t="s">
        <v>138</v>
      </c>
      <c r="B46" s="35" t="s">
        <v>282</v>
      </c>
    </row>
    <row r="47" spans="1:2" x14ac:dyDescent="0.3">
      <c r="A47" s="35" t="s">
        <v>139</v>
      </c>
      <c r="B47" s="77" t="s">
        <v>288</v>
      </c>
    </row>
    <row r="48" spans="1:2" x14ac:dyDescent="0.3">
      <c r="A48" s="35" t="s">
        <v>140</v>
      </c>
      <c r="B48" s="77" t="s">
        <v>289</v>
      </c>
    </row>
    <row r="49" spans="1:2" x14ac:dyDescent="0.3">
      <c r="A49" s="35" t="s">
        <v>67</v>
      </c>
      <c r="B49" s="77" t="s">
        <v>306</v>
      </c>
    </row>
    <row r="50" spans="1:2" x14ac:dyDescent="0.3">
      <c r="A50" s="35" t="s">
        <v>141</v>
      </c>
      <c r="B50" s="35" t="s">
        <v>281</v>
      </c>
    </row>
    <row r="51" spans="1:2" x14ac:dyDescent="0.3">
      <c r="A51" s="35" t="s">
        <v>142</v>
      </c>
      <c r="B51" s="35" t="s">
        <v>286</v>
      </c>
    </row>
    <row r="52" spans="1:2" x14ac:dyDescent="0.3">
      <c r="A52" s="35" t="s">
        <v>143</v>
      </c>
      <c r="B52" s="77" t="s">
        <v>290</v>
      </c>
    </row>
    <row r="53" spans="1:2" x14ac:dyDescent="0.3">
      <c r="A53" s="35" t="s">
        <v>394</v>
      </c>
      <c r="B53" s="77" t="s">
        <v>440</v>
      </c>
    </row>
    <row r="54" spans="1:2" x14ac:dyDescent="0.3">
      <c r="A54" s="35" t="s">
        <v>144</v>
      </c>
      <c r="B54" s="77" t="s">
        <v>291</v>
      </c>
    </row>
    <row r="55" spans="1:2" x14ac:dyDescent="0.3">
      <c r="A55" s="35" t="s">
        <v>403</v>
      </c>
      <c r="B55" s="35" t="s">
        <v>298</v>
      </c>
    </row>
    <row r="56" spans="1:2" x14ac:dyDescent="0.3">
      <c r="A56" s="35" t="s">
        <v>57</v>
      </c>
      <c r="B56" s="35" t="s">
        <v>277</v>
      </c>
    </row>
    <row r="57" spans="1:2" x14ac:dyDescent="0.3">
      <c r="A57" s="35" t="s">
        <v>128</v>
      </c>
      <c r="B57" s="35" t="s">
        <v>278</v>
      </c>
    </row>
    <row r="58" spans="1:2" x14ac:dyDescent="0.3">
      <c r="A58" s="35" t="s">
        <v>145</v>
      </c>
      <c r="B58" s="77" t="s">
        <v>292</v>
      </c>
    </row>
    <row r="59" spans="1:2" x14ac:dyDescent="0.3">
      <c r="A59" s="35" t="s">
        <v>146</v>
      </c>
      <c r="B59" s="77" t="s">
        <v>293</v>
      </c>
    </row>
    <row r="60" spans="1:2" x14ac:dyDescent="0.3">
      <c r="A60" s="35" t="s">
        <v>236</v>
      </c>
      <c r="B60" s="35" t="s">
        <v>302</v>
      </c>
    </row>
    <row r="61" spans="1:2" x14ac:dyDescent="0.3">
      <c r="A61" s="35" t="s">
        <v>147</v>
      </c>
      <c r="B61" s="35" t="s">
        <v>303</v>
      </c>
    </row>
    <row r="62" spans="1:2" x14ac:dyDescent="0.3">
      <c r="A62" s="35" t="s">
        <v>148</v>
      </c>
      <c r="B62" s="77" t="s">
        <v>294</v>
      </c>
    </row>
    <row r="63" spans="1:2" x14ac:dyDescent="0.3">
      <c r="A63" s="35" t="s">
        <v>149</v>
      </c>
      <c r="B63" s="77" t="s">
        <v>264</v>
      </c>
    </row>
    <row r="64" spans="1:2" x14ac:dyDescent="0.3">
      <c r="A64" s="35" t="s">
        <v>150</v>
      </c>
      <c r="B64" s="77" t="s">
        <v>295</v>
      </c>
    </row>
    <row r="65" spans="1:2" x14ac:dyDescent="0.3">
      <c r="A65" s="35" t="s">
        <v>151</v>
      </c>
      <c r="B65" s="77" t="s">
        <v>265</v>
      </c>
    </row>
    <row r="66" spans="1:2" x14ac:dyDescent="0.3">
      <c r="A66" s="35" t="s">
        <v>152</v>
      </c>
      <c r="B66" s="77" t="s">
        <v>262</v>
      </c>
    </row>
    <row r="67" spans="1:2" x14ac:dyDescent="0.3">
      <c r="A67" s="35" t="s">
        <v>153</v>
      </c>
      <c r="B67" s="77" t="s">
        <v>257</v>
      </c>
    </row>
    <row r="68" spans="1:2" x14ac:dyDescent="0.3">
      <c r="A68" s="35" t="s">
        <v>154</v>
      </c>
      <c r="B68" s="77" t="s">
        <v>266</v>
      </c>
    </row>
    <row r="69" spans="1:2" x14ac:dyDescent="0.3">
      <c r="A69" s="35" t="s">
        <v>155</v>
      </c>
      <c r="B69" s="77" t="s">
        <v>272</v>
      </c>
    </row>
    <row r="70" spans="1:2" x14ac:dyDescent="0.3">
      <c r="A70" s="35" t="s">
        <v>156</v>
      </c>
      <c r="B70" s="77" t="s">
        <v>270</v>
      </c>
    </row>
    <row r="71" spans="1:2" x14ac:dyDescent="0.3">
      <c r="A71" s="35" t="s">
        <v>157</v>
      </c>
      <c r="B71" s="77" t="s">
        <v>296</v>
      </c>
    </row>
    <row r="72" spans="1:2" x14ac:dyDescent="0.3">
      <c r="A72" s="35" t="s">
        <v>158</v>
      </c>
      <c r="B72" s="77" t="s">
        <v>269</v>
      </c>
    </row>
    <row r="73" spans="1:2" x14ac:dyDescent="0.3">
      <c r="A73" s="35" t="s">
        <v>159</v>
      </c>
      <c r="B73" s="77" t="s">
        <v>271</v>
      </c>
    </row>
    <row r="74" spans="1:2" x14ac:dyDescent="0.3">
      <c r="A74" s="35" t="s">
        <v>160</v>
      </c>
      <c r="B74" s="77" t="s">
        <v>261</v>
      </c>
    </row>
    <row r="75" spans="1:2" x14ac:dyDescent="0.3">
      <c r="A75" s="35" t="s">
        <v>161</v>
      </c>
      <c r="B75" s="77" t="s">
        <v>273</v>
      </c>
    </row>
    <row r="76" spans="1:2" x14ac:dyDescent="0.3">
      <c r="A76" s="35" t="s">
        <v>162</v>
      </c>
      <c r="B76" s="77" t="s">
        <v>274</v>
      </c>
    </row>
    <row r="77" spans="1:2" x14ac:dyDescent="0.3">
      <c r="A77" s="35" t="s">
        <v>163</v>
      </c>
      <c r="B77" s="77" t="s">
        <v>263</v>
      </c>
    </row>
    <row r="78" spans="1:2" x14ac:dyDescent="0.3">
      <c r="A78" s="35" t="s">
        <v>164</v>
      </c>
      <c r="B78" s="77" t="s">
        <v>259</v>
      </c>
    </row>
    <row r="79" spans="1:2" x14ac:dyDescent="0.3">
      <c r="A79" s="35" t="s">
        <v>165</v>
      </c>
      <c r="B79" s="77" t="s">
        <v>260</v>
      </c>
    </row>
    <row r="80" spans="1:2" x14ac:dyDescent="0.3">
      <c r="A80" s="35" t="s">
        <v>395</v>
      </c>
      <c r="B80" s="77" t="s">
        <v>444</v>
      </c>
    </row>
    <row r="81" spans="1:2" x14ac:dyDescent="0.3">
      <c r="A81" s="35" t="s">
        <v>166</v>
      </c>
      <c r="B81" s="77" t="s">
        <v>267</v>
      </c>
    </row>
    <row r="82" spans="1:2" x14ac:dyDescent="0.3">
      <c r="A82" s="35" t="s">
        <v>167</v>
      </c>
      <c r="B82" s="77" t="s">
        <v>258</v>
      </c>
    </row>
    <row r="83" spans="1:2" x14ac:dyDescent="0.3">
      <c r="A83" s="35" t="s">
        <v>168</v>
      </c>
      <c r="B83" s="77" t="s">
        <v>268</v>
      </c>
    </row>
    <row r="84" spans="1:2" x14ac:dyDescent="0.3">
      <c r="A84" s="35" t="s">
        <v>235</v>
      </c>
      <c r="B84" s="77" t="s">
        <v>309</v>
      </c>
    </row>
    <row r="85" spans="1:2" x14ac:dyDescent="0.3">
      <c r="A85" s="35" t="s">
        <v>61</v>
      </c>
      <c r="B85" s="35" t="s">
        <v>279</v>
      </c>
    </row>
    <row r="86" spans="1:2" x14ac:dyDescent="0.3">
      <c r="A86" s="35" t="s">
        <v>404</v>
      </c>
      <c r="B86" s="77" t="s">
        <v>442</v>
      </c>
    </row>
    <row r="87" spans="1:2" x14ac:dyDescent="0.3">
      <c r="A87" s="35" t="s">
        <v>169</v>
      </c>
      <c r="B87" s="77" t="s">
        <v>297</v>
      </c>
    </row>
    <row r="88" spans="1:2" x14ac:dyDescent="0.3">
      <c r="A88" s="35" t="s">
        <v>170</v>
      </c>
      <c r="B88" s="35" t="s">
        <v>283</v>
      </c>
    </row>
    <row r="89" spans="1:2" x14ac:dyDescent="0.3">
      <c r="A89" s="35" t="s">
        <v>171</v>
      </c>
      <c r="B89" s="35" t="s">
        <v>280</v>
      </c>
    </row>
    <row r="90" spans="1:2" x14ac:dyDescent="0.3">
      <c r="A90" s="35" t="s">
        <v>172</v>
      </c>
      <c r="B90" s="35" t="s">
        <v>304</v>
      </c>
    </row>
    <row r="91" spans="1:2" x14ac:dyDescent="0.3">
      <c r="A91" s="35" t="s">
        <v>173</v>
      </c>
      <c r="B91" s="35" t="s">
        <v>305</v>
      </c>
    </row>
    <row r="92" spans="1:2" x14ac:dyDescent="0.3">
      <c r="A92" s="35" t="s">
        <v>174</v>
      </c>
      <c r="B92" s="35" t="s">
        <v>443</v>
      </c>
    </row>
    <row r="93" spans="1:2" x14ac:dyDescent="0.3">
      <c r="A93" s="35" t="s">
        <v>405</v>
      </c>
      <c r="B93" s="35" t="s">
        <v>449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7"/>
  <sheetViews>
    <sheetView zoomScale="85" zoomScaleNormal="85"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P64" sqref="P64"/>
    </sheetView>
  </sheetViews>
  <sheetFormatPr defaultRowHeight="14.4" x14ac:dyDescent="0.3"/>
  <cols>
    <col min="1" max="1" width="21.33203125" customWidth="1"/>
    <col min="2" max="11" width="9.109375" customWidth="1"/>
    <col min="12" max="14" width="9.109375" style="30" customWidth="1"/>
    <col min="16" max="16" width="16.5546875" bestFit="1" customWidth="1"/>
    <col min="17" max="17" width="5.44140625" style="30" bestFit="1" customWidth="1"/>
    <col min="18" max="18" width="9.88671875" style="30" bestFit="1" customWidth="1"/>
    <col min="19" max="19" width="5.6640625" style="28" bestFit="1" customWidth="1"/>
    <col min="20" max="20" width="14.5546875" style="28" bestFit="1" customWidth="1"/>
    <col min="21" max="21" width="5.5546875" style="28" bestFit="1" customWidth="1"/>
    <col min="22" max="22" width="9" style="28" bestFit="1" customWidth="1"/>
    <col min="23" max="23" width="13.44140625" style="28" bestFit="1" customWidth="1"/>
    <col min="24" max="24" width="4.5546875" style="28" bestFit="1" customWidth="1"/>
    <col min="25" max="25" width="7.6640625" style="28" bestFit="1" customWidth="1"/>
    <col min="26" max="26" width="6.6640625" style="28" bestFit="1" customWidth="1"/>
    <col min="27" max="27" width="5.6640625" style="28" bestFit="1" customWidth="1"/>
    <col min="28" max="28" width="5.6640625" style="28" customWidth="1"/>
    <col min="29" max="29" width="5.88671875" style="28" bestFit="1" customWidth="1"/>
    <col min="30" max="30" width="6.44140625" style="28" bestFit="1" customWidth="1"/>
    <col min="31" max="31" width="15.44140625" style="28" bestFit="1" customWidth="1"/>
    <col min="32" max="32" width="6.6640625" style="28" bestFit="1" customWidth="1"/>
    <col min="33" max="33" width="5" style="28" bestFit="1" customWidth="1"/>
    <col min="34" max="34" width="5.109375" style="28" bestFit="1" customWidth="1"/>
    <col min="35" max="35" width="5.109375" style="28" customWidth="1"/>
    <col min="36" max="36" width="6.5546875" style="28" bestFit="1" customWidth="1"/>
    <col min="37" max="37" width="6.109375" style="28" bestFit="1" customWidth="1"/>
    <col min="38" max="38" width="4.88671875" style="28" bestFit="1" customWidth="1"/>
    <col min="39" max="39" width="10" style="28" bestFit="1" customWidth="1"/>
    <col min="40" max="40" width="9.33203125" style="28" bestFit="1" customWidth="1"/>
    <col min="41" max="41" width="7.6640625" style="28" bestFit="1" customWidth="1"/>
    <col min="42" max="42" width="9.33203125" style="28" bestFit="1" customWidth="1"/>
    <col min="43" max="43" width="6" style="28" customWidth="1"/>
    <col min="44" max="44" width="5.6640625" style="28" bestFit="1" customWidth="1"/>
    <col min="45" max="45" width="4.33203125" style="28" customWidth="1"/>
    <col min="46" max="46" width="6.6640625" style="28" bestFit="1" customWidth="1"/>
    <col min="47" max="47" width="4.5546875" style="28" bestFit="1" customWidth="1"/>
    <col min="48" max="48" width="4.109375" style="28" bestFit="1" customWidth="1"/>
    <col min="49" max="49" width="6.6640625" style="28" bestFit="1" customWidth="1"/>
    <col min="50" max="50" width="4.109375" style="28" customWidth="1"/>
    <col min="51" max="51" width="5.88671875" style="28" customWidth="1"/>
    <col min="52" max="52" width="3.33203125" style="28" bestFit="1" customWidth="1"/>
    <col min="53" max="53" width="6.6640625" style="28" bestFit="1" customWidth="1"/>
    <col min="54" max="54" width="6.88671875" style="28" bestFit="1" customWidth="1"/>
    <col min="55" max="55" width="5.6640625" style="28" bestFit="1" customWidth="1"/>
    <col min="56" max="56" width="5.109375" style="28" customWidth="1"/>
    <col min="57" max="57" width="5.33203125" style="28" customWidth="1"/>
    <col min="58" max="58" width="8.6640625" style="28" bestFit="1" customWidth="1"/>
    <col min="59" max="59" width="4.88671875" style="28" customWidth="1"/>
    <col min="60" max="60" width="7.88671875" style="28" bestFit="1" customWidth="1"/>
    <col min="61" max="61" width="5.88671875" style="28" customWidth="1"/>
    <col min="62" max="62" width="6" style="28" bestFit="1" customWidth="1"/>
    <col min="63" max="63" width="5.6640625" style="28" bestFit="1" customWidth="1"/>
    <col min="64" max="64" width="5.6640625" style="28" customWidth="1"/>
    <col min="65" max="65" width="3.88671875" style="28" bestFit="1" customWidth="1"/>
    <col min="66" max="66" width="5.5546875" style="28" bestFit="1" customWidth="1"/>
    <col min="67" max="67" width="3.88671875" style="28" bestFit="1" customWidth="1"/>
    <col min="68" max="68" width="6.6640625" style="28" bestFit="1" customWidth="1"/>
    <col min="69" max="69" width="6.6640625" style="28" customWidth="1"/>
    <col min="70" max="71" width="5.33203125" style="28" bestFit="1" customWidth="1"/>
    <col min="72" max="73" width="5.6640625" style="28" bestFit="1" customWidth="1"/>
    <col min="74" max="74" width="9.109375" style="28" bestFit="1" customWidth="1"/>
    <col min="75" max="75" width="7.109375" style="28" bestFit="1" customWidth="1"/>
    <col min="77" max="77" width="9.109375" style="30"/>
    <col min="79" max="88" width="9.109375" style="30"/>
  </cols>
  <sheetData>
    <row r="1" spans="1:91" x14ac:dyDescent="0.3">
      <c r="B1" s="99" t="s">
        <v>495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P1" s="30" t="s">
        <v>489</v>
      </c>
    </row>
    <row r="2" spans="1:91" x14ac:dyDescent="0.3">
      <c r="A2" s="7" t="s">
        <v>52</v>
      </c>
      <c r="B2" s="99" t="s">
        <v>59</v>
      </c>
      <c r="C2" s="99" t="s">
        <v>57</v>
      </c>
      <c r="D2" s="99" t="s">
        <v>60</v>
      </c>
      <c r="E2" s="99" t="s">
        <v>54</v>
      </c>
      <c r="F2" s="99" t="s">
        <v>53</v>
      </c>
      <c r="G2" s="99" t="s">
        <v>61</v>
      </c>
      <c r="H2" s="99" t="s">
        <v>62</v>
      </c>
      <c r="I2" s="99" t="s">
        <v>63</v>
      </c>
      <c r="J2" s="99" t="s">
        <v>64</v>
      </c>
      <c r="K2" s="99" t="s">
        <v>65</v>
      </c>
      <c r="L2" s="99" t="s">
        <v>317</v>
      </c>
      <c r="M2" s="99" t="s">
        <v>320</v>
      </c>
      <c r="N2" s="99" t="s">
        <v>327</v>
      </c>
      <c r="P2" s="30" t="s">
        <v>227</v>
      </c>
      <c r="Q2" s="30" t="s">
        <v>391</v>
      </c>
      <c r="R2" s="30" t="s">
        <v>178</v>
      </c>
      <c r="S2" s="28" t="s">
        <v>131</v>
      </c>
      <c r="T2" s="28" t="s">
        <v>132</v>
      </c>
      <c r="U2" s="28" t="s">
        <v>133</v>
      </c>
      <c r="V2" s="28" t="s">
        <v>392</v>
      </c>
      <c r="W2" s="28" t="s">
        <v>179</v>
      </c>
      <c r="X2" s="28" t="s">
        <v>134</v>
      </c>
      <c r="Y2" s="28" t="s">
        <v>59</v>
      </c>
      <c r="Z2" s="28" t="s">
        <v>136</v>
      </c>
      <c r="AA2" s="28" t="s">
        <v>137</v>
      </c>
      <c r="AB2" s="28" t="s">
        <v>393</v>
      </c>
      <c r="AC2" s="28" t="s">
        <v>138</v>
      </c>
      <c r="AD2" s="28" t="s">
        <v>139</v>
      </c>
      <c r="AE2" s="28" t="s">
        <v>140</v>
      </c>
      <c r="AF2" s="28" t="s">
        <v>141</v>
      </c>
      <c r="AG2" s="28" t="s">
        <v>142</v>
      </c>
      <c r="AH2" s="28" t="s">
        <v>143</v>
      </c>
      <c r="AI2" s="28" t="s">
        <v>394</v>
      </c>
      <c r="AJ2" s="28" t="s">
        <v>144</v>
      </c>
      <c r="AK2" s="28" t="s">
        <v>403</v>
      </c>
      <c r="AL2" s="28" t="s">
        <v>57</v>
      </c>
      <c r="AM2" s="28" t="s">
        <v>128</v>
      </c>
      <c r="AN2" s="28" t="s">
        <v>145</v>
      </c>
      <c r="AO2" s="28" t="s">
        <v>146</v>
      </c>
      <c r="AP2" s="28" t="s">
        <v>60</v>
      </c>
      <c r="AQ2" s="28" t="s">
        <v>147</v>
      </c>
      <c r="AR2" s="28" t="s">
        <v>148</v>
      </c>
      <c r="AS2" s="28" t="s">
        <v>149</v>
      </c>
      <c r="AT2" s="28" t="s">
        <v>150</v>
      </c>
      <c r="AU2" s="28" t="s">
        <v>151</v>
      </c>
      <c r="AV2" s="28" t="s">
        <v>152</v>
      </c>
      <c r="AW2" s="28" t="s">
        <v>153</v>
      </c>
      <c r="AX2" s="28" t="s">
        <v>154</v>
      </c>
      <c r="AY2" s="28" t="s">
        <v>155</v>
      </c>
      <c r="AZ2" s="28" t="s">
        <v>156</v>
      </c>
      <c r="BA2" s="28" t="s">
        <v>54</v>
      </c>
      <c r="BB2" s="28" t="s">
        <v>53</v>
      </c>
      <c r="BC2" s="28" t="s">
        <v>157</v>
      </c>
      <c r="BD2" s="28" t="s">
        <v>158</v>
      </c>
      <c r="BE2" s="28" t="s">
        <v>159</v>
      </c>
      <c r="BF2" s="28" t="s">
        <v>160</v>
      </c>
      <c r="BG2" s="28" t="s">
        <v>161</v>
      </c>
      <c r="BH2" s="28" t="s">
        <v>162</v>
      </c>
      <c r="BI2" s="28" t="s">
        <v>163</v>
      </c>
      <c r="BJ2" s="28" t="s">
        <v>164</v>
      </c>
      <c r="BK2" s="28" t="s">
        <v>165</v>
      </c>
      <c r="BL2" s="28" t="s">
        <v>395</v>
      </c>
      <c r="BM2" s="28" t="s">
        <v>166</v>
      </c>
      <c r="BN2" s="28" t="s">
        <v>167</v>
      </c>
      <c r="BO2" s="28" t="s">
        <v>168</v>
      </c>
      <c r="BP2" s="28" t="s">
        <v>61</v>
      </c>
      <c r="BQ2" s="28" t="s">
        <v>404</v>
      </c>
      <c r="BR2" s="28" t="s">
        <v>169</v>
      </c>
      <c r="BS2" s="28" t="s">
        <v>170</v>
      </c>
      <c r="BT2" s="28" t="s">
        <v>171</v>
      </c>
      <c r="BU2" s="28" t="s">
        <v>173</v>
      </c>
      <c r="BV2" s="28" t="s">
        <v>174</v>
      </c>
      <c r="BW2" s="28" t="s">
        <v>405</v>
      </c>
      <c r="BY2" s="30" t="s">
        <v>141</v>
      </c>
      <c r="CA2" s="30" t="s">
        <v>59</v>
      </c>
      <c r="CB2" s="30" t="s">
        <v>57</v>
      </c>
      <c r="CC2" s="30" t="s">
        <v>60</v>
      </c>
      <c r="CD2" s="30" t="s">
        <v>54</v>
      </c>
      <c r="CE2" s="30" t="s">
        <v>53</v>
      </c>
      <c r="CF2" s="30" t="s">
        <v>61</v>
      </c>
      <c r="CG2" s="30" t="s">
        <v>62</v>
      </c>
      <c r="CH2" s="30" t="s">
        <v>63</v>
      </c>
      <c r="CI2" s="30" t="s">
        <v>64</v>
      </c>
      <c r="CJ2" s="30" t="s">
        <v>65</v>
      </c>
      <c r="CK2" s="30" t="s">
        <v>317</v>
      </c>
      <c r="CL2" s="30" t="s">
        <v>320</v>
      </c>
      <c r="CM2" s="30" t="s">
        <v>327</v>
      </c>
    </row>
    <row r="3" spans="1:91" x14ac:dyDescent="0.3">
      <c r="A3" s="28" t="s">
        <v>0</v>
      </c>
      <c r="B3" s="100">
        <v>2065.3148200000001</v>
      </c>
      <c r="C3" s="100">
        <v>6.4618611980000003</v>
      </c>
      <c r="D3" s="100">
        <v>12122.12753</v>
      </c>
      <c r="E3" s="100">
        <v>383.32868480000002</v>
      </c>
      <c r="F3" s="100">
        <v>352.66242080000001</v>
      </c>
      <c r="G3" s="100">
        <v>7.2831908040000002</v>
      </c>
      <c r="H3" s="100">
        <v>600.72076730000003</v>
      </c>
      <c r="I3" s="100">
        <v>10.590365724</v>
      </c>
      <c r="J3" s="100">
        <v>1.457422862</v>
      </c>
      <c r="K3" s="100">
        <v>24.401990820000002</v>
      </c>
      <c r="L3" s="100">
        <v>1.761111512</v>
      </c>
      <c r="M3" s="100">
        <v>1.8298271960000001</v>
      </c>
      <c r="N3" s="100">
        <v>0.98728663670000005</v>
      </c>
      <c r="O3" s="28"/>
      <c r="P3" s="30" t="s">
        <v>0</v>
      </c>
      <c r="Q3" s="30">
        <v>0</v>
      </c>
      <c r="R3" s="28">
        <v>1.7656963672383399</v>
      </c>
      <c r="S3" s="28">
        <v>10.617940742599</v>
      </c>
      <c r="T3" s="28">
        <v>10.617940742599</v>
      </c>
      <c r="U3" s="28">
        <v>14.3463868178789</v>
      </c>
      <c r="V3" s="28">
        <v>1.4612180477014201</v>
      </c>
      <c r="W3" s="28">
        <v>1.8345891134813499</v>
      </c>
      <c r="X3" s="28">
        <v>0</v>
      </c>
      <c r="Y3" s="28">
        <v>2070.6924930416599</v>
      </c>
      <c r="Z3" s="28">
        <v>143.503762886083</v>
      </c>
      <c r="AA3" s="28">
        <v>12.940839268655701</v>
      </c>
      <c r="AB3" s="28">
        <v>46.9099961566451</v>
      </c>
      <c r="AC3" s="28">
        <v>0</v>
      </c>
      <c r="AD3" s="28">
        <v>24.4655441051591</v>
      </c>
      <c r="AE3" s="28">
        <v>24.4655441051591</v>
      </c>
      <c r="AF3" s="28">
        <v>97.229434867199103</v>
      </c>
      <c r="AG3" s="28">
        <v>17.203965505001701</v>
      </c>
      <c r="AH3" s="28">
        <v>1.0731609084284299</v>
      </c>
      <c r="AI3" s="28">
        <v>8.4005366660013099</v>
      </c>
      <c r="AJ3" s="28">
        <v>0</v>
      </c>
      <c r="AK3" s="28">
        <v>0.98985621170820703</v>
      </c>
      <c r="AL3" s="28">
        <v>6.4786803093194898</v>
      </c>
      <c r="AM3" s="28">
        <v>0</v>
      </c>
      <c r="AN3" s="28">
        <v>10938.3139540468</v>
      </c>
      <c r="AO3" s="28">
        <v>1118.14084626112</v>
      </c>
      <c r="AP3" s="28">
        <v>12153.6842351751</v>
      </c>
      <c r="AQ3" s="28">
        <v>0</v>
      </c>
      <c r="AR3" s="28">
        <v>55.442663024548402</v>
      </c>
      <c r="AS3" s="28">
        <v>0</v>
      </c>
      <c r="AT3" s="28">
        <v>226.11385743827401</v>
      </c>
      <c r="AU3" s="28">
        <v>0.20613732063470999</v>
      </c>
      <c r="AV3" s="28">
        <v>7.2484003119540105E-2</v>
      </c>
      <c r="AW3" s="28">
        <v>272.68132592911002</v>
      </c>
      <c r="AX3" s="28">
        <v>9.2638074681569996E-2</v>
      </c>
      <c r="AY3" s="28">
        <v>0</v>
      </c>
      <c r="AZ3" s="28">
        <v>1.34360474754322E-2</v>
      </c>
      <c r="BA3" s="28">
        <v>384.31747434577898</v>
      </c>
      <c r="BB3" s="28">
        <v>353.57135264678698</v>
      </c>
      <c r="BC3" s="28">
        <v>30.7461216989919</v>
      </c>
      <c r="BD3" s="28">
        <v>0</v>
      </c>
      <c r="BE3" s="28">
        <v>0</v>
      </c>
      <c r="BF3" s="28">
        <v>1.44650002601453</v>
      </c>
      <c r="BG3" s="28">
        <v>0</v>
      </c>
      <c r="BH3" s="28">
        <v>15.522195323555801</v>
      </c>
      <c r="BI3" s="28">
        <v>0</v>
      </c>
      <c r="BJ3" s="28">
        <v>0.40343561768547698</v>
      </c>
      <c r="BK3" s="28">
        <v>62.088723444501298</v>
      </c>
      <c r="BL3" s="28">
        <v>15.598489352479801</v>
      </c>
      <c r="BM3" s="28">
        <v>0</v>
      </c>
      <c r="BN3" s="28">
        <v>1.0430625555978099</v>
      </c>
      <c r="BO3" s="28">
        <v>1.41430441045652E-3</v>
      </c>
      <c r="BP3" s="28">
        <v>7.3021520085980303</v>
      </c>
      <c r="BQ3" s="28">
        <v>122.862453630076</v>
      </c>
      <c r="BR3" s="28">
        <v>0</v>
      </c>
      <c r="BS3" s="28">
        <v>0.83347438855911105</v>
      </c>
      <c r="BT3" s="28">
        <v>19.013964332739501</v>
      </c>
      <c r="BU3" s="28">
        <v>1.7101878892898299</v>
      </c>
      <c r="BV3" s="28">
        <v>602.28460945672498</v>
      </c>
      <c r="BW3" s="28">
        <v>16.791898194003402</v>
      </c>
      <c r="BX3" s="19"/>
      <c r="BY3" s="37">
        <f t="shared" ref="BY3:BY34" si="0">AF3/(AF3+AN3+AO3)</f>
        <v>7.9999967899279691E-3</v>
      </c>
      <c r="CA3" s="25">
        <f t="shared" ref="CA3:CA34" si="1">IF(B3=0,"",(Y3-B3)/B3)</f>
        <v>2.6038030568433235E-3</v>
      </c>
      <c r="CB3" s="25">
        <f t="shared" ref="CB3:CB34" si="2">IF(C3=0,"",(AL3-C3)/C3)</f>
        <v>2.6028276999659474E-3</v>
      </c>
      <c r="CC3" s="25">
        <f t="shared" ref="CC3:CC34" si="3">IF(D3=0,"",(AP3-D3)/D3)</f>
        <v>2.6032315777080785E-3</v>
      </c>
      <c r="CD3" s="25">
        <f t="shared" ref="CD3:CD34" si="4">IF(E3=0,"",(BA3-E3)/E3)</f>
        <v>2.579482269360701E-3</v>
      </c>
      <c r="CE3" s="25">
        <f t="shared" ref="CE3:CE34" si="5">IF(F3=0,"",(BB3-F3)/F3)</f>
        <v>2.5773425042710709E-3</v>
      </c>
      <c r="CF3" s="25">
        <f t="shared" ref="CF3:CF34" si="6">IF(G3=0,"",(BP3-G3)/G3)</f>
        <v>2.6034199993245268E-3</v>
      </c>
      <c r="CG3" s="25">
        <f t="shared" ref="CG3:CG34" si="7">IF(H3=0,"",(BV3-H3)/H3)</f>
        <v>2.6032763337844821E-3</v>
      </c>
      <c r="CH3" s="25">
        <f t="shared" ref="CH3:CH34" si="8">IF(I3=0,"",(T3-I3)/I3)</f>
        <v>2.6037834119844836E-3</v>
      </c>
      <c r="CI3" s="25">
        <f t="shared" ref="CI3:CI34" si="9">IF(J3=0,"",(V3-J3)/J3)</f>
        <v>2.6040388142477291E-3</v>
      </c>
      <c r="CJ3" s="25">
        <f t="shared" ref="CJ3:CJ34" si="10">IF(K3=0,"",(AE3-K3)/K3)</f>
        <v>2.6044303363564145E-3</v>
      </c>
      <c r="CK3" s="25">
        <f t="shared" ref="CK3:CK34" si="11">IF(L3=0,"",(R3-L3)/L3)</f>
        <v>2.6033872398761801E-3</v>
      </c>
      <c r="CL3" s="25">
        <f t="shared" ref="CL3:CL34" si="12">IF(M3=0,"",(W3-M3)/M3)</f>
        <v>2.6023864394186199E-3</v>
      </c>
      <c r="CM3" s="25">
        <f t="shared" ref="CM3:CM34" si="13">IF(N3=0,"",(AK3-N3)/N3)</f>
        <v>2.6026636163088068E-3</v>
      </c>
    </row>
    <row r="4" spans="1:91" x14ac:dyDescent="0.3">
      <c r="A4" s="28" t="s">
        <v>2</v>
      </c>
      <c r="B4" s="100">
        <v>3264.7155192999999</v>
      </c>
      <c r="C4" s="100">
        <v>10.214486215000001</v>
      </c>
      <c r="D4" s="100">
        <v>18718.778562</v>
      </c>
      <c r="E4" s="100">
        <v>599.28444279999997</v>
      </c>
      <c r="F4" s="100">
        <v>551.34189900000001</v>
      </c>
      <c r="G4" s="100">
        <v>11.512798241</v>
      </c>
      <c r="H4" s="100">
        <v>938.82873549999999</v>
      </c>
      <c r="I4" s="100">
        <v>16.556665973000001</v>
      </c>
      <c r="J4" s="100">
        <v>2.2784938298999999</v>
      </c>
      <c r="K4" s="100">
        <v>38.149380319999999</v>
      </c>
      <c r="L4" s="100">
        <v>2.7532697827999999</v>
      </c>
      <c r="M4" s="100">
        <v>2.8606987406000002</v>
      </c>
      <c r="N4" s="100">
        <v>1.5434948718999999</v>
      </c>
      <c r="O4" s="28"/>
      <c r="P4" s="30" t="s">
        <v>2</v>
      </c>
      <c r="Q4" s="30">
        <v>0</v>
      </c>
      <c r="R4" s="28">
        <v>2.7604394797151</v>
      </c>
      <c r="S4" s="28">
        <v>16.599716137288102</v>
      </c>
      <c r="T4" s="28">
        <v>16.599716137288102</v>
      </c>
      <c r="U4" s="28">
        <v>22.420466127366499</v>
      </c>
      <c r="V4" s="28">
        <v>2.2844231012491099</v>
      </c>
      <c r="W4" s="28">
        <v>2.8681425879925202</v>
      </c>
      <c r="X4" s="28">
        <v>0</v>
      </c>
      <c r="Y4" s="28">
        <v>3273.2149783340801</v>
      </c>
      <c r="Z4" s="28">
        <v>224.26705413579899</v>
      </c>
      <c r="AA4" s="28">
        <v>20.223969169568299</v>
      </c>
      <c r="AB4" s="28">
        <v>73.310997147758201</v>
      </c>
      <c r="AC4" s="28">
        <v>0</v>
      </c>
      <c r="AD4" s="28">
        <v>38.248643323204597</v>
      </c>
      <c r="AE4" s="28">
        <v>38.248643323204597</v>
      </c>
      <c r="AF4" s="28">
        <v>150.140357309699</v>
      </c>
      <c r="AG4" s="28">
        <v>26.886335389313</v>
      </c>
      <c r="AH4" s="28">
        <v>1.67714785683421</v>
      </c>
      <c r="AI4" s="28">
        <v>13.128358907898599</v>
      </c>
      <c r="AJ4" s="28">
        <v>0</v>
      </c>
      <c r="AK4" s="28">
        <v>1.5475144583773499</v>
      </c>
      <c r="AL4" s="28">
        <v>10.241043174104499</v>
      </c>
      <c r="AM4" s="28">
        <v>0</v>
      </c>
      <c r="AN4" s="28">
        <v>16890.755244850799</v>
      </c>
      <c r="AO4" s="28">
        <v>1726.61058591136</v>
      </c>
      <c r="AP4" s="28">
        <v>18767.5061880719</v>
      </c>
      <c r="AQ4" s="28">
        <v>0</v>
      </c>
      <c r="AR4" s="28">
        <v>86.645727433764804</v>
      </c>
      <c r="AS4" s="28">
        <v>0</v>
      </c>
      <c r="AT4" s="28">
        <v>353.37098398664</v>
      </c>
      <c r="AU4" s="28">
        <v>0.322269666054884</v>
      </c>
      <c r="AV4" s="28">
        <v>0.113319273025898</v>
      </c>
      <c r="AW4" s="28">
        <v>426.301647844706</v>
      </c>
      <c r="AX4" s="28">
        <v>0.14482755171216399</v>
      </c>
      <c r="AY4" s="28">
        <v>0</v>
      </c>
      <c r="AZ4" s="28">
        <v>2.1005529180927799E-2</v>
      </c>
      <c r="BA4" s="28">
        <v>600.83010293578604</v>
      </c>
      <c r="BB4" s="28">
        <v>552.76273151760699</v>
      </c>
      <c r="BC4" s="28">
        <v>48.067371418178197</v>
      </c>
      <c r="BD4" s="28">
        <v>0</v>
      </c>
      <c r="BE4" s="28">
        <v>0</v>
      </c>
      <c r="BF4" s="28">
        <v>2.2614165825052202</v>
      </c>
      <c r="BG4" s="28">
        <v>0</v>
      </c>
      <c r="BH4" s="28">
        <v>24.266930935806801</v>
      </c>
      <c r="BI4" s="28">
        <v>0</v>
      </c>
      <c r="BJ4" s="28">
        <v>0.630717383995547</v>
      </c>
      <c r="BK4" s="28">
        <v>97.067693028433993</v>
      </c>
      <c r="BL4" s="28">
        <v>24.377285936359101</v>
      </c>
      <c r="BM4" s="28">
        <v>0</v>
      </c>
      <c r="BN4" s="28">
        <v>1.63069262487805</v>
      </c>
      <c r="BO4" s="28">
        <v>2.2110973076053899E-3</v>
      </c>
      <c r="BP4" s="28">
        <v>11.542772842143499</v>
      </c>
      <c r="BQ4" s="28">
        <v>192.009417760937</v>
      </c>
      <c r="BR4" s="28">
        <v>0</v>
      </c>
      <c r="BS4" s="28">
        <v>1.30255052653734</v>
      </c>
      <c r="BT4" s="28">
        <v>29.715020745701199</v>
      </c>
      <c r="BU4" s="28">
        <v>2.6726842312802801</v>
      </c>
      <c r="BV4" s="28">
        <v>941.27271438570801</v>
      </c>
      <c r="BW4" s="28">
        <v>26.242380530935201</v>
      </c>
      <c r="BY4" s="37">
        <f t="shared" si="0"/>
        <v>8.0000164009603122E-3</v>
      </c>
      <c r="CA4" s="25">
        <f t="shared" si="1"/>
        <v>2.603430217375463E-3</v>
      </c>
      <c r="CB4" s="25">
        <f t="shared" si="2"/>
        <v>2.5999309750400685E-3</v>
      </c>
      <c r="CC4" s="25">
        <f t="shared" si="3"/>
        <v>2.6031413273310609E-3</v>
      </c>
      <c r="CD4" s="25">
        <f t="shared" si="4"/>
        <v>2.5791761397382282E-3</v>
      </c>
      <c r="CE4" s="25">
        <f t="shared" si="5"/>
        <v>2.57704433525554E-3</v>
      </c>
      <c r="CF4" s="25">
        <f t="shared" si="6"/>
        <v>2.6035895458283572E-3</v>
      </c>
      <c r="CG4" s="25">
        <f t="shared" si="7"/>
        <v>2.6032212194766384E-3</v>
      </c>
      <c r="CH4" s="25">
        <f t="shared" si="8"/>
        <v>2.6001710947303708E-3</v>
      </c>
      <c r="CI4" s="25">
        <f t="shared" si="9"/>
        <v>2.6022766756274907E-3</v>
      </c>
      <c r="CJ4" s="25">
        <f t="shared" si="10"/>
        <v>2.6019558475648139E-3</v>
      </c>
      <c r="CK4" s="25">
        <f t="shared" si="11"/>
        <v>2.6040662487526629E-3</v>
      </c>
      <c r="CL4" s="25">
        <f t="shared" si="12"/>
        <v>2.6021081097685785E-3</v>
      </c>
      <c r="CM4" s="25">
        <f t="shared" si="13"/>
        <v>2.6042110994525117E-3</v>
      </c>
    </row>
    <row r="5" spans="1:91" x14ac:dyDescent="0.3">
      <c r="A5" s="28" t="s">
        <v>3</v>
      </c>
      <c r="B5" s="100">
        <v>2493.1932631</v>
      </c>
      <c r="C5" s="100">
        <v>7.8005907800000003</v>
      </c>
      <c r="D5" s="100">
        <v>14442.698157999999</v>
      </c>
      <c r="E5" s="100">
        <v>459.87783940000003</v>
      </c>
      <c r="F5" s="100">
        <v>423.08761429999998</v>
      </c>
      <c r="G5" s="100">
        <v>8.7920768450000004</v>
      </c>
      <c r="H5" s="100">
        <v>720.5443831</v>
      </c>
      <c r="I5" s="100">
        <v>12.705222924999999</v>
      </c>
      <c r="J5" s="100">
        <v>1.7484646689000001</v>
      </c>
      <c r="K5" s="100">
        <v>29.274978625999999</v>
      </c>
      <c r="L5" s="100">
        <v>2.1127985225999999</v>
      </c>
      <c r="M5" s="100">
        <v>2.1952358855999998</v>
      </c>
      <c r="N5" s="100">
        <v>1.1844430785</v>
      </c>
      <c r="O5" s="28"/>
      <c r="P5" s="30" t="s">
        <v>3</v>
      </c>
      <c r="Q5" s="30">
        <v>0</v>
      </c>
      <c r="R5" s="28">
        <v>2.11829807130515</v>
      </c>
      <c r="S5" s="28">
        <v>12.7383087266436</v>
      </c>
      <c r="T5" s="28">
        <v>12.7383087266436</v>
      </c>
      <c r="U5" s="28">
        <v>17.207776513358301</v>
      </c>
      <c r="V5" s="28">
        <v>1.7530166767165001</v>
      </c>
      <c r="W5" s="28">
        <v>2.2009480594864801</v>
      </c>
      <c r="X5" s="28">
        <v>0</v>
      </c>
      <c r="Y5" s="28">
        <v>2499.6829023314899</v>
      </c>
      <c r="Z5" s="28">
        <v>172.12565036220499</v>
      </c>
      <c r="AA5" s="28">
        <v>15.5219344385669</v>
      </c>
      <c r="AB5" s="28">
        <v>56.266207010420402</v>
      </c>
      <c r="AC5" s="28">
        <v>0</v>
      </c>
      <c r="AD5" s="28">
        <v>29.351175156239101</v>
      </c>
      <c r="AE5" s="28">
        <v>29.351175156239101</v>
      </c>
      <c r="AF5" s="28">
        <v>115.842123455524</v>
      </c>
      <c r="AG5" s="28">
        <v>20.635302493346099</v>
      </c>
      <c r="AH5" s="28">
        <v>1.2872083131645899</v>
      </c>
      <c r="AI5" s="28">
        <v>10.0760398272425</v>
      </c>
      <c r="AJ5" s="28">
        <v>0</v>
      </c>
      <c r="AK5" s="28">
        <v>1.18752452439374</v>
      </c>
      <c r="AL5" s="28">
        <v>7.8208952701819303</v>
      </c>
      <c r="AM5" s="28">
        <v>0</v>
      </c>
      <c r="AN5" s="28">
        <v>13032.2618990018</v>
      </c>
      <c r="AO5" s="28">
        <v>1332.1863679483199</v>
      </c>
      <c r="AP5" s="28">
        <v>14480.2903904057</v>
      </c>
      <c r="AQ5" s="28">
        <v>0</v>
      </c>
      <c r="AR5" s="28">
        <v>66.500799130149801</v>
      </c>
      <c r="AS5" s="28">
        <v>0</v>
      </c>
      <c r="AT5" s="28">
        <v>271.21188860788698</v>
      </c>
      <c r="AU5" s="28">
        <v>0.247302068012588</v>
      </c>
      <c r="AV5" s="28">
        <v>8.6958785587283705E-2</v>
      </c>
      <c r="AW5" s="28">
        <v>327.13454645744798</v>
      </c>
      <c r="AX5" s="28">
        <v>0.111137506173492</v>
      </c>
      <c r="AY5" s="28">
        <v>0</v>
      </c>
      <c r="AZ5" s="28">
        <v>1.61191844562024E-2</v>
      </c>
      <c r="BA5" s="28">
        <v>461.06403700346601</v>
      </c>
      <c r="BB5" s="28">
        <v>424.17801136051497</v>
      </c>
      <c r="BC5" s="28">
        <v>36.886025642950401</v>
      </c>
      <c r="BD5" s="28">
        <v>0</v>
      </c>
      <c r="BE5" s="28">
        <v>0</v>
      </c>
      <c r="BF5" s="28">
        <v>1.7353597535232601</v>
      </c>
      <c r="BG5" s="28">
        <v>0</v>
      </c>
      <c r="BH5" s="28">
        <v>18.6219216595292</v>
      </c>
      <c r="BI5" s="28">
        <v>0</v>
      </c>
      <c r="BJ5" s="28">
        <v>0.48399987202169298</v>
      </c>
      <c r="BK5" s="28">
        <v>74.487611659253602</v>
      </c>
      <c r="BL5" s="28">
        <v>18.709651862227499</v>
      </c>
      <c r="BM5" s="28">
        <v>0</v>
      </c>
      <c r="BN5" s="28">
        <v>1.2513576590441799</v>
      </c>
      <c r="BO5" s="28">
        <v>1.6967554660846399E-3</v>
      </c>
      <c r="BP5" s="28">
        <v>8.8149630340007796</v>
      </c>
      <c r="BQ5" s="28">
        <v>147.36723509976301</v>
      </c>
      <c r="BR5" s="28">
        <v>0</v>
      </c>
      <c r="BS5" s="28">
        <v>0.999703243122953</v>
      </c>
      <c r="BT5" s="28">
        <v>22.806280020573698</v>
      </c>
      <c r="BU5" s="28">
        <v>2.0512881695148399</v>
      </c>
      <c r="BV5" s="28">
        <v>722.42021953625704</v>
      </c>
      <c r="BW5" s="28">
        <v>20.141029098821299</v>
      </c>
      <c r="BY5" s="37">
        <f t="shared" si="0"/>
        <v>7.9999862110692703E-3</v>
      </c>
      <c r="CA5" s="25">
        <f t="shared" si="1"/>
        <v>2.6029427110760054E-3</v>
      </c>
      <c r="CB5" s="25">
        <f t="shared" si="2"/>
        <v>2.6029426173705826E-3</v>
      </c>
      <c r="CC5" s="25">
        <f t="shared" si="3"/>
        <v>2.6028538431289009E-3</v>
      </c>
      <c r="CD5" s="25">
        <f t="shared" si="4"/>
        <v>2.5793754380807085E-3</v>
      </c>
      <c r="CE5" s="25">
        <f t="shared" si="5"/>
        <v>2.5772370158343065E-3</v>
      </c>
      <c r="CF5" s="25">
        <f t="shared" si="6"/>
        <v>2.6030469710685532E-3</v>
      </c>
      <c r="CG5" s="25">
        <f t="shared" si="7"/>
        <v>2.6033600153631286E-3</v>
      </c>
      <c r="CH5" s="25">
        <f t="shared" si="8"/>
        <v>2.6041102811740777E-3</v>
      </c>
      <c r="CI5" s="25">
        <f t="shared" si="9"/>
        <v>2.6034313975379199E-3</v>
      </c>
      <c r="CJ5" s="25">
        <f t="shared" si="10"/>
        <v>2.6027868786018321E-3</v>
      </c>
      <c r="CK5" s="25">
        <f t="shared" si="11"/>
        <v>2.6029688331958918E-3</v>
      </c>
      <c r="CL5" s="25">
        <f t="shared" si="12"/>
        <v>2.6020774915124982E-3</v>
      </c>
      <c r="CM5" s="25">
        <f t="shared" si="13"/>
        <v>2.6015989705832389E-3</v>
      </c>
    </row>
    <row r="6" spans="1:91" x14ac:dyDescent="0.3">
      <c r="A6" s="28" t="s">
        <v>4</v>
      </c>
      <c r="B6" s="100">
        <v>8500.0005395999997</v>
      </c>
      <c r="C6" s="100">
        <v>18.952532896000001</v>
      </c>
      <c r="D6" s="100">
        <v>43962.762308999998</v>
      </c>
      <c r="E6" s="100">
        <v>1040.3185662000001</v>
      </c>
      <c r="F6" s="100">
        <v>943.85930440000004</v>
      </c>
      <c r="G6" s="100">
        <v>32.958163792000001</v>
      </c>
      <c r="H6" s="100">
        <v>3430.6287189</v>
      </c>
      <c r="I6" s="100">
        <v>0.44727790639999998</v>
      </c>
      <c r="J6" s="100">
        <v>5.1512808600000001E-2</v>
      </c>
      <c r="K6" s="100">
        <v>0.9411720858</v>
      </c>
      <c r="L6" s="100">
        <v>8.5111560099999997E-2</v>
      </c>
      <c r="M6" s="100">
        <v>6.1205461900000001E-2</v>
      </c>
      <c r="N6" s="100">
        <v>1.8428056493</v>
      </c>
      <c r="O6" s="28"/>
      <c r="P6" s="30" t="s">
        <v>4</v>
      </c>
      <c r="Q6" s="30">
        <v>0</v>
      </c>
      <c r="R6" s="28">
        <v>8.5330181910811903E-2</v>
      </c>
      <c r="S6" s="28">
        <v>11.1845319229956</v>
      </c>
      <c r="T6" s="28">
        <v>11.1845319229956</v>
      </c>
      <c r="U6" s="28">
        <v>86.418723939598706</v>
      </c>
      <c r="V6" s="28">
        <v>6.2196082460215703</v>
      </c>
      <c r="W6" s="28">
        <v>6.1361836249284998E-2</v>
      </c>
      <c r="X6" s="28">
        <v>0</v>
      </c>
      <c r="Y6" s="28">
        <v>8521.9516138031304</v>
      </c>
      <c r="Z6" s="28">
        <v>864.47451310301199</v>
      </c>
      <c r="AA6" s="28">
        <v>77.967511002416302</v>
      </c>
      <c r="AB6" s="28">
        <v>282.59868521144301</v>
      </c>
      <c r="AC6" s="28">
        <v>0</v>
      </c>
      <c r="AD6" s="28">
        <v>18.078931049306</v>
      </c>
      <c r="AE6" s="28">
        <v>18.078931049306</v>
      </c>
      <c r="AF6" s="28">
        <v>352.60149797935202</v>
      </c>
      <c r="AG6" s="28">
        <v>103.633738503354</v>
      </c>
      <c r="AH6" s="28">
        <v>6.4649369292243497</v>
      </c>
      <c r="AI6" s="28">
        <v>50.605845929577697</v>
      </c>
      <c r="AJ6" s="28">
        <v>0</v>
      </c>
      <c r="AK6" s="28">
        <v>1.8475237772171</v>
      </c>
      <c r="AL6" s="28">
        <v>19.001867107613101</v>
      </c>
      <c r="AM6" s="28">
        <v>0</v>
      </c>
      <c r="AN6" s="28">
        <v>39667.658304976299</v>
      </c>
      <c r="AO6" s="28">
        <v>4054.9160110738098</v>
      </c>
      <c r="AP6" s="28">
        <v>44075.175814029499</v>
      </c>
      <c r="AQ6" s="28">
        <v>0</v>
      </c>
      <c r="AR6" s="28">
        <v>334.002587049223</v>
      </c>
      <c r="AS6" s="28">
        <v>0</v>
      </c>
      <c r="AT6" s="28">
        <v>1362.1452758036301</v>
      </c>
      <c r="AU6" s="28">
        <v>0.55167875802620003</v>
      </c>
      <c r="AV6" s="28">
        <v>0.19398694817484799</v>
      </c>
      <c r="AW6" s="28">
        <v>729.76890323362898</v>
      </c>
      <c r="AX6" s="28">
        <v>0.247925020497472</v>
      </c>
      <c r="AY6" s="28">
        <v>0</v>
      </c>
      <c r="AZ6" s="28">
        <v>3.5958493240077799E-2</v>
      </c>
      <c r="BA6" s="28">
        <v>1042.95949137259</v>
      </c>
      <c r="BB6" s="28">
        <v>946.25256242601995</v>
      </c>
      <c r="BC6" s="28">
        <v>96.706928946576397</v>
      </c>
      <c r="BD6" s="28">
        <v>0</v>
      </c>
      <c r="BE6" s="28">
        <v>0</v>
      </c>
      <c r="BF6" s="28">
        <v>3.8712207113212802</v>
      </c>
      <c r="BG6" s="28">
        <v>0</v>
      </c>
      <c r="BH6" s="28">
        <v>41.5415881920446</v>
      </c>
      <c r="BI6" s="28">
        <v>0</v>
      </c>
      <c r="BJ6" s="28">
        <v>1.0797030378588599</v>
      </c>
      <c r="BK6" s="28">
        <v>166.16629767908401</v>
      </c>
      <c r="BL6" s="28">
        <v>93.980210634220001</v>
      </c>
      <c r="BM6" s="28">
        <v>0</v>
      </c>
      <c r="BN6" s="28">
        <v>2.7915152193874402</v>
      </c>
      <c r="BO6" s="28">
        <v>3.7851327557223702E-3</v>
      </c>
      <c r="BP6" s="28">
        <v>33.043607247650698</v>
      </c>
      <c r="BQ6" s="28">
        <v>740.14544748892297</v>
      </c>
      <c r="BR6" s="28">
        <v>0</v>
      </c>
      <c r="BS6" s="28">
        <v>5.02093352973806</v>
      </c>
      <c r="BT6" s="28">
        <v>114.558301135831</v>
      </c>
      <c r="BU6" s="28">
        <v>10.302342281426601</v>
      </c>
      <c r="BV6" s="28">
        <v>3439.4420926712801</v>
      </c>
      <c r="BW6" s="28">
        <v>101.163469536325</v>
      </c>
      <c r="BY6" s="37">
        <f t="shared" si="0"/>
        <v>8.000002075252444E-3</v>
      </c>
      <c r="CA6" s="25">
        <f t="shared" si="1"/>
        <v>2.5824791540735238E-3</v>
      </c>
      <c r="CB6" s="25">
        <f t="shared" si="2"/>
        <v>2.6030405478685396E-3</v>
      </c>
      <c r="CC6" s="25">
        <f t="shared" si="3"/>
        <v>2.5570164185631183E-3</v>
      </c>
      <c r="CD6" s="25">
        <f t="shared" si="4"/>
        <v>2.538573527757501E-3</v>
      </c>
      <c r="CE6" s="25">
        <f t="shared" si="5"/>
        <v>2.5356088718554008E-3</v>
      </c>
      <c r="CF6" s="25">
        <f t="shared" si="6"/>
        <v>2.5924822811711733E-3</v>
      </c>
      <c r="CG6" s="25">
        <f t="shared" si="7"/>
        <v>2.569025823962099E-3</v>
      </c>
      <c r="CH6" s="25">
        <f t="shared" si="8"/>
        <v>24.005777756867985</v>
      </c>
      <c r="CI6" s="25">
        <f t="shared" si="9"/>
        <v>119.73906306132898</v>
      </c>
      <c r="CJ6" s="25">
        <f t="shared" si="10"/>
        <v>18.208953731281603</v>
      </c>
      <c r="CK6" s="25">
        <f t="shared" si="11"/>
        <v>2.5686500230408292E-3</v>
      </c>
      <c r="CL6" s="25">
        <f t="shared" si="12"/>
        <v>2.5549084089993208E-3</v>
      </c>
      <c r="CM6" s="25">
        <f t="shared" si="13"/>
        <v>2.5602959915454085E-3</v>
      </c>
    </row>
    <row r="7" spans="1:91" x14ac:dyDescent="0.3">
      <c r="A7" s="28" t="s">
        <v>5</v>
      </c>
      <c r="B7" s="100">
        <v>1729.0133741</v>
      </c>
      <c r="C7" s="100">
        <v>5.4096520049999999</v>
      </c>
      <c r="D7" s="100">
        <v>9973.1302510000005</v>
      </c>
      <c r="E7" s="100">
        <v>318.27945740000001</v>
      </c>
      <c r="F7" s="100">
        <v>292.81707499999999</v>
      </c>
      <c r="G7" s="100">
        <v>6.097244066</v>
      </c>
      <c r="H7" s="100">
        <v>498.65442960000001</v>
      </c>
      <c r="I7" s="100">
        <v>8.7932310220000005</v>
      </c>
      <c r="J7" s="100">
        <v>1.210104157</v>
      </c>
      <c r="K7" s="100">
        <v>20.261097698</v>
      </c>
      <c r="L7" s="100">
        <v>1.4622584161000001</v>
      </c>
      <c r="M7" s="100">
        <v>1.5193127302</v>
      </c>
      <c r="N7" s="100">
        <v>0.8197479808</v>
      </c>
      <c r="O7" s="28"/>
      <c r="P7" s="30" t="s">
        <v>5</v>
      </c>
      <c r="Q7" s="30">
        <v>0</v>
      </c>
      <c r="R7" s="28">
        <v>1.4660638642428201</v>
      </c>
      <c r="S7" s="28">
        <v>8.8161224596526306</v>
      </c>
      <c r="T7" s="28">
        <v>8.8161224596526306</v>
      </c>
      <c r="U7" s="28">
        <v>11.908635903770801</v>
      </c>
      <c r="V7" s="28">
        <v>1.21325537204601</v>
      </c>
      <c r="W7" s="28">
        <v>1.5232695513037999</v>
      </c>
      <c r="X7" s="28">
        <v>0</v>
      </c>
      <c r="Y7" s="28">
        <v>1733.5143912661599</v>
      </c>
      <c r="Z7" s="28">
        <v>119.11951100899699</v>
      </c>
      <c r="AA7" s="28">
        <v>10.7419278348255</v>
      </c>
      <c r="AB7" s="28">
        <v>38.939028509394902</v>
      </c>
      <c r="AC7" s="28">
        <v>0</v>
      </c>
      <c r="AD7" s="28">
        <v>20.313895448492399</v>
      </c>
      <c r="AE7" s="28">
        <v>20.313895448492399</v>
      </c>
      <c r="AF7" s="28">
        <v>79.992639028048202</v>
      </c>
      <c r="AG7" s="28">
        <v>14.2806465099693</v>
      </c>
      <c r="AH7" s="28">
        <v>0.8908127381773</v>
      </c>
      <c r="AI7" s="28">
        <v>6.9731133180467104</v>
      </c>
      <c r="AJ7" s="28">
        <v>0</v>
      </c>
      <c r="AK7" s="28">
        <v>0.82188527609819795</v>
      </c>
      <c r="AL7" s="28">
        <v>5.4237354544034604</v>
      </c>
      <c r="AM7" s="28">
        <v>0</v>
      </c>
      <c r="AN7" s="28">
        <v>8999.1834288005193</v>
      </c>
      <c r="AO7" s="28">
        <v>919.91747702883004</v>
      </c>
      <c r="AP7" s="28">
        <v>9999.0935448573891</v>
      </c>
      <c r="AQ7" s="28">
        <v>0</v>
      </c>
      <c r="AR7" s="28">
        <v>46.021831086774498</v>
      </c>
      <c r="AS7" s="28">
        <v>0</v>
      </c>
      <c r="AT7" s="28">
        <v>187.69244946242799</v>
      </c>
      <c r="AU7" s="28">
        <v>0.17115666235552801</v>
      </c>
      <c r="AV7" s="28">
        <v>6.0183730707628502E-2</v>
      </c>
      <c r="AW7" s="28">
        <v>226.408408329172</v>
      </c>
      <c r="AX7" s="28">
        <v>7.6917764298351399E-2</v>
      </c>
      <c r="AY7" s="28">
        <v>0</v>
      </c>
      <c r="AZ7" s="28">
        <v>1.11560221665922E-2</v>
      </c>
      <c r="BA7" s="28">
        <v>319.10040911904701</v>
      </c>
      <c r="BB7" s="28">
        <v>293.571712911769</v>
      </c>
      <c r="BC7" s="28">
        <v>25.5286962072785</v>
      </c>
      <c r="BD7" s="28">
        <v>0</v>
      </c>
      <c r="BE7" s="28">
        <v>0</v>
      </c>
      <c r="BF7" s="28">
        <v>1.2010314539151301</v>
      </c>
      <c r="BG7" s="28">
        <v>0</v>
      </c>
      <c r="BH7" s="28">
        <v>12.8881255202632</v>
      </c>
      <c r="BI7" s="28">
        <v>0</v>
      </c>
      <c r="BJ7" s="28">
        <v>0.334974163057148</v>
      </c>
      <c r="BK7" s="28">
        <v>51.5525252378511</v>
      </c>
      <c r="BL7" s="28">
        <v>12.947980962442999</v>
      </c>
      <c r="BM7" s="28">
        <v>0</v>
      </c>
      <c r="BN7" s="28">
        <v>0.86605971407155102</v>
      </c>
      <c r="BO7" s="28">
        <v>1.1743139109553101E-3</v>
      </c>
      <c r="BP7" s="28">
        <v>6.1131079754272797</v>
      </c>
      <c r="BQ7" s="28">
        <v>101.985341179044</v>
      </c>
      <c r="BR7" s="28">
        <v>0</v>
      </c>
      <c r="BS7" s="28">
        <v>0.69184888558169999</v>
      </c>
      <c r="BT7" s="28">
        <v>15.783078163451201</v>
      </c>
      <c r="BU7" s="28">
        <v>1.41959155921407</v>
      </c>
      <c r="BV7" s="28">
        <v>499.95253370701602</v>
      </c>
      <c r="BW7" s="28">
        <v>13.938585893095301</v>
      </c>
      <c r="BY7" s="37">
        <f t="shared" si="0"/>
        <v>7.9999890659277779E-3</v>
      </c>
      <c r="CA7" s="25">
        <f t="shared" si="1"/>
        <v>2.6032286583687419E-3</v>
      </c>
      <c r="CB7" s="25">
        <f t="shared" si="2"/>
        <v>2.6033928597335929E-3</v>
      </c>
      <c r="CC7" s="25">
        <f t="shared" si="3"/>
        <v>2.6033244532011712E-3</v>
      </c>
      <c r="CD7" s="25">
        <f t="shared" si="4"/>
        <v>2.5793424613491951E-3</v>
      </c>
      <c r="CE7" s="25">
        <f t="shared" si="5"/>
        <v>2.5771649818201667E-3</v>
      </c>
      <c r="CF7" s="25">
        <f t="shared" si="6"/>
        <v>2.601816370734021E-3</v>
      </c>
      <c r="CG7" s="25">
        <f t="shared" si="7"/>
        <v>2.603213828978291E-3</v>
      </c>
      <c r="CH7" s="25">
        <f t="shared" si="8"/>
        <v>2.603302198629546E-3</v>
      </c>
      <c r="CI7" s="25">
        <f t="shared" si="9"/>
        <v>2.6040857952444952E-3</v>
      </c>
      <c r="CJ7" s="25">
        <f t="shared" si="10"/>
        <v>2.6058682150084402E-3</v>
      </c>
      <c r="CK7" s="25">
        <f t="shared" si="11"/>
        <v>2.6024457106354434E-3</v>
      </c>
      <c r="CL7" s="25">
        <f t="shared" si="12"/>
        <v>2.6043493384532114E-3</v>
      </c>
      <c r="CM7" s="25">
        <f t="shared" si="13"/>
        <v>2.6072589969811729E-3</v>
      </c>
    </row>
    <row r="8" spans="1:91" x14ac:dyDescent="0.3">
      <c r="A8" s="28" t="s">
        <v>6</v>
      </c>
      <c r="B8" s="100">
        <v>61.721179999999997</v>
      </c>
      <c r="C8" s="100">
        <v>0.19311022999999999</v>
      </c>
      <c r="D8" s="100">
        <v>626.85559999999998</v>
      </c>
      <c r="E8" s="100">
        <v>15.430277999999999</v>
      </c>
      <c r="F8" s="100">
        <v>14.195855</v>
      </c>
      <c r="G8" s="100">
        <v>0.21765541999999999</v>
      </c>
      <c r="H8" s="100">
        <v>24.372146999999998</v>
      </c>
      <c r="I8" s="100">
        <v>0.42629840000000002</v>
      </c>
      <c r="J8" s="100">
        <v>5.8666290000000003E-2</v>
      </c>
      <c r="K8" s="100">
        <v>0.98226309999999994</v>
      </c>
      <c r="L8" s="100">
        <v>7.0890670000000003E-2</v>
      </c>
      <c r="M8" s="100">
        <v>7.3656830000000006E-2</v>
      </c>
      <c r="N8" s="100">
        <v>3.9741650000000003E-2</v>
      </c>
      <c r="O8" s="28"/>
      <c r="P8" s="30" t="s">
        <v>6</v>
      </c>
      <c r="Q8" s="30">
        <v>0</v>
      </c>
      <c r="R8" s="28">
        <v>7.1075930517259495E-2</v>
      </c>
      <c r="S8" s="28">
        <v>0.42740846105894598</v>
      </c>
      <c r="T8" s="28">
        <v>0.42740846105894598</v>
      </c>
      <c r="U8" s="28">
        <v>0.58235803022536703</v>
      </c>
      <c r="V8" s="28">
        <v>5.8818471694124103E-2</v>
      </c>
      <c r="W8" s="28">
        <v>7.3848288695161496E-2</v>
      </c>
      <c r="X8" s="28">
        <v>0</v>
      </c>
      <c r="Y8" s="28">
        <v>61.882090158016197</v>
      </c>
      <c r="Z8" s="28">
        <v>5.8252077305808401</v>
      </c>
      <c r="AA8" s="28">
        <v>0.52530347276476097</v>
      </c>
      <c r="AB8" s="28">
        <v>1.9041973286707801</v>
      </c>
      <c r="AC8" s="28">
        <v>0</v>
      </c>
      <c r="AD8" s="28">
        <v>0.98481978475503895</v>
      </c>
      <c r="AE8" s="28">
        <v>0.98481978475503895</v>
      </c>
      <c r="AF8" s="28">
        <v>5.0278942173867502</v>
      </c>
      <c r="AG8" s="28">
        <v>0.69835455964439297</v>
      </c>
      <c r="AH8" s="28">
        <v>4.3562443547865003E-2</v>
      </c>
      <c r="AI8" s="28">
        <v>0.34100014548079999</v>
      </c>
      <c r="AJ8" s="28">
        <v>0</v>
      </c>
      <c r="AK8" s="28">
        <v>3.9844688153408497E-2</v>
      </c>
      <c r="AL8" s="28">
        <v>0.19361290883336901</v>
      </c>
      <c r="AM8" s="28">
        <v>0</v>
      </c>
      <c r="AN8" s="28">
        <v>565.63839646819497</v>
      </c>
      <c r="AO8" s="28">
        <v>57.820887047294597</v>
      </c>
      <c r="AP8" s="28">
        <v>628.48717773287603</v>
      </c>
      <c r="AQ8" s="28">
        <v>0</v>
      </c>
      <c r="AR8" s="28">
        <v>2.2505684163704198</v>
      </c>
      <c r="AS8" s="28">
        <v>0</v>
      </c>
      <c r="AT8" s="28">
        <v>9.1785380902461995</v>
      </c>
      <c r="AU8" s="28">
        <v>8.2977244994130103E-3</v>
      </c>
      <c r="AV8" s="28">
        <v>2.9177373964516598E-3</v>
      </c>
      <c r="AW8" s="28">
        <v>10.9763318066325</v>
      </c>
      <c r="AX8" s="28">
        <v>3.7289934247149198E-3</v>
      </c>
      <c r="AY8" s="28">
        <v>0</v>
      </c>
      <c r="AZ8" s="28">
        <v>5.4085340917232904E-4</v>
      </c>
      <c r="BA8" s="28">
        <v>15.4700693097559</v>
      </c>
      <c r="BB8" s="28">
        <v>14.232432900423801</v>
      </c>
      <c r="BC8" s="28">
        <v>1.2376364093321599</v>
      </c>
      <c r="BD8" s="28">
        <v>0</v>
      </c>
      <c r="BE8" s="28">
        <v>0</v>
      </c>
      <c r="BF8" s="28">
        <v>5.8226401781334598E-2</v>
      </c>
      <c r="BG8" s="28">
        <v>0</v>
      </c>
      <c r="BH8" s="28">
        <v>0.62482009182250398</v>
      </c>
      <c r="BI8" s="28">
        <v>0</v>
      </c>
      <c r="BJ8" s="28">
        <v>1.6239643953548599E-2</v>
      </c>
      <c r="BK8" s="28">
        <v>2.4992858788449999</v>
      </c>
      <c r="BL8" s="28">
        <v>0.63318388340547904</v>
      </c>
      <c r="BM8" s="28">
        <v>0</v>
      </c>
      <c r="BN8" s="28">
        <v>4.19868379657952E-2</v>
      </c>
      <c r="BO8" s="28">
        <v>5.6930693298500199E-5</v>
      </c>
      <c r="BP8" s="28">
        <v>0.21822250764728199</v>
      </c>
      <c r="BQ8" s="28">
        <v>4.98730406397262</v>
      </c>
      <c r="BR8" s="28">
        <v>0</v>
      </c>
      <c r="BS8" s="28">
        <v>3.3833519464497301E-2</v>
      </c>
      <c r="BT8" s="28">
        <v>0.77182762037599795</v>
      </c>
      <c r="BU8" s="28">
        <v>6.9421005195191704E-2</v>
      </c>
      <c r="BV8" s="28">
        <v>24.435573008813002</v>
      </c>
      <c r="BW8" s="28">
        <v>0.68162682460247803</v>
      </c>
      <c r="BY8" s="37">
        <f t="shared" si="0"/>
        <v>7.9999949012861775E-3</v>
      </c>
      <c r="CA8" s="25">
        <f t="shared" si="1"/>
        <v>2.6070492822107493E-3</v>
      </c>
      <c r="CB8" s="25">
        <f t="shared" si="2"/>
        <v>2.6030668254551771E-3</v>
      </c>
      <c r="CC8" s="25">
        <f t="shared" si="3"/>
        <v>2.6027967730942393E-3</v>
      </c>
      <c r="CD8" s="25">
        <f t="shared" si="4"/>
        <v>2.5787811312213671E-3</v>
      </c>
      <c r="CE8" s="25">
        <f t="shared" si="5"/>
        <v>2.5766606114109164E-3</v>
      </c>
      <c r="CF8" s="25">
        <f t="shared" si="6"/>
        <v>2.6054377478033843E-3</v>
      </c>
      <c r="CG8" s="25">
        <f t="shared" si="7"/>
        <v>2.6023972698426372E-3</v>
      </c>
      <c r="CH8" s="25">
        <f t="shared" si="8"/>
        <v>2.6039531439619634E-3</v>
      </c>
      <c r="CI8" s="25">
        <f t="shared" si="9"/>
        <v>2.5940228046481156E-3</v>
      </c>
      <c r="CJ8" s="25">
        <f t="shared" si="10"/>
        <v>2.6028512676888782E-3</v>
      </c>
      <c r="CK8" s="25">
        <f t="shared" si="11"/>
        <v>2.6133272158309659E-3</v>
      </c>
      <c r="CL8" s="25">
        <f t="shared" si="12"/>
        <v>2.5993338996735181E-3</v>
      </c>
      <c r="CM8" s="25">
        <f t="shared" si="13"/>
        <v>2.5926994326731269E-3</v>
      </c>
    </row>
    <row r="9" spans="1:91" x14ac:dyDescent="0.3">
      <c r="A9" s="28" t="s">
        <v>7</v>
      </c>
      <c r="B9" s="100">
        <v>52.747799000000001</v>
      </c>
      <c r="C9" s="100">
        <v>0.157773569</v>
      </c>
      <c r="D9" s="100">
        <v>247.75516099999999</v>
      </c>
      <c r="E9" s="100">
        <v>9.9157902999999994</v>
      </c>
      <c r="F9" s="100">
        <v>9.6206437000000005</v>
      </c>
      <c r="G9" s="100">
        <v>3.6568968399999999</v>
      </c>
      <c r="H9" s="100">
        <v>20.522285199999999</v>
      </c>
      <c r="I9" s="100">
        <v>0.27394685499999999</v>
      </c>
      <c r="J9" s="100">
        <v>3.7700075899999998E-2</v>
      </c>
      <c r="K9" s="100">
        <v>0.63122158799999994</v>
      </c>
      <c r="L9" s="100">
        <v>4.5555657999999999E-2</v>
      </c>
      <c r="M9" s="100">
        <v>4.7333170100000002E-2</v>
      </c>
      <c r="N9" s="100">
        <v>2.55386947E-2</v>
      </c>
      <c r="O9" s="28"/>
      <c r="P9" s="30" t="s">
        <v>7</v>
      </c>
      <c r="Q9" s="30">
        <v>0</v>
      </c>
      <c r="R9" s="28">
        <v>4.5673235448970298E-2</v>
      </c>
      <c r="S9" s="28">
        <v>0.27466316451905498</v>
      </c>
      <c r="T9" s="28">
        <v>0.27466316451905498</v>
      </c>
      <c r="U9" s="28">
        <v>0.49802044765951697</v>
      </c>
      <c r="V9" s="28">
        <v>3.77975516514647E-2</v>
      </c>
      <c r="W9" s="28">
        <v>4.74564163705E-2</v>
      </c>
      <c r="X9" s="28">
        <v>0</v>
      </c>
      <c r="Y9" s="28">
        <v>52.885123806059397</v>
      </c>
      <c r="Z9" s="28">
        <v>4.9815913996957697</v>
      </c>
      <c r="AA9" s="28">
        <v>0.44922832769225801</v>
      </c>
      <c r="AB9" s="28">
        <v>1.6284290126880401</v>
      </c>
      <c r="AC9" s="28">
        <v>0</v>
      </c>
      <c r="AD9" s="28">
        <v>0.63286546410732403</v>
      </c>
      <c r="AE9" s="28">
        <v>0.63286546410732403</v>
      </c>
      <c r="AF9" s="28">
        <v>1.9872055827642601</v>
      </c>
      <c r="AG9" s="28">
        <v>0.59722291890187595</v>
      </c>
      <c r="AH9" s="28">
        <v>3.7253873099058997E-2</v>
      </c>
      <c r="AI9" s="28">
        <v>0.29161743438659099</v>
      </c>
      <c r="AJ9" s="28">
        <v>0</v>
      </c>
      <c r="AK9" s="28">
        <v>2.56050873816531E-2</v>
      </c>
      <c r="AL9" s="28">
        <v>0.158182709590657</v>
      </c>
      <c r="AM9" s="28">
        <v>0</v>
      </c>
      <c r="AN9" s="28">
        <v>223.55990872864899</v>
      </c>
      <c r="AO9" s="28">
        <v>22.8527720608256</v>
      </c>
      <c r="AP9" s="28">
        <v>248.399886372239</v>
      </c>
      <c r="AQ9" s="28">
        <v>0</v>
      </c>
      <c r="AR9" s="28">
        <v>1.9246589908894001</v>
      </c>
      <c r="AS9" s="28">
        <v>0</v>
      </c>
      <c r="AT9" s="28">
        <v>7.8493338829015302</v>
      </c>
      <c r="AU9" s="28">
        <v>5.6235380876006697E-3</v>
      </c>
      <c r="AV9" s="28">
        <v>1.9773610674779598E-3</v>
      </c>
      <c r="AW9" s="28">
        <v>7.4387581143867898</v>
      </c>
      <c r="AX9" s="28">
        <v>2.5271708637157899E-3</v>
      </c>
      <c r="AY9" s="28">
        <v>0</v>
      </c>
      <c r="AZ9" s="28">
        <v>3.6654458572396998E-4</v>
      </c>
      <c r="BA9" s="28">
        <v>9.9413572405584105</v>
      </c>
      <c r="BB9" s="28">
        <v>9.6454422827493698</v>
      </c>
      <c r="BC9" s="28">
        <v>0.29591495780904697</v>
      </c>
      <c r="BD9" s="28">
        <v>0</v>
      </c>
      <c r="BE9" s="28">
        <v>0</v>
      </c>
      <c r="BF9" s="28">
        <v>3.9460520511251797E-2</v>
      </c>
      <c r="BG9" s="28">
        <v>0</v>
      </c>
      <c r="BH9" s="28">
        <v>0.42344531490269399</v>
      </c>
      <c r="BI9" s="28">
        <v>0</v>
      </c>
      <c r="BJ9" s="28">
        <v>1.10056609181148E-2</v>
      </c>
      <c r="BK9" s="28">
        <v>1.6937847848013301</v>
      </c>
      <c r="BL9" s="28">
        <v>0.54148878908182796</v>
      </c>
      <c r="BM9" s="28">
        <v>0</v>
      </c>
      <c r="BN9" s="28">
        <v>2.8454689506550401E-2</v>
      </c>
      <c r="BO9" s="28">
        <v>3.8583118107111398E-5</v>
      </c>
      <c r="BP9" s="28">
        <v>3.6663886003406199</v>
      </c>
      <c r="BQ9" s="28">
        <v>4.26505718622305</v>
      </c>
      <c r="BR9" s="28">
        <v>0</v>
      </c>
      <c r="BS9" s="28">
        <v>2.8933707253867701E-2</v>
      </c>
      <c r="BT9" s="28">
        <v>0.66005459854737403</v>
      </c>
      <c r="BU9" s="28">
        <v>5.9367624028175199E-2</v>
      </c>
      <c r="BV9" s="28">
        <v>20.575716860397801</v>
      </c>
      <c r="BW9" s="28">
        <v>0.58292171265342796</v>
      </c>
      <c r="BY9" s="37">
        <f t="shared" si="0"/>
        <v>8.0000261344175469E-3</v>
      </c>
      <c r="CA9" s="25">
        <f t="shared" si="1"/>
        <v>2.6034224870576414E-3</v>
      </c>
      <c r="CB9" s="25">
        <f t="shared" si="2"/>
        <v>2.5932137635613591E-3</v>
      </c>
      <c r="CC9" s="25">
        <f t="shared" si="3"/>
        <v>2.6022681813639746E-3</v>
      </c>
      <c r="CD9" s="25">
        <f t="shared" si="4"/>
        <v>2.5784067416604337E-3</v>
      </c>
      <c r="CE9" s="25">
        <f t="shared" si="5"/>
        <v>2.5776427776209301E-3</v>
      </c>
      <c r="CF9" s="25">
        <f t="shared" si="6"/>
        <v>2.5955778234695668E-3</v>
      </c>
      <c r="CG9" s="25">
        <f t="shared" si="7"/>
        <v>2.603592137867863E-3</v>
      </c>
      <c r="CH9" s="25">
        <f t="shared" si="8"/>
        <v>2.6147754791891725E-3</v>
      </c>
      <c r="CI9" s="25">
        <f t="shared" si="9"/>
        <v>2.5855584939207671E-3</v>
      </c>
      <c r="CJ9" s="25">
        <f t="shared" si="10"/>
        <v>2.6042773862228596E-3</v>
      </c>
      <c r="CK9" s="25">
        <f t="shared" si="11"/>
        <v>2.5809625880126481E-3</v>
      </c>
      <c r="CL9" s="25">
        <f t="shared" si="12"/>
        <v>2.6038034266375465E-3</v>
      </c>
      <c r="CM9" s="25">
        <f t="shared" si="13"/>
        <v>2.5996897035266441E-3</v>
      </c>
    </row>
    <row r="10" spans="1:91" x14ac:dyDescent="0.3">
      <c r="A10" s="28" t="s">
        <v>8</v>
      </c>
      <c r="B10" s="100">
        <v>19.688600000000001</v>
      </c>
      <c r="C10" s="100">
        <v>6.1601000000000003E-2</v>
      </c>
      <c r="D10" s="100">
        <v>111.081</v>
      </c>
      <c r="E10" s="100">
        <v>3.58697</v>
      </c>
      <c r="F10" s="100">
        <v>3.3000099999999999</v>
      </c>
      <c r="G10" s="100">
        <v>6.9430000000000006E-2</v>
      </c>
      <c r="H10" s="100">
        <v>5.6179600000000001</v>
      </c>
      <c r="I10" s="100">
        <v>9.9098599999999995E-2</v>
      </c>
      <c r="J10" s="100">
        <v>1.3637700000000001E-2</v>
      </c>
      <c r="K10" s="100">
        <v>0.22833999999999999</v>
      </c>
      <c r="L10" s="100">
        <v>1.6479500000000001E-2</v>
      </c>
      <c r="M10" s="100">
        <v>1.7122499999999999E-2</v>
      </c>
      <c r="N10" s="100">
        <v>9.2384600000000004E-3</v>
      </c>
      <c r="O10" s="28"/>
      <c r="P10" s="30" t="s">
        <v>8</v>
      </c>
      <c r="Q10" s="30">
        <v>0</v>
      </c>
      <c r="R10" s="28">
        <v>1.6522712313684601E-2</v>
      </c>
      <c r="S10" s="28">
        <v>9.9356658985631396E-2</v>
      </c>
      <c r="T10" s="28">
        <v>9.9356658985631396E-2</v>
      </c>
      <c r="U10" s="28">
        <v>0.13416271621554601</v>
      </c>
      <c r="V10" s="28">
        <v>1.3673407368508E-2</v>
      </c>
      <c r="W10" s="28">
        <v>1.7167045676284302E-2</v>
      </c>
      <c r="X10" s="28">
        <v>0</v>
      </c>
      <c r="Y10" s="28">
        <v>19.739767743073301</v>
      </c>
      <c r="Z10" s="28">
        <v>1.34200510292828</v>
      </c>
      <c r="AA10" s="28">
        <v>0.121018910812348</v>
      </c>
      <c r="AB10" s="28">
        <v>0.43868644740157797</v>
      </c>
      <c r="AC10" s="28">
        <v>0</v>
      </c>
      <c r="AD10" s="28">
        <v>0.228935023215772</v>
      </c>
      <c r="AE10" s="28">
        <v>0.228935023215772</v>
      </c>
      <c r="AF10" s="28">
        <v>0.89096298329447698</v>
      </c>
      <c r="AG10" s="28">
        <v>0.160886104877175</v>
      </c>
      <c r="AH10" s="28">
        <v>1.00354999524903E-2</v>
      </c>
      <c r="AI10" s="28">
        <v>7.8559002329183197E-2</v>
      </c>
      <c r="AJ10" s="28">
        <v>0</v>
      </c>
      <c r="AK10" s="28">
        <v>9.2622519165330101E-3</v>
      </c>
      <c r="AL10" s="28">
        <v>6.1761357826683801E-2</v>
      </c>
      <c r="AM10" s="28">
        <v>0</v>
      </c>
      <c r="AN10" s="28">
        <v>100.232873559417</v>
      </c>
      <c r="AO10" s="28">
        <v>10.246080722234201</v>
      </c>
      <c r="AP10" s="28">
        <v>111.369917264945</v>
      </c>
      <c r="AQ10" s="28">
        <v>0</v>
      </c>
      <c r="AR10" s="28">
        <v>0.518483165010444</v>
      </c>
      <c r="AS10" s="28">
        <v>0</v>
      </c>
      <c r="AT10" s="28">
        <v>2.11454309297442</v>
      </c>
      <c r="AU10" s="28">
        <v>1.92891416855438E-3</v>
      </c>
      <c r="AV10" s="28">
        <v>6.7826496249387002E-4</v>
      </c>
      <c r="AW10" s="28">
        <v>2.5515877136416401</v>
      </c>
      <c r="AX10" s="28">
        <v>8.6685427999801503E-4</v>
      </c>
      <c r="AY10" s="28">
        <v>0</v>
      </c>
      <c r="AZ10" s="28">
        <v>1.2573168648070601E-4</v>
      </c>
      <c r="BA10" s="28">
        <v>3.5962107951189601</v>
      </c>
      <c r="BB10" s="28">
        <v>3.3085033484570299</v>
      </c>
      <c r="BC10" s="28">
        <v>0.28770744666192699</v>
      </c>
      <c r="BD10" s="28">
        <v>0</v>
      </c>
      <c r="BE10" s="28">
        <v>0</v>
      </c>
      <c r="BF10" s="28">
        <v>1.35354773282186E-2</v>
      </c>
      <c r="BG10" s="28">
        <v>0</v>
      </c>
      <c r="BH10" s="28">
        <v>0.14524687908199499</v>
      </c>
      <c r="BI10" s="28">
        <v>0</v>
      </c>
      <c r="BJ10" s="28">
        <v>3.7751067312620898E-3</v>
      </c>
      <c r="BK10" s="28">
        <v>0.58098480464293101</v>
      </c>
      <c r="BL10" s="28">
        <v>0.14587186324641599</v>
      </c>
      <c r="BM10" s="28">
        <v>0</v>
      </c>
      <c r="BN10" s="28">
        <v>9.7603664081747296E-3</v>
      </c>
      <c r="BO10" s="28">
        <v>1.32355252787469E-5</v>
      </c>
      <c r="BP10" s="28">
        <v>6.9611126286259095E-2</v>
      </c>
      <c r="BQ10" s="28">
        <v>1.1489693125045</v>
      </c>
      <c r="BR10" s="28">
        <v>0</v>
      </c>
      <c r="BS10" s="28">
        <v>7.7947049316291596E-3</v>
      </c>
      <c r="BT10" s="28">
        <v>0.17781180100883401</v>
      </c>
      <c r="BU10" s="28">
        <v>1.59931740471899E-2</v>
      </c>
      <c r="BV10" s="28">
        <v>5.6325862971719998</v>
      </c>
      <c r="BW10" s="28">
        <v>0.15703199454741901</v>
      </c>
      <c r="BY10" s="37">
        <f t="shared" si="0"/>
        <v>8.0000327303368906E-3</v>
      </c>
      <c r="CA10" s="25">
        <f t="shared" si="1"/>
        <v>2.5988512679063105E-3</v>
      </c>
      <c r="CB10" s="25">
        <f t="shared" si="2"/>
        <v>2.6031692128991031E-3</v>
      </c>
      <c r="CC10" s="25">
        <f t="shared" si="3"/>
        <v>2.6009602447313123E-3</v>
      </c>
      <c r="CD10" s="25">
        <f t="shared" si="4"/>
        <v>2.5762119892165656E-3</v>
      </c>
      <c r="CE10" s="25">
        <f t="shared" si="5"/>
        <v>2.5737341574813355E-3</v>
      </c>
      <c r="CF10" s="25">
        <f t="shared" si="6"/>
        <v>2.6087611444489348E-3</v>
      </c>
      <c r="CG10" s="25">
        <f t="shared" si="7"/>
        <v>2.6034890195016881E-3</v>
      </c>
      <c r="CH10" s="25">
        <f t="shared" si="8"/>
        <v>2.6040628791062781E-3</v>
      </c>
      <c r="CI10" s="25">
        <f t="shared" si="9"/>
        <v>2.6182837654442877E-3</v>
      </c>
      <c r="CJ10" s="25">
        <f t="shared" si="10"/>
        <v>2.6058650073224644E-3</v>
      </c>
      <c r="CK10" s="25">
        <f t="shared" si="11"/>
        <v>2.6221859695136338E-3</v>
      </c>
      <c r="CL10" s="25">
        <f t="shared" si="12"/>
        <v>2.6015871680130161E-3</v>
      </c>
      <c r="CM10" s="25">
        <f t="shared" si="13"/>
        <v>2.5753119603277651E-3</v>
      </c>
    </row>
    <row r="11" spans="1:91" x14ac:dyDescent="0.3">
      <c r="A11" s="28" t="s">
        <v>9</v>
      </c>
      <c r="B11" s="100">
        <v>859.02363100000002</v>
      </c>
      <c r="C11" s="100">
        <v>2.6876749640000002</v>
      </c>
      <c r="D11" s="100">
        <v>5390.24269</v>
      </c>
      <c r="E11" s="100">
        <v>164.66946419999999</v>
      </c>
      <c r="F11" s="100">
        <v>151.49594310000001</v>
      </c>
      <c r="G11" s="100">
        <v>3.0292873239999998</v>
      </c>
      <c r="H11" s="100">
        <v>258.30769400000003</v>
      </c>
      <c r="I11" s="100">
        <v>4.5493888159999996</v>
      </c>
      <c r="J11" s="100">
        <v>0.626076772</v>
      </c>
      <c r="K11" s="100">
        <v>10.48256183</v>
      </c>
      <c r="L11" s="100">
        <v>0.75653443799999998</v>
      </c>
      <c r="M11" s="100">
        <v>0.78605349099999999</v>
      </c>
      <c r="N11" s="100">
        <v>0.4241162443</v>
      </c>
      <c r="O11" s="28"/>
      <c r="P11" s="30" t="s">
        <v>9</v>
      </c>
      <c r="Q11" s="30">
        <v>0</v>
      </c>
      <c r="R11" s="28">
        <v>0.75850268871939897</v>
      </c>
      <c r="S11" s="28">
        <v>4.5612329385237498</v>
      </c>
      <c r="T11" s="28">
        <v>4.5612329385237498</v>
      </c>
      <c r="U11" s="28">
        <v>6.1692869328758704</v>
      </c>
      <c r="V11" s="28">
        <v>0.62770800411032202</v>
      </c>
      <c r="W11" s="28">
        <v>0.78809846561474595</v>
      </c>
      <c r="X11" s="28">
        <v>0</v>
      </c>
      <c r="Y11" s="28">
        <v>861.25924370001599</v>
      </c>
      <c r="Z11" s="28">
        <v>61.710063951108999</v>
      </c>
      <c r="AA11" s="28">
        <v>5.5648790706030802</v>
      </c>
      <c r="AB11" s="28">
        <v>20.172471969641901</v>
      </c>
      <c r="AC11" s="28">
        <v>0</v>
      </c>
      <c r="AD11" s="28">
        <v>10.509831727051701</v>
      </c>
      <c r="AE11" s="28">
        <v>10.509831727051701</v>
      </c>
      <c r="AF11" s="28">
        <v>43.234272737975097</v>
      </c>
      <c r="AG11" s="28">
        <v>7.3981176736995202</v>
      </c>
      <c r="AH11" s="28">
        <v>0.46148612178396098</v>
      </c>
      <c r="AI11" s="28">
        <v>3.6124357417395498</v>
      </c>
      <c r="AJ11" s="28">
        <v>0</v>
      </c>
      <c r="AK11" s="28">
        <v>0.42521700885803299</v>
      </c>
      <c r="AL11" s="28">
        <v>2.6946718430088601</v>
      </c>
      <c r="AM11" s="28">
        <v>0</v>
      </c>
      <c r="AN11" s="28">
        <v>4863.8459771380703</v>
      </c>
      <c r="AO11" s="28">
        <v>497.19328973957801</v>
      </c>
      <c r="AP11" s="28">
        <v>5404.2735396156204</v>
      </c>
      <c r="AQ11" s="28">
        <v>0</v>
      </c>
      <c r="AR11" s="28">
        <v>23.841701693948799</v>
      </c>
      <c r="AS11" s="28">
        <v>0</v>
      </c>
      <c r="AT11" s="28">
        <v>97.234236412824302</v>
      </c>
      <c r="AU11" s="28">
        <v>8.8552088868312298E-2</v>
      </c>
      <c r="AV11" s="28">
        <v>3.1137500818465901E-2</v>
      </c>
      <c r="AW11" s="28">
        <v>117.13786850532099</v>
      </c>
      <c r="AX11" s="28">
        <v>3.9795154406212598E-2</v>
      </c>
      <c r="AY11" s="28">
        <v>0</v>
      </c>
      <c r="AZ11" s="28">
        <v>5.7718105347861802E-3</v>
      </c>
      <c r="BA11" s="28">
        <v>165.09424474698699</v>
      </c>
      <c r="BB11" s="28">
        <v>151.886437193181</v>
      </c>
      <c r="BC11" s="28">
        <v>13.2078075538065</v>
      </c>
      <c r="BD11" s="28">
        <v>0</v>
      </c>
      <c r="BE11" s="28">
        <v>0</v>
      </c>
      <c r="BF11" s="28">
        <v>0.62138306574733904</v>
      </c>
      <c r="BG11" s="28">
        <v>0</v>
      </c>
      <c r="BH11" s="28">
        <v>6.6679851858220696</v>
      </c>
      <c r="BI11" s="28">
        <v>0</v>
      </c>
      <c r="BJ11" s="28">
        <v>0.173306943853789</v>
      </c>
      <c r="BK11" s="28">
        <v>26.671952980924399</v>
      </c>
      <c r="BL11" s="28">
        <v>6.7077215243077299</v>
      </c>
      <c r="BM11" s="28">
        <v>0</v>
      </c>
      <c r="BN11" s="28">
        <v>0.448076392797499</v>
      </c>
      <c r="BO11" s="28">
        <v>6.0756408681801296E-4</v>
      </c>
      <c r="BP11" s="28">
        <v>3.0371739130607298</v>
      </c>
      <c r="BQ11" s="28">
        <v>52.8338867406829</v>
      </c>
      <c r="BR11" s="28">
        <v>0</v>
      </c>
      <c r="BS11" s="28">
        <v>0.35841337818903901</v>
      </c>
      <c r="BT11" s="28">
        <v>8.1764628728469706</v>
      </c>
      <c r="BU11" s="28">
        <v>0.73542150078804203</v>
      </c>
      <c r="BV11" s="28">
        <v>258.98010738713702</v>
      </c>
      <c r="BW11" s="28">
        <v>7.2209024938059496</v>
      </c>
      <c r="BY11" s="37">
        <f t="shared" si="0"/>
        <v>8.000015621165266E-3</v>
      </c>
      <c r="CA11" s="25">
        <f t="shared" si="1"/>
        <v>2.6025043076096273E-3</v>
      </c>
      <c r="CB11" s="25">
        <f t="shared" si="2"/>
        <v>2.6033203800978383E-3</v>
      </c>
      <c r="CC11" s="25">
        <f t="shared" si="3"/>
        <v>2.6030088852307975E-3</v>
      </c>
      <c r="CD11" s="25">
        <f t="shared" si="4"/>
        <v>2.5795951243946205E-3</v>
      </c>
      <c r="CE11" s="25">
        <f t="shared" si="5"/>
        <v>2.5775877900785209E-3</v>
      </c>
      <c r="CF11" s="25">
        <f t="shared" si="6"/>
        <v>2.6034470214321712E-3</v>
      </c>
      <c r="CG11" s="25">
        <f t="shared" si="7"/>
        <v>2.6031488908611392E-3</v>
      </c>
      <c r="CH11" s="25">
        <f t="shared" si="8"/>
        <v>2.6034535632775478E-3</v>
      </c>
      <c r="CI11" s="25">
        <f t="shared" si="9"/>
        <v>2.6054825594488142E-3</v>
      </c>
      <c r="CJ11" s="25">
        <f t="shared" si="10"/>
        <v>2.6014534895141095E-3</v>
      </c>
      <c r="CK11" s="25">
        <f t="shared" si="11"/>
        <v>2.6016670498203937E-3</v>
      </c>
      <c r="CL11" s="25">
        <f t="shared" si="12"/>
        <v>2.6015718245133443E-3</v>
      </c>
      <c r="CM11" s="25">
        <f t="shared" si="13"/>
        <v>2.5954312592996452E-3</v>
      </c>
    </row>
    <row r="12" spans="1:91" x14ac:dyDescent="0.3">
      <c r="A12" s="28" t="s">
        <v>10</v>
      </c>
      <c r="B12" s="100">
        <v>2512.1400085</v>
      </c>
      <c r="C12" s="100">
        <v>7.8598696743999996</v>
      </c>
      <c r="D12" s="100">
        <v>14732.142733000001</v>
      </c>
      <c r="E12" s="100">
        <v>466.07190221000002</v>
      </c>
      <c r="F12" s="100">
        <v>428.78619706000001</v>
      </c>
      <c r="G12" s="100">
        <v>8.8588841452999993</v>
      </c>
      <c r="H12" s="100">
        <v>730.37983989999998</v>
      </c>
      <c r="I12" s="100">
        <v>12.876354578999999</v>
      </c>
      <c r="J12" s="100">
        <v>1.7720147945</v>
      </c>
      <c r="K12" s="100">
        <v>29.669286188000001</v>
      </c>
      <c r="L12" s="100">
        <v>2.1412556228000001</v>
      </c>
      <c r="M12" s="100">
        <v>2.2248036103</v>
      </c>
      <c r="N12" s="100">
        <v>1.2003964811000001</v>
      </c>
      <c r="O12" s="28"/>
      <c r="P12" s="30" t="s">
        <v>10</v>
      </c>
      <c r="Q12" s="30">
        <v>0</v>
      </c>
      <c r="R12" s="28">
        <v>2.1468286784025299</v>
      </c>
      <c r="S12" s="28">
        <v>12.9098598257831</v>
      </c>
      <c r="T12" s="28">
        <v>12.9098598257831</v>
      </c>
      <c r="U12" s="28">
        <v>17.4428988472329</v>
      </c>
      <c r="V12" s="28">
        <v>1.7766278205033801</v>
      </c>
      <c r="W12" s="28">
        <v>2.2305931032323398</v>
      </c>
      <c r="X12" s="28">
        <v>0</v>
      </c>
      <c r="Y12" s="28">
        <v>2518.6794157112299</v>
      </c>
      <c r="Z12" s="28">
        <v>174.477480770498</v>
      </c>
      <c r="AA12" s="28">
        <v>15.7339728154596</v>
      </c>
      <c r="AB12" s="28">
        <v>57.0350163565247</v>
      </c>
      <c r="AC12" s="28">
        <v>0</v>
      </c>
      <c r="AD12" s="28">
        <v>29.746543197774201</v>
      </c>
      <c r="AE12" s="28">
        <v>29.746543197774201</v>
      </c>
      <c r="AF12" s="28">
        <v>118.163991797262</v>
      </c>
      <c r="AG12" s="28">
        <v>20.917227996579701</v>
      </c>
      <c r="AH12" s="28">
        <v>1.3047983439123001</v>
      </c>
      <c r="AI12" s="28">
        <v>10.213699468286601</v>
      </c>
      <c r="AJ12" s="28">
        <v>0</v>
      </c>
      <c r="AK12" s="28">
        <v>1.20352659380662</v>
      </c>
      <c r="AL12" s="28">
        <v>7.8803327920876098</v>
      </c>
      <c r="AM12" s="28">
        <v>0</v>
      </c>
      <c r="AN12" s="28">
        <v>13293.444291949199</v>
      </c>
      <c r="AO12" s="28">
        <v>1358.8855838381301</v>
      </c>
      <c r="AP12" s="28">
        <v>14770.493867584601</v>
      </c>
      <c r="AQ12" s="28">
        <v>0</v>
      </c>
      <c r="AR12" s="28">
        <v>67.409367849617198</v>
      </c>
      <c r="AS12" s="28">
        <v>0</v>
      </c>
      <c r="AT12" s="28">
        <v>274.91777112739197</v>
      </c>
      <c r="AU12" s="28">
        <v>0.25063312575714902</v>
      </c>
      <c r="AV12" s="28">
        <v>8.8129914373584098E-2</v>
      </c>
      <c r="AW12" s="28">
        <v>331.54077061459299</v>
      </c>
      <c r="AX12" s="28">
        <v>0.112634411411123</v>
      </c>
      <c r="AY12" s="28">
        <v>0</v>
      </c>
      <c r="AZ12" s="28">
        <v>1.6336312531181601E-2</v>
      </c>
      <c r="BA12" s="28">
        <v>467.27403819671798</v>
      </c>
      <c r="BB12" s="28">
        <v>429.89126832805903</v>
      </c>
      <c r="BC12" s="28">
        <v>37.382769868659601</v>
      </c>
      <c r="BD12" s="28">
        <v>0</v>
      </c>
      <c r="BE12" s="28">
        <v>0</v>
      </c>
      <c r="BF12" s="28">
        <v>1.7587313676813401</v>
      </c>
      <c r="BG12" s="28">
        <v>0</v>
      </c>
      <c r="BH12" s="28">
        <v>18.872717825140398</v>
      </c>
      <c r="BI12" s="28">
        <v>0</v>
      </c>
      <c r="BJ12" s="28">
        <v>0.490518871828789</v>
      </c>
      <c r="BK12" s="28">
        <v>75.490863249171795</v>
      </c>
      <c r="BL12" s="28">
        <v>18.965228227764101</v>
      </c>
      <c r="BM12" s="28">
        <v>0</v>
      </c>
      <c r="BN12" s="28">
        <v>1.2682130370100899</v>
      </c>
      <c r="BO12" s="28">
        <v>1.71959856008421E-3</v>
      </c>
      <c r="BP12" s="28">
        <v>8.8819453587967097</v>
      </c>
      <c r="BQ12" s="28">
        <v>149.380669107882</v>
      </c>
      <c r="BR12" s="28">
        <v>0</v>
      </c>
      <c r="BS12" s="28">
        <v>1.01336270231509</v>
      </c>
      <c r="BT12" s="28">
        <v>23.117908986740101</v>
      </c>
      <c r="BU12" s="28">
        <v>2.0793147870967399</v>
      </c>
      <c r="BV12" s="28">
        <v>732.28130008212202</v>
      </c>
      <c r="BW12" s="28">
        <v>20.4162376819949</v>
      </c>
      <c r="BY12" s="37">
        <f t="shared" si="0"/>
        <v>8.0000027660947319E-3</v>
      </c>
      <c r="CA12" s="25">
        <f t="shared" si="1"/>
        <v>2.6031221146525919E-3</v>
      </c>
      <c r="CB12" s="25">
        <f t="shared" si="2"/>
        <v>2.6034932556527812E-3</v>
      </c>
      <c r="CC12" s="25">
        <f t="shared" si="3"/>
        <v>2.6032285513154486E-3</v>
      </c>
      <c r="CD12" s="25">
        <f t="shared" si="4"/>
        <v>2.579292982515627E-3</v>
      </c>
      <c r="CE12" s="25">
        <f t="shared" si="5"/>
        <v>2.5772081182557013E-3</v>
      </c>
      <c r="CF12" s="25">
        <f t="shared" si="6"/>
        <v>2.6031736185358318E-3</v>
      </c>
      <c r="CG12" s="25">
        <f t="shared" si="7"/>
        <v>2.6033853595717749E-3</v>
      </c>
      <c r="CH12" s="25">
        <f t="shared" si="8"/>
        <v>2.6020755002929248E-3</v>
      </c>
      <c r="CI12" s="25">
        <f t="shared" si="9"/>
        <v>2.6032660775169923E-3</v>
      </c>
      <c r="CJ12" s="25">
        <f t="shared" si="10"/>
        <v>2.6039389449634865E-3</v>
      </c>
      <c r="CK12" s="25">
        <f t="shared" si="11"/>
        <v>2.6027044801134806E-3</v>
      </c>
      <c r="CL12" s="25">
        <f t="shared" si="12"/>
        <v>2.6022489830278567E-3</v>
      </c>
      <c r="CM12" s="25">
        <f t="shared" si="13"/>
        <v>2.6075657134145957E-3</v>
      </c>
    </row>
    <row r="13" spans="1:91" x14ac:dyDescent="0.3">
      <c r="A13" s="28" t="s">
        <v>12</v>
      </c>
      <c r="B13" s="100">
        <v>1289.690771</v>
      </c>
      <c r="C13" s="100">
        <v>4.035127159</v>
      </c>
      <c r="D13" s="100">
        <v>7506.6943689999998</v>
      </c>
      <c r="E13" s="100">
        <v>238.42430060000001</v>
      </c>
      <c r="F13" s="100">
        <v>219.35035120000001</v>
      </c>
      <c r="G13" s="100">
        <v>4.5480051369999996</v>
      </c>
      <c r="H13" s="100">
        <v>373.59305239999998</v>
      </c>
      <c r="I13" s="100">
        <v>6.5870423740000001</v>
      </c>
      <c r="J13" s="100">
        <v>0.90649384290000001</v>
      </c>
      <c r="K13" s="100">
        <v>15.177655217</v>
      </c>
      <c r="L13" s="100">
        <v>1.0953829717000001</v>
      </c>
      <c r="M13" s="100">
        <v>1.1381230727</v>
      </c>
      <c r="N13" s="100">
        <v>0.61407648209999999</v>
      </c>
      <c r="O13" s="28"/>
      <c r="P13" s="30" t="s">
        <v>12</v>
      </c>
      <c r="Q13" s="30">
        <v>0</v>
      </c>
      <c r="R13" s="28">
        <v>1.0982333041058201</v>
      </c>
      <c r="S13" s="28">
        <v>6.6041959109638899</v>
      </c>
      <c r="T13" s="28">
        <v>6.6041959109638899</v>
      </c>
      <c r="U13" s="28">
        <v>8.9220518697162596</v>
      </c>
      <c r="V13" s="28">
        <v>0.908853624289097</v>
      </c>
      <c r="W13" s="28">
        <v>1.1410847570881399</v>
      </c>
      <c r="X13" s="28">
        <v>0</v>
      </c>
      <c r="Y13" s="28">
        <v>1293.04832545247</v>
      </c>
      <c r="Z13" s="28">
        <v>89.245528507543696</v>
      </c>
      <c r="AA13" s="28">
        <v>8.0479640535270995</v>
      </c>
      <c r="AB13" s="28">
        <v>29.173510291230698</v>
      </c>
      <c r="AC13" s="28">
        <v>0</v>
      </c>
      <c r="AD13" s="28">
        <v>15.2171775106138</v>
      </c>
      <c r="AE13" s="28">
        <v>15.2171775106138</v>
      </c>
      <c r="AF13" s="28">
        <v>60.209861510540797</v>
      </c>
      <c r="AG13" s="28">
        <v>10.6991916864182</v>
      </c>
      <c r="AH13" s="28">
        <v>0.66740448656173201</v>
      </c>
      <c r="AI13" s="28">
        <v>5.2243120215473704</v>
      </c>
      <c r="AJ13" s="28">
        <v>0</v>
      </c>
      <c r="AK13" s="28">
        <v>0.61568070448102596</v>
      </c>
      <c r="AL13" s="28">
        <v>4.0456390816900596</v>
      </c>
      <c r="AM13" s="28">
        <v>0</v>
      </c>
      <c r="AN13" s="28">
        <v>6773.6135975447096</v>
      </c>
      <c r="AO13" s="28">
        <v>692.41346847688101</v>
      </c>
      <c r="AP13" s="28">
        <v>7526.2369275321298</v>
      </c>
      <c r="AQ13" s="28">
        <v>0</v>
      </c>
      <c r="AR13" s="28">
        <v>34.480016376225898</v>
      </c>
      <c r="AS13" s="28">
        <v>0</v>
      </c>
      <c r="AT13" s="28">
        <v>140.62089455858299</v>
      </c>
      <c r="AU13" s="28">
        <v>0.128214095796337</v>
      </c>
      <c r="AV13" s="28">
        <v>4.5083941796877199E-2</v>
      </c>
      <c r="AW13" s="28">
        <v>169.60337163059299</v>
      </c>
      <c r="AX13" s="28">
        <v>5.7619543821822397E-2</v>
      </c>
      <c r="AY13" s="28">
        <v>0</v>
      </c>
      <c r="AZ13" s="28">
        <v>8.3569991589367097E-3</v>
      </c>
      <c r="BA13" s="28">
        <v>239.039279660711</v>
      </c>
      <c r="BB13" s="28">
        <v>219.91567130155599</v>
      </c>
      <c r="BC13" s="28">
        <v>19.1236083591549</v>
      </c>
      <c r="BD13" s="28">
        <v>0</v>
      </c>
      <c r="BE13" s="28">
        <v>0</v>
      </c>
      <c r="BF13" s="28">
        <v>0.89969976736828705</v>
      </c>
      <c r="BG13" s="28">
        <v>0</v>
      </c>
      <c r="BH13" s="28">
        <v>9.6545467848344106</v>
      </c>
      <c r="BI13" s="28">
        <v>0</v>
      </c>
      <c r="BJ13" s="28">
        <v>0.25093049414838198</v>
      </c>
      <c r="BK13" s="28">
        <v>38.618200243169802</v>
      </c>
      <c r="BL13" s="28">
        <v>9.7007474619178495</v>
      </c>
      <c r="BM13" s="28">
        <v>0</v>
      </c>
      <c r="BN13" s="28">
        <v>0.64876812650120896</v>
      </c>
      <c r="BO13" s="28">
        <v>8.7967436688216895E-4</v>
      </c>
      <c r="BP13" s="28">
        <v>4.5598475037924899</v>
      </c>
      <c r="BQ13" s="28">
        <v>76.408740588797102</v>
      </c>
      <c r="BR13" s="28">
        <v>0</v>
      </c>
      <c r="BS13" s="28">
        <v>0.518338614473835</v>
      </c>
      <c r="BT13" s="28">
        <v>11.8248559732786</v>
      </c>
      <c r="BU13" s="28">
        <v>1.06357054344536</v>
      </c>
      <c r="BV13" s="28">
        <v>374.56562682914699</v>
      </c>
      <c r="BW13" s="28">
        <v>10.442900659164399</v>
      </c>
      <c r="BY13" s="37">
        <f t="shared" si="0"/>
        <v>7.9999954944660161E-3</v>
      </c>
      <c r="CA13" s="25">
        <f t="shared" si="1"/>
        <v>2.6033794518561478E-3</v>
      </c>
      <c r="CB13" s="25">
        <f t="shared" si="2"/>
        <v>2.6051032039011951E-3</v>
      </c>
      <c r="CC13" s="25">
        <f t="shared" si="3"/>
        <v>2.6033507655292137E-3</v>
      </c>
      <c r="CD13" s="25">
        <f t="shared" si="4"/>
        <v>2.5793472358454452E-3</v>
      </c>
      <c r="CE13" s="25">
        <f t="shared" si="5"/>
        <v>2.5772473053418251E-3</v>
      </c>
      <c r="CF13" s="25">
        <f t="shared" si="6"/>
        <v>2.6038595902514454E-3</v>
      </c>
      <c r="CG13" s="25">
        <f t="shared" si="7"/>
        <v>2.6032990252337373E-3</v>
      </c>
      <c r="CH13" s="25">
        <f t="shared" si="8"/>
        <v>2.6041333864189548E-3</v>
      </c>
      <c r="CI13" s="25">
        <f t="shared" si="9"/>
        <v>2.603196268325125E-3</v>
      </c>
      <c r="CJ13" s="25">
        <f t="shared" si="10"/>
        <v>2.6039788787356388E-3</v>
      </c>
      <c r="CK13" s="25">
        <f t="shared" si="11"/>
        <v>2.6021332077094217E-3</v>
      </c>
      <c r="CL13" s="25">
        <f t="shared" si="12"/>
        <v>2.6022531826139375E-3</v>
      </c>
      <c r="CM13" s="25">
        <f t="shared" si="13"/>
        <v>2.612414622263185E-3</v>
      </c>
    </row>
    <row r="14" spans="1:91" x14ac:dyDescent="0.3">
      <c r="A14" s="28" t="s">
        <v>13</v>
      </c>
      <c r="B14" s="100">
        <v>5872.0865672</v>
      </c>
      <c r="C14" s="100">
        <v>18.372314211999999</v>
      </c>
      <c r="D14" s="100">
        <v>33942.419966000001</v>
      </c>
      <c r="E14" s="100">
        <v>1082.0188063999999</v>
      </c>
      <c r="F14" s="100">
        <v>995.45731669999998</v>
      </c>
      <c r="G14" s="100">
        <v>20.707509042000002</v>
      </c>
      <c r="H14" s="100">
        <v>1695.2708319000001</v>
      </c>
      <c r="I14" s="100">
        <v>29.893353339000001</v>
      </c>
      <c r="J14" s="100">
        <v>4.1138570747000003</v>
      </c>
      <c r="K14" s="100">
        <v>68.879347625999998</v>
      </c>
      <c r="L14" s="100">
        <v>4.9710786498999999</v>
      </c>
      <c r="M14" s="100">
        <v>5.1650399127000002</v>
      </c>
      <c r="N14" s="100">
        <v>2.7868058297</v>
      </c>
      <c r="O14" s="28"/>
      <c r="P14" s="30" t="s">
        <v>13</v>
      </c>
      <c r="Q14" s="30">
        <v>0</v>
      </c>
      <c r="R14" s="28">
        <v>4.9840176576389803</v>
      </c>
      <c r="S14" s="28">
        <v>29.971182454815199</v>
      </c>
      <c r="T14" s="28">
        <v>29.971182454815199</v>
      </c>
      <c r="U14" s="28">
        <v>40.485759652738899</v>
      </c>
      <c r="V14" s="28">
        <v>4.12456243453095</v>
      </c>
      <c r="W14" s="28">
        <v>5.1784825535871004</v>
      </c>
      <c r="X14" s="28">
        <v>0</v>
      </c>
      <c r="Y14" s="28">
        <v>5887.3720482503504</v>
      </c>
      <c r="Z14" s="28">
        <v>404.96996918785402</v>
      </c>
      <c r="AA14" s="28">
        <v>36.519338943534798</v>
      </c>
      <c r="AB14" s="28">
        <v>132.38116573956799</v>
      </c>
      <c r="AC14" s="28">
        <v>0</v>
      </c>
      <c r="AD14" s="28">
        <v>69.058689526029795</v>
      </c>
      <c r="AE14" s="28">
        <v>69.058689526029795</v>
      </c>
      <c r="AF14" s="28">
        <v>272.24600532746803</v>
      </c>
      <c r="AG14" s="28">
        <v>48.549898910751303</v>
      </c>
      <c r="AH14" s="28">
        <v>3.0284922719876302</v>
      </c>
      <c r="AI14" s="28">
        <v>23.7064925210227</v>
      </c>
      <c r="AJ14" s="28">
        <v>0</v>
      </c>
      <c r="AK14" s="28">
        <v>2.7940602826558898</v>
      </c>
      <c r="AL14" s="28">
        <v>18.420137310030398</v>
      </c>
      <c r="AM14" s="28">
        <v>0</v>
      </c>
      <c r="AN14" s="28">
        <v>30627.699651559498</v>
      </c>
      <c r="AO14" s="28">
        <v>3130.8338686420002</v>
      </c>
      <c r="AP14" s="28">
        <v>34030.779525528902</v>
      </c>
      <c r="AQ14" s="28">
        <v>0</v>
      </c>
      <c r="AR14" s="28">
        <v>156.46054058531601</v>
      </c>
      <c r="AS14" s="28">
        <v>0</v>
      </c>
      <c r="AT14" s="28">
        <v>638.09781721787704</v>
      </c>
      <c r="AU14" s="28">
        <v>0.58186152339379504</v>
      </c>
      <c r="AV14" s="28">
        <v>0.20459997291621801</v>
      </c>
      <c r="AW14" s="28">
        <v>769.69521877015097</v>
      </c>
      <c r="AX14" s="28">
        <v>0.26148902196354601</v>
      </c>
      <c r="AY14" s="28">
        <v>0</v>
      </c>
      <c r="AZ14" s="28">
        <v>3.7925849832173099E-2</v>
      </c>
      <c r="BA14" s="28">
        <v>1084.8097386710499</v>
      </c>
      <c r="BB14" s="28">
        <v>998.02286447890799</v>
      </c>
      <c r="BC14" s="28">
        <v>86.786874192143898</v>
      </c>
      <c r="BD14" s="28">
        <v>0</v>
      </c>
      <c r="BE14" s="28">
        <v>0</v>
      </c>
      <c r="BF14" s="28">
        <v>4.0830183454311904</v>
      </c>
      <c r="BG14" s="28">
        <v>0</v>
      </c>
      <c r="BH14" s="28">
        <v>43.8143869012384</v>
      </c>
      <c r="BI14" s="28">
        <v>0</v>
      </c>
      <c r="BJ14" s="28">
        <v>1.1387733390653501</v>
      </c>
      <c r="BK14" s="28">
        <v>175.257355232945</v>
      </c>
      <c r="BL14" s="28">
        <v>44.019232664377803</v>
      </c>
      <c r="BM14" s="28">
        <v>0</v>
      </c>
      <c r="BN14" s="28">
        <v>2.94424333096336</v>
      </c>
      <c r="BO14" s="28">
        <v>3.9921910073469E-3</v>
      </c>
      <c r="BP14" s="28">
        <v>20.761449449362502</v>
      </c>
      <c r="BQ14" s="28">
        <v>346.72028161227797</v>
      </c>
      <c r="BR14" s="28">
        <v>0</v>
      </c>
      <c r="BS14" s="28">
        <v>2.35207399575211</v>
      </c>
      <c r="BT14" s="28">
        <v>53.657744070830702</v>
      </c>
      <c r="BU14" s="28">
        <v>4.8261847895461099</v>
      </c>
      <c r="BV14" s="28">
        <v>1699.6840732154899</v>
      </c>
      <c r="BW14" s="28">
        <v>47.3870202060533</v>
      </c>
      <c r="BY14" s="37">
        <f t="shared" si="0"/>
        <v>7.9999932156486885E-3</v>
      </c>
      <c r="CA14" s="25">
        <f t="shared" si="1"/>
        <v>2.6030748823989217E-3</v>
      </c>
      <c r="CB14" s="25">
        <f t="shared" si="2"/>
        <v>2.6029980479630108E-3</v>
      </c>
      <c r="CC14" s="25">
        <f t="shared" si="3"/>
        <v>2.603219205272051E-3</v>
      </c>
      <c r="CD14" s="25">
        <f t="shared" si="4"/>
        <v>2.5793750113602431E-3</v>
      </c>
      <c r="CE14" s="25">
        <f t="shared" si="5"/>
        <v>2.577255434128462E-3</v>
      </c>
      <c r="CF14" s="25">
        <f t="shared" si="6"/>
        <v>2.604871848810759E-3</v>
      </c>
      <c r="CG14" s="25">
        <f t="shared" si="7"/>
        <v>2.6032662347783139E-3</v>
      </c>
      <c r="CH14" s="25">
        <f t="shared" si="8"/>
        <v>2.6035592237709871E-3</v>
      </c>
      <c r="CI14" s="25">
        <f t="shared" si="9"/>
        <v>2.6022682938566474E-3</v>
      </c>
      <c r="CJ14" s="25">
        <f t="shared" si="10"/>
        <v>2.6037107814026518E-3</v>
      </c>
      <c r="CK14" s="25">
        <f t="shared" si="11"/>
        <v>2.6028571765286121E-3</v>
      </c>
      <c r="CL14" s="25">
        <f t="shared" si="12"/>
        <v>2.6026209118049496E-3</v>
      </c>
      <c r="CM14" s="25">
        <f t="shared" si="13"/>
        <v>2.6031425937811828E-3</v>
      </c>
    </row>
    <row r="15" spans="1:91" x14ac:dyDescent="0.3">
      <c r="A15" s="28" t="s">
        <v>14</v>
      </c>
      <c r="B15" s="100">
        <v>3087.5398965999998</v>
      </c>
      <c r="C15" s="100">
        <v>9.6601534139999998</v>
      </c>
      <c r="D15" s="100">
        <v>18260.294718000001</v>
      </c>
      <c r="E15" s="100">
        <v>575.13481149999996</v>
      </c>
      <c r="F15" s="100">
        <v>529.12395590000006</v>
      </c>
      <c r="G15" s="100">
        <v>10.887997505</v>
      </c>
      <c r="H15" s="100">
        <v>901.40297520000001</v>
      </c>
      <c r="I15" s="100">
        <v>15.889484177</v>
      </c>
      <c r="J15" s="100">
        <v>2.1866755552999999</v>
      </c>
      <c r="K15" s="100">
        <v>36.612035677000001</v>
      </c>
      <c r="L15" s="100">
        <v>2.6423186983</v>
      </c>
      <c r="M15" s="100">
        <v>2.7454173935999999</v>
      </c>
      <c r="N15" s="100">
        <v>1.4812951182</v>
      </c>
      <c r="O15" s="28"/>
      <c r="P15" s="30" t="s">
        <v>14</v>
      </c>
      <c r="Q15" s="30">
        <v>0</v>
      </c>
      <c r="R15" s="28">
        <v>2.6492000797798401</v>
      </c>
      <c r="S15" s="28">
        <v>15.9308409889543</v>
      </c>
      <c r="T15" s="28">
        <v>15.9308409889543</v>
      </c>
      <c r="U15" s="28">
        <v>21.527397045491799</v>
      </c>
      <c r="V15" s="28">
        <v>2.1923678544433201</v>
      </c>
      <c r="W15" s="28">
        <v>2.7525646054989599</v>
      </c>
      <c r="X15" s="28">
        <v>0</v>
      </c>
      <c r="Y15" s="28">
        <v>3095.5773588676998</v>
      </c>
      <c r="Z15" s="28">
        <v>215.33399897252099</v>
      </c>
      <c r="AA15" s="28">
        <v>19.4183081190392</v>
      </c>
      <c r="AB15" s="28">
        <v>70.390680867358199</v>
      </c>
      <c r="AC15" s="28">
        <v>0</v>
      </c>
      <c r="AD15" s="28">
        <v>36.707350093566397</v>
      </c>
      <c r="AE15" s="28">
        <v>36.707350093566397</v>
      </c>
      <c r="AF15" s="28">
        <v>146.46256131353499</v>
      </c>
      <c r="AG15" s="28">
        <v>25.8153485138081</v>
      </c>
      <c r="AH15" s="28">
        <v>1.6103339045705101</v>
      </c>
      <c r="AI15" s="28">
        <v>12.6054042946711</v>
      </c>
      <c r="AJ15" s="28">
        <v>0</v>
      </c>
      <c r="AK15" s="28">
        <v>1.48515168696347</v>
      </c>
      <c r="AL15" s="28">
        <v>9.6852926374576302</v>
      </c>
      <c r="AM15" s="28">
        <v>0</v>
      </c>
      <c r="AN15" s="28">
        <v>16477.048875975899</v>
      </c>
      <c r="AO15" s="28">
        <v>1684.3204023600399</v>
      </c>
      <c r="AP15" s="28">
        <v>18307.831839649501</v>
      </c>
      <c r="AQ15" s="28">
        <v>0</v>
      </c>
      <c r="AR15" s="28">
        <v>83.194349153247103</v>
      </c>
      <c r="AS15" s="28">
        <v>0</v>
      </c>
      <c r="AT15" s="28">
        <v>339.29431717167301</v>
      </c>
      <c r="AU15" s="28">
        <v>0.30928238860541102</v>
      </c>
      <c r="AV15" s="28">
        <v>0.108752915394324</v>
      </c>
      <c r="AW15" s="28">
        <v>409.122674585889</v>
      </c>
      <c r="AX15" s="28">
        <v>0.138991416591985</v>
      </c>
      <c r="AY15" s="28">
        <v>0</v>
      </c>
      <c r="AZ15" s="28">
        <v>2.01589899726075E-2</v>
      </c>
      <c r="BA15" s="28">
        <v>576.61819855169495</v>
      </c>
      <c r="BB15" s="28">
        <v>530.48761376876701</v>
      </c>
      <c r="BC15" s="28">
        <v>46.1305847829274</v>
      </c>
      <c r="BD15" s="28">
        <v>0</v>
      </c>
      <c r="BE15" s="28">
        <v>0</v>
      </c>
      <c r="BF15" s="28">
        <v>2.1702820747036098</v>
      </c>
      <c r="BG15" s="28">
        <v>0</v>
      </c>
      <c r="BH15" s="28">
        <v>23.2889949755562</v>
      </c>
      <c r="BI15" s="28">
        <v>0</v>
      </c>
      <c r="BJ15" s="28">
        <v>0.60530229417373504</v>
      </c>
      <c r="BK15" s="28">
        <v>93.156071040416094</v>
      </c>
      <c r="BL15" s="28">
        <v>23.406267140933402</v>
      </c>
      <c r="BM15" s="28">
        <v>0</v>
      </c>
      <c r="BN15" s="28">
        <v>1.56498110893588</v>
      </c>
      <c r="BO15" s="28">
        <v>2.1219785285691399E-3</v>
      </c>
      <c r="BP15" s="28">
        <v>10.91634163228</v>
      </c>
      <c r="BQ15" s="28">
        <v>184.36058484543699</v>
      </c>
      <c r="BR15" s="28">
        <v>0</v>
      </c>
      <c r="BS15" s="28">
        <v>1.25066102614583</v>
      </c>
      <c r="BT15" s="28">
        <v>28.5313098833787</v>
      </c>
      <c r="BU15" s="28">
        <v>2.56621576247603</v>
      </c>
      <c r="BV15" s="28">
        <v>903.74949965993699</v>
      </c>
      <c r="BW15" s="28">
        <v>25.197031880934901</v>
      </c>
      <c r="BY15" s="37">
        <f t="shared" si="0"/>
        <v>7.9999948981582508E-3</v>
      </c>
      <c r="CA15" s="25">
        <f t="shared" si="1"/>
        <v>2.6031930070121037E-3</v>
      </c>
      <c r="CB15" s="25">
        <f t="shared" si="2"/>
        <v>2.6023627555642483E-3</v>
      </c>
      <c r="CC15" s="25">
        <f t="shared" si="3"/>
        <v>2.6033052797686217E-3</v>
      </c>
      <c r="CD15" s="25">
        <f t="shared" si="4"/>
        <v>2.5791988626565517E-3</v>
      </c>
      <c r="CE15" s="25">
        <f t="shared" si="5"/>
        <v>2.5771992622172441E-3</v>
      </c>
      <c r="CF15" s="25">
        <f t="shared" si="6"/>
        <v>2.6032452034439059E-3</v>
      </c>
      <c r="CG15" s="25">
        <f t="shared" si="7"/>
        <v>2.6031913855357912E-3</v>
      </c>
      <c r="CH15" s="25">
        <f t="shared" si="8"/>
        <v>2.6027787619540008E-3</v>
      </c>
      <c r="CI15" s="25">
        <f t="shared" si="9"/>
        <v>2.6031750021274615E-3</v>
      </c>
      <c r="CJ15" s="25">
        <f t="shared" si="10"/>
        <v>2.6033629325416907E-3</v>
      </c>
      <c r="CK15" s="25">
        <f t="shared" si="11"/>
        <v>2.604296553730396E-3</v>
      </c>
      <c r="CL15" s="25">
        <f t="shared" si="12"/>
        <v>2.6033243307998356E-3</v>
      </c>
      <c r="CM15" s="25">
        <f t="shared" si="13"/>
        <v>2.6035114246216371E-3</v>
      </c>
    </row>
    <row r="16" spans="1:91" x14ac:dyDescent="0.3">
      <c r="A16" s="28" t="s">
        <v>15</v>
      </c>
      <c r="B16" s="100">
        <v>3523.5591800000002</v>
      </c>
      <c r="C16" s="100">
        <v>11.024353882</v>
      </c>
      <c r="D16" s="100">
        <v>20172.793884999999</v>
      </c>
      <c r="E16" s="100">
        <v>646.34746987000005</v>
      </c>
      <c r="F16" s="100">
        <v>594.63959123999996</v>
      </c>
      <c r="G16" s="100">
        <v>12.425599332999999</v>
      </c>
      <c r="H16" s="100">
        <v>1012.5342375</v>
      </c>
      <c r="I16" s="100">
        <v>17.856889615</v>
      </c>
      <c r="J16" s="100">
        <v>2.4574260578999998</v>
      </c>
      <c r="K16" s="100">
        <v>41.145295378999997</v>
      </c>
      <c r="L16" s="100">
        <v>2.9694896540000002</v>
      </c>
      <c r="M16" s="100">
        <v>3.0853524650000002</v>
      </c>
      <c r="N16" s="100">
        <v>1.6647070081999999</v>
      </c>
      <c r="O16" s="28"/>
      <c r="P16" s="30" t="s">
        <v>15</v>
      </c>
      <c r="Q16" s="30">
        <v>0</v>
      </c>
      <c r="R16" s="28">
        <v>2.9772193131159201</v>
      </c>
      <c r="S16" s="28">
        <v>17.903386552093099</v>
      </c>
      <c r="T16" s="28">
        <v>17.903386552093099</v>
      </c>
      <c r="U16" s="28">
        <v>24.180706891498001</v>
      </c>
      <c r="V16" s="28">
        <v>2.4638235402507598</v>
      </c>
      <c r="W16" s="28">
        <v>3.0933832193229698</v>
      </c>
      <c r="X16" s="28">
        <v>0</v>
      </c>
      <c r="Y16" s="28">
        <v>3532.7321210328601</v>
      </c>
      <c r="Z16" s="28">
        <v>241.87438406703501</v>
      </c>
      <c r="AA16" s="28">
        <v>21.811697273173401</v>
      </c>
      <c r="AB16" s="28">
        <v>79.066403458028006</v>
      </c>
      <c r="AC16" s="28">
        <v>0</v>
      </c>
      <c r="AD16" s="28">
        <v>41.252417331381103</v>
      </c>
      <c r="AE16" s="28">
        <v>41.252417331381103</v>
      </c>
      <c r="AF16" s="28">
        <v>161.80259011994201</v>
      </c>
      <c r="AG16" s="28">
        <v>28.9971231245766</v>
      </c>
      <c r="AH16" s="28">
        <v>1.80881200143887</v>
      </c>
      <c r="AI16" s="28">
        <v>14.159032209069499</v>
      </c>
      <c r="AJ16" s="28">
        <v>0</v>
      </c>
      <c r="AK16" s="28">
        <v>1.6690421991928599</v>
      </c>
      <c r="AL16" s="28">
        <v>11.0530588907466</v>
      </c>
      <c r="AM16" s="28">
        <v>0</v>
      </c>
      <c r="AN16" s="28">
        <v>18202.776009405301</v>
      </c>
      <c r="AO16" s="28">
        <v>1860.7281788682501</v>
      </c>
      <c r="AP16" s="28">
        <v>20225.3067783935</v>
      </c>
      <c r="AQ16" s="28">
        <v>0</v>
      </c>
      <c r="AR16" s="28">
        <v>93.448215838053997</v>
      </c>
      <c r="AS16" s="28">
        <v>0</v>
      </c>
      <c r="AT16" s="28">
        <v>381.11332900176899</v>
      </c>
      <c r="AU16" s="28">
        <v>0.347577211544503</v>
      </c>
      <c r="AV16" s="28">
        <v>0.12221862197368701</v>
      </c>
      <c r="AW16" s="28">
        <v>459.77985461388801</v>
      </c>
      <c r="AX16" s="28">
        <v>0.15620156619300299</v>
      </c>
      <c r="AY16" s="28">
        <v>0</v>
      </c>
      <c r="AZ16" s="28">
        <v>2.2655158020580098E-2</v>
      </c>
      <c r="BA16" s="28">
        <v>648.01454813248995</v>
      </c>
      <c r="BB16" s="28">
        <v>596.17206714250403</v>
      </c>
      <c r="BC16" s="28">
        <v>51.842480989985503</v>
      </c>
      <c r="BD16" s="28">
        <v>0</v>
      </c>
      <c r="BE16" s="28">
        <v>0</v>
      </c>
      <c r="BF16" s="28">
        <v>2.43900215294454</v>
      </c>
      <c r="BG16" s="28">
        <v>0</v>
      </c>
      <c r="BH16" s="28">
        <v>26.1726513431108</v>
      </c>
      <c r="BI16" s="28">
        <v>0</v>
      </c>
      <c r="BJ16" s="28">
        <v>0.68024986789574304</v>
      </c>
      <c r="BK16" s="28">
        <v>104.690522656018</v>
      </c>
      <c r="BL16" s="28">
        <v>26.2911098660155</v>
      </c>
      <c r="BM16" s="28">
        <v>0</v>
      </c>
      <c r="BN16" s="28">
        <v>1.7587491948268501</v>
      </c>
      <c r="BO16" s="28">
        <v>2.3847560878607899E-3</v>
      </c>
      <c r="BP16" s="28">
        <v>12.457962236663001</v>
      </c>
      <c r="BQ16" s="28">
        <v>207.083785645055</v>
      </c>
      <c r="BR16" s="28">
        <v>0</v>
      </c>
      <c r="BS16" s="28">
        <v>1.4048101860694</v>
      </c>
      <c r="BT16" s="28">
        <v>32.047867334051503</v>
      </c>
      <c r="BU16" s="28">
        <v>2.88250842007584</v>
      </c>
      <c r="BV16" s="28">
        <v>1015.17013833363</v>
      </c>
      <c r="BW16" s="28">
        <v>28.302609376574399</v>
      </c>
      <c r="BY16" s="37">
        <f t="shared" si="0"/>
        <v>8.0000067189484724E-3</v>
      </c>
      <c r="CA16" s="25">
        <f t="shared" si="1"/>
        <v>2.6033168635072714E-3</v>
      </c>
      <c r="CB16" s="25">
        <f t="shared" si="2"/>
        <v>2.6037815053695239E-3</v>
      </c>
      <c r="CC16" s="25">
        <f t="shared" si="3"/>
        <v>2.6031542131875179E-3</v>
      </c>
      <c r="CD16" s="25">
        <f t="shared" si="4"/>
        <v>2.5792291920399943E-3</v>
      </c>
      <c r="CE16" s="25">
        <f t="shared" si="5"/>
        <v>2.5771508071105861E-3</v>
      </c>
      <c r="CF16" s="25">
        <f t="shared" si="6"/>
        <v>2.6045346220887455E-3</v>
      </c>
      <c r="CG16" s="25">
        <f t="shared" si="7"/>
        <v>2.6032708189089649E-3</v>
      </c>
      <c r="CH16" s="25">
        <f t="shared" si="8"/>
        <v>2.6038654040870281E-3</v>
      </c>
      <c r="CI16" s="25">
        <f t="shared" si="9"/>
        <v>2.6033264887843554E-3</v>
      </c>
      <c r="CJ16" s="25">
        <f t="shared" si="10"/>
        <v>2.6035042741674001E-3</v>
      </c>
      <c r="CK16" s="25">
        <f t="shared" si="11"/>
        <v>2.6030261144395083E-3</v>
      </c>
      <c r="CL16" s="25">
        <f t="shared" si="12"/>
        <v>2.602864474665336E-3</v>
      </c>
      <c r="CM16" s="25">
        <f t="shared" si="13"/>
        <v>2.6041765737187996E-3</v>
      </c>
    </row>
    <row r="17" spans="1:91" x14ac:dyDescent="0.3">
      <c r="A17" s="28" t="s">
        <v>16</v>
      </c>
      <c r="B17" s="100">
        <v>4825.0456649999996</v>
      </c>
      <c r="C17" s="100">
        <v>15.096390905</v>
      </c>
      <c r="D17" s="100">
        <v>28001.20765</v>
      </c>
      <c r="E17" s="100">
        <v>890.75351690000002</v>
      </c>
      <c r="F17" s="100">
        <v>819.4934528</v>
      </c>
      <c r="G17" s="100">
        <v>17.015198530999999</v>
      </c>
      <c r="H17" s="100">
        <v>1395.6836483</v>
      </c>
      <c r="I17" s="100">
        <v>24.609185109999999</v>
      </c>
      <c r="J17" s="100">
        <v>3.3866625739999998</v>
      </c>
      <c r="K17" s="100">
        <v>56.703723549999999</v>
      </c>
      <c r="L17" s="100">
        <v>4.0923546369999997</v>
      </c>
      <c r="M17" s="100">
        <v>4.2520321550000002</v>
      </c>
      <c r="N17" s="100">
        <v>2.2941900830000002</v>
      </c>
      <c r="O17" s="28"/>
      <c r="P17" s="30" t="s">
        <v>16</v>
      </c>
      <c r="Q17" s="30">
        <v>0</v>
      </c>
      <c r="R17" s="28">
        <v>4.1030136534338704</v>
      </c>
      <c r="S17" s="28">
        <v>24.673231572251598</v>
      </c>
      <c r="T17" s="28">
        <v>24.673231572251598</v>
      </c>
      <c r="U17" s="28">
        <v>33.331255786041403</v>
      </c>
      <c r="V17" s="28">
        <v>3.3954742930653898</v>
      </c>
      <c r="W17" s="28">
        <v>4.2631030034560604</v>
      </c>
      <c r="X17" s="28">
        <v>0</v>
      </c>
      <c r="Y17" s="28">
        <v>4837.6071343595804</v>
      </c>
      <c r="Z17" s="28">
        <v>333.40574115102203</v>
      </c>
      <c r="AA17" s="28">
        <v>30.065751954034599</v>
      </c>
      <c r="AB17" s="28">
        <v>108.987141742623</v>
      </c>
      <c r="AC17" s="28">
        <v>0</v>
      </c>
      <c r="AD17" s="28">
        <v>56.851355516140103</v>
      </c>
      <c r="AE17" s="28">
        <v>56.851355516140103</v>
      </c>
      <c r="AF17" s="28">
        <v>224.59276397868101</v>
      </c>
      <c r="AG17" s="28">
        <v>39.970336051951897</v>
      </c>
      <c r="AH17" s="28">
        <v>2.4933116774431099</v>
      </c>
      <c r="AI17" s="28">
        <v>19.5171651792148</v>
      </c>
      <c r="AJ17" s="28">
        <v>0</v>
      </c>
      <c r="AK17" s="28">
        <v>2.30016467612572</v>
      </c>
      <c r="AL17" s="28">
        <v>15.135689026383799</v>
      </c>
      <c r="AM17" s="28">
        <v>0</v>
      </c>
      <c r="AN17" s="28">
        <v>25266.689921328001</v>
      </c>
      <c r="AO17" s="28">
        <v>2582.8174842595499</v>
      </c>
      <c r="AP17" s="28">
        <v>28074.1001695663</v>
      </c>
      <c r="AQ17" s="28">
        <v>0</v>
      </c>
      <c r="AR17" s="28">
        <v>128.81136182400999</v>
      </c>
      <c r="AS17" s="28">
        <v>0</v>
      </c>
      <c r="AT17" s="28">
        <v>525.33504193518399</v>
      </c>
      <c r="AU17" s="28">
        <v>0.47900849518014499</v>
      </c>
      <c r="AV17" s="28">
        <v>0.16843341542243301</v>
      </c>
      <c r="AW17" s="28">
        <v>633.63865290982505</v>
      </c>
      <c r="AX17" s="28">
        <v>0.215266270606326</v>
      </c>
      <c r="AY17" s="28">
        <v>0</v>
      </c>
      <c r="AZ17" s="28">
        <v>3.1221779185061398E-2</v>
      </c>
      <c r="BA17" s="28">
        <v>893.05111944032399</v>
      </c>
      <c r="BB17" s="28">
        <v>821.60555672709597</v>
      </c>
      <c r="BC17" s="28">
        <v>71.445562713228298</v>
      </c>
      <c r="BD17" s="28">
        <v>0</v>
      </c>
      <c r="BE17" s="28">
        <v>0</v>
      </c>
      <c r="BF17" s="28">
        <v>3.3612758232334001</v>
      </c>
      <c r="BG17" s="28">
        <v>0</v>
      </c>
      <c r="BH17" s="28">
        <v>36.069409167920497</v>
      </c>
      <c r="BI17" s="28">
        <v>0</v>
      </c>
      <c r="BJ17" s="28">
        <v>0.93747594371599996</v>
      </c>
      <c r="BK17" s="28">
        <v>144.27772635901101</v>
      </c>
      <c r="BL17" s="28">
        <v>36.240276020697898</v>
      </c>
      <c r="BM17" s="28">
        <v>0</v>
      </c>
      <c r="BN17" s="28">
        <v>2.4238000513676901</v>
      </c>
      <c r="BO17" s="28">
        <v>3.2865116277275299E-3</v>
      </c>
      <c r="BP17" s="28">
        <v>17.059480875896298</v>
      </c>
      <c r="BQ17" s="28">
        <v>285.44864884708602</v>
      </c>
      <c r="BR17" s="28">
        <v>0</v>
      </c>
      <c r="BS17" s="28">
        <v>1.9364182910836001</v>
      </c>
      <c r="BT17" s="28">
        <v>44.1755304160571</v>
      </c>
      <c r="BU17" s="28">
        <v>3.9733195944569202</v>
      </c>
      <c r="BV17" s="28">
        <v>1399.31701649608</v>
      </c>
      <c r="BW17" s="28">
        <v>39.012972424212798</v>
      </c>
      <c r="BY17" s="37">
        <f t="shared" si="0"/>
        <v>7.9999986686002892E-3</v>
      </c>
      <c r="CA17" s="25">
        <f t="shared" si="1"/>
        <v>2.6033886996550881E-3</v>
      </c>
      <c r="CB17" s="25">
        <f t="shared" si="2"/>
        <v>2.603146780650982E-3</v>
      </c>
      <c r="CC17" s="25">
        <f t="shared" si="3"/>
        <v>2.6031919936245892E-3</v>
      </c>
      <c r="CD17" s="25">
        <f t="shared" si="4"/>
        <v>2.5793920503621249E-3</v>
      </c>
      <c r="CE17" s="25">
        <f t="shared" si="5"/>
        <v>2.5773286166954142E-3</v>
      </c>
      <c r="CF17" s="25">
        <f t="shared" si="6"/>
        <v>2.6025170858642041E-3</v>
      </c>
      <c r="CG17" s="25">
        <f t="shared" si="7"/>
        <v>2.603289219950108E-3</v>
      </c>
      <c r="CH17" s="25">
        <f t="shared" si="8"/>
        <v>2.6025429921925575E-3</v>
      </c>
      <c r="CI17" s="25">
        <f t="shared" si="9"/>
        <v>2.6018886950944357E-3</v>
      </c>
      <c r="CJ17" s="25">
        <f t="shared" si="10"/>
        <v>2.603567400823778E-3</v>
      </c>
      <c r="CK17" s="25">
        <f t="shared" si="11"/>
        <v>2.6046169942115609E-3</v>
      </c>
      <c r="CL17" s="25">
        <f t="shared" si="12"/>
        <v>2.6036605680514217E-3</v>
      </c>
      <c r="CM17" s="25">
        <f t="shared" si="13"/>
        <v>2.6042275964801979E-3</v>
      </c>
    </row>
    <row r="18" spans="1:91" x14ac:dyDescent="0.3">
      <c r="A18" s="28" t="s">
        <v>17</v>
      </c>
      <c r="B18" s="100">
        <v>1728.0792220000001</v>
      </c>
      <c r="C18" s="100">
        <v>5.4067337430000002</v>
      </c>
      <c r="D18" s="100">
        <v>10015.718430999999</v>
      </c>
      <c r="E18" s="100">
        <v>318.82828699999999</v>
      </c>
      <c r="F18" s="100">
        <v>293.32203190000001</v>
      </c>
      <c r="G18" s="100">
        <v>6.0939552499999996</v>
      </c>
      <c r="H18" s="100">
        <v>499.54944319999998</v>
      </c>
      <c r="I18" s="100">
        <v>8.8083941320000001</v>
      </c>
      <c r="J18" s="100">
        <v>1.2121917186</v>
      </c>
      <c r="K18" s="100">
        <v>20.296025700000001</v>
      </c>
      <c r="L18" s="100">
        <v>1.4647801901999999</v>
      </c>
      <c r="M18" s="100">
        <v>1.5219337924</v>
      </c>
      <c r="N18" s="100">
        <v>0.82116179440000003</v>
      </c>
      <c r="O18" s="28"/>
      <c r="P18" s="30" t="s">
        <v>17</v>
      </c>
      <c r="Q18" s="30">
        <v>0</v>
      </c>
      <c r="R18" s="28">
        <v>1.46859351141407</v>
      </c>
      <c r="S18" s="28">
        <v>8.8313290009677399</v>
      </c>
      <c r="T18" s="28">
        <v>8.8313290009677399</v>
      </c>
      <c r="U18" s="28">
        <v>11.9300855755997</v>
      </c>
      <c r="V18" s="28">
        <v>1.2153474169346901</v>
      </c>
      <c r="W18" s="28">
        <v>1.52589624285698</v>
      </c>
      <c r="X18" s="28">
        <v>0</v>
      </c>
      <c r="Y18" s="28">
        <v>1732.5766940767301</v>
      </c>
      <c r="Z18" s="28">
        <v>119.333790904919</v>
      </c>
      <c r="AA18" s="28">
        <v>10.7612626355329</v>
      </c>
      <c r="AB18" s="28">
        <v>39.0091237429071</v>
      </c>
      <c r="AC18" s="28">
        <v>0</v>
      </c>
      <c r="AD18" s="28">
        <v>20.348874726852401</v>
      </c>
      <c r="AE18" s="28">
        <v>20.348874726852401</v>
      </c>
      <c r="AF18" s="28">
        <v>80.334188128771999</v>
      </c>
      <c r="AG18" s="28">
        <v>14.3063467457368</v>
      </c>
      <c r="AH18" s="28">
        <v>0.89241818982530396</v>
      </c>
      <c r="AI18" s="28">
        <v>6.9856568891189701</v>
      </c>
      <c r="AJ18" s="28">
        <v>0</v>
      </c>
      <c r="AK18" s="28">
        <v>0.82330079793268096</v>
      </c>
      <c r="AL18" s="28">
        <v>5.4208121399053102</v>
      </c>
      <c r="AM18" s="28">
        <v>0</v>
      </c>
      <c r="AN18" s="28">
        <v>9037.6119547347007</v>
      </c>
      <c r="AO18" s="28">
        <v>923.84563185877198</v>
      </c>
      <c r="AP18" s="28">
        <v>10041.7917747222</v>
      </c>
      <c r="AQ18" s="28">
        <v>0</v>
      </c>
      <c r="AR18" s="28">
        <v>46.104703720051504</v>
      </c>
      <c r="AS18" s="28">
        <v>0</v>
      </c>
      <c r="AT18" s="28">
        <v>188.03026451330501</v>
      </c>
      <c r="AU18" s="28">
        <v>0.171451895930818</v>
      </c>
      <c r="AV18" s="28">
        <v>6.02875552175135E-2</v>
      </c>
      <c r="AW18" s="28">
        <v>226.79885151319701</v>
      </c>
      <c r="AX18" s="28">
        <v>7.7050443911660799E-2</v>
      </c>
      <c r="AY18" s="28">
        <v>0</v>
      </c>
      <c r="AZ18" s="28">
        <v>1.11752596658895E-2</v>
      </c>
      <c r="BA18" s="28">
        <v>319.65059166256299</v>
      </c>
      <c r="BB18" s="28">
        <v>294.07792843720102</v>
      </c>
      <c r="BC18" s="28">
        <v>25.5726632253619</v>
      </c>
      <c r="BD18" s="28">
        <v>0</v>
      </c>
      <c r="BE18" s="28">
        <v>0</v>
      </c>
      <c r="BF18" s="28">
        <v>1.20310399962521</v>
      </c>
      <c r="BG18" s="28">
        <v>0</v>
      </c>
      <c r="BH18" s="28">
        <v>12.910341234478</v>
      </c>
      <c r="BI18" s="28">
        <v>0</v>
      </c>
      <c r="BJ18" s="28">
        <v>0.33555156180933299</v>
      </c>
      <c r="BK18" s="28">
        <v>51.641385901001399</v>
      </c>
      <c r="BL18" s="28">
        <v>12.971289009562</v>
      </c>
      <c r="BM18" s="28">
        <v>0</v>
      </c>
      <c r="BN18" s="28">
        <v>0.86755275660422004</v>
      </c>
      <c r="BO18" s="28">
        <v>1.17631575996075E-3</v>
      </c>
      <c r="BP18" s="28">
        <v>6.1098200803584701</v>
      </c>
      <c r="BQ18" s="28">
        <v>102.169134120547</v>
      </c>
      <c r="BR18" s="28">
        <v>0</v>
      </c>
      <c r="BS18" s="28">
        <v>0.69309932885469505</v>
      </c>
      <c r="BT18" s="28">
        <v>15.8114660474619</v>
      </c>
      <c r="BU18" s="28">
        <v>1.4221473336383801</v>
      </c>
      <c r="BV18" s="28">
        <v>500.84988649724102</v>
      </c>
      <c r="BW18" s="28">
        <v>13.9636684980079</v>
      </c>
      <c r="BY18" s="37">
        <f t="shared" si="0"/>
        <v>7.9999854538901783E-3</v>
      </c>
      <c r="CA18" s="25">
        <f t="shared" si="1"/>
        <v>2.6025844298531767E-3</v>
      </c>
      <c r="CB18" s="25">
        <f t="shared" si="2"/>
        <v>2.60386354766166E-3</v>
      </c>
      <c r="CC18" s="25">
        <f t="shared" si="3"/>
        <v>2.6032424834847739E-3</v>
      </c>
      <c r="CD18" s="25">
        <f t="shared" si="4"/>
        <v>2.5791458791201895E-3</v>
      </c>
      <c r="CE18" s="25">
        <f t="shared" si="5"/>
        <v>2.5770192995891715E-3</v>
      </c>
      <c r="CF18" s="25">
        <f t="shared" si="6"/>
        <v>2.6033716539796592E-3</v>
      </c>
      <c r="CG18" s="25">
        <f t="shared" si="7"/>
        <v>2.6032324026040101E-3</v>
      </c>
      <c r="CH18" s="25">
        <f t="shared" si="8"/>
        <v>2.603751447090648E-3</v>
      </c>
      <c r="CI18" s="25">
        <f t="shared" si="9"/>
        <v>2.6032996977860177E-3</v>
      </c>
      <c r="CJ18" s="25">
        <f t="shared" si="10"/>
        <v>2.6039101267200091E-3</v>
      </c>
      <c r="CK18" s="25">
        <f t="shared" si="11"/>
        <v>2.6033402414797867E-3</v>
      </c>
      <c r="CL18" s="25">
        <f t="shared" si="12"/>
        <v>2.6035629649377905E-3</v>
      </c>
      <c r="CM18" s="25">
        <f t="shared" si="13"/>
        <v>2.6048502831818154E-3</v>
      </c>
    </row>
    <row r="19" spans="1:91" x14ac:dyDescent="0.3">
      <c r="A19" s="28" t="s">
        <v>18</v>
      </c>
      <c r="B19" s="100">
        <v>1566.7770995999999</v>
      </c>
      <c r="C19" s="100">
        <v>4.9020597090000004</v>
      </c>
      <c r="D19" s="100">
        <v>9114.5086950000004</v>
      </c>
      <c r="E19" s="100">
        <v>289.57410629999998</v>
      </c>
      <c r="F19" s="100">
        <v>266.40819829999998</v>
      </c>
      <c r="G19" s="100">
        <v>5.5251342670000003</v>
      </c>
      <c r="H19" s="100">
        <v>453.73755119999998</v>
      </c>
      <c r="I19" s="100">
        <v>8.0001764620000007</v>
      </c>
      <c r="J19" s="100">
        <v>1.1009665898000001</v>
      </c>
      <c r="K19" s="100">
        <v>18.433760779</v>
      </c>
      <c r="L19" s="100">
        <v>1.3303787916000001</v>
      </c>
      <c r="M19" s="100">
        <v>1.3822883665000001</v>
      </c>
      <c r="N19" s="100">
        <v>0.74581583360000003</v>
      </c>
      <c r="O19" s="28"/>
      <c r="P19" s="30" t="s">
        <v>18</v>
      </c>
      <c r="Q19" s="30">
        <v>0</v>
      </c>
      <c r="R19" s="28">
        <v>1.3338442258065299</v>
      </c>
      <c r="S19" s="28">
        <v>8.0210122693099493</v>
      </c>
      <c r="T19" s="28">
        <v>8.0210122693099493</v>
      </c>
      <c r="U19" s="28">
        <v>10.836052473040199</v>
      </c>
      <c r="V19" s="28">
        <v>1.10383070177472</v>
      </c>
      <c r="W19" s="28">
        <v>1.3858865745987701</v>
      </c>
      <c r="X19" s="28">
        <v>0</v>
      </c>
      <c r="Y19" s="28">
        <v>1570.85619345998</v>
      </c>
      <c r="Z19" s="28">
        <v>108.390567526385</v>
      </c>
      <c r="AA19" s="28">
        <v>9.7744307567740805</v>
      </c>
      <c r="AB19" s="28">
        <v>35.431940937555403</v>
      </c>
      <c r="AC19" s="28">
        <v>0</v>
      </c>
      <c r="AD19" s="28">
        <v>18.4817526297544</v>
      </c>
      <c r="AE19" s="28">
        <v>18.4817526297544</v>
      </c>
      <c r="AF19" s="28">
        <v>73.1059254081582</v>
      </c>
      <c r="AG19" s="28">
        <v>12.9944213539542</v>
      </c>
      <c r="AH19" s="28">
        <v>0.81058213972193605</v>
      </c>
      <c r="AI19" s="28">
        <v>6.3450658610581003</v>
      </c>
      <c r="AJ19" s="28">
        <v>0</v>
      </c>
      <c r="AK19" s="28">
        <v>0.74775638299014302</v>
      </c>
      <c r="AL19" s="28">
        <v>4.9148170905603603</v>
      </c>
      <c r="AM19" s="28">
        <v>0</v>
      </c>
      <c r="AN19" s="28">
        <v>8224.4115733703602</v>
      </c>
      <c r="AO19" s="28">
        <v>840.716553496806</v>
      </c>
      <c r="AP19" s="28">
        <v>9138.2340522753293</v>
      </c>
      <c r="AQ19" s="28">
        <v>0</v>
      </c>
      <c r="AR19" s="28">
        <v>41.876728058031098</v>
      </c>
      <c r="AS19" s="28">
        <v>0</v>
      </c>
      <c r="AT19" s="28">
        <v>170.787114760039</v>
      </c>
      <c r="AU19" s="28">
        <v>0.15572036043364901</v>
      </c>
      <c r="AV19" s="28">
        <v>5.4755822847599903E-2</v>
      </c>
      <c r="AW19" s="28">
        <v>205.988858445631</v>
      </c>
      <c r="AX19" s="28">
        <v>6.9980609875604199E-2</v>
      </c>
      <c r="AY19" s="28">
        <v>0</v>
      </c>
      <c r="AZ19" s="28">
        <v>1.0149840179235699E-2</v>
      </c>
      <c r="BA19" s="28">
        <v>290.32102250565799</v>
      </c>
      <c r="BB19" s="28">
        <v>267.09480070194701</v>
      </c>
      <c r="BC19" s="28">
        <v>23.2262218037114</v>
      </c>
      <c r="BD19" s="28">
        <v>0</v>
      </c>
      <c r="BE19" s="28">
        <v>0</v>
      </c>
      <c r="BF19" s="28">
        <v>1.0927142626917301</v>
      </c>
      <c r="BG19" s="28">
        <v>0</v>
      </c>
      <c r="BH19" s="28">
        <v>11.7257859471882</v>
      </c>
      <c r="BI19" s="28">
        <v>0</v>
      </c>
      <c r="BJ19" s="28">
        <v>0.30476322591312599</v>
      </c>
      <c r="BK19" s="28">
        <v>46.903053790571903</v>
      </c>
      <c r="BL19" s="28">
        <v>11.781768541608599</v>
      </c>
      <c r="BM19" s="28">
        <v>0</v>
      </c>
      <c r="BN19" s="28">
        <v>0.78794999101616503</v>
      </c>
      <c r="BO19" s="28">
        <v>1.06840559874777E-3</v>
      </c>
      <c r="BP19" s="28">
        <v>5.5395233485562496</v>
      </c>
      <c r="BQ19" s="28">
        <v>92.7998600173391</v>
      </c>
      <c r="BR19" s="28">
        <v>0</v>
      </c>
      <c r="BS19" s="28">
        <v>0.62953885221421402</v>
      </c>
      <c r="BT19" s="28">
        <v>14.3614925865503</v>
      </c>
      <c r="BU19" s="28">
        <v>1.2917295050592701</v>
      </c>
      <c r="BV19" s="28">
        <v>454.91876049537802</v>
      </c>
      <c r="BW19" s="28">
        <v>12.683149947108101</v>
      </c>
      <c r="BY19" s="37">
        <f t="shared" si="0"/>
        <v>8.0000057987085153E-3</v>
      </c>
      <c r="CA19" s="25">
        <f t="shared" si="1"/>
        <v>2.6034934139779332E-3</v>
      </c>
      <c r="CB19" s="25">
        <f t="shared" si="2"/>
        <v>2.602453319150275E-3</v>
      </c>
      <c r="CC19" s="25">
        <f t="shared" si="3"/>
        <v>2.6030319427249016E-3</v>
      </c>
      <c r="CD19" s="25">
        <f t="shared" si="4"/>
        <v>2.5793611701047676E-3</v>
      </c>
      <c r="CE19" s="25">
        <f t="shared" si="5"/>
        <v>2.5772570301077985E-3</v>
      </c>
      <c r="CF19" s="25">
        <f t="shared" si="6"/>
        <v>2.6042953638594885E-3</v>
      </c>
      <c r="CG19" s="25">
        <f t="shared" si="7"/>
        <v>2.6032875001288616E-3</v>
      </c>
      <c r="CH19" s="25">
        <f t="shared" si="8"/>
        <v>2.6044184661321544E-3</v>
      </c>
      <c r="CI19" s="25">
        <f t="shared" si="9"/>
        <v>2.6014522159479958E-3</v>
      </c>
      <c r="CJ19" s="25">
        <f t="shared" si="10"/>
        <v>2.6034758359820384E-3</v>
      </c>
      <c r="CK19" s="25">
        <f t="shared" si="11"/>
        <v>2.6048477534448195E-3</v>
      </c>
      <c r="CL19" s="25">
        <f t="shared" si="12"/>
        <v>2.6030806494311792E-3</v>
      </c>
      <c r="CM19" s="25">
        <f t="shared" si="13"/>
        <v>2.6019149805067733E-3</v>
      </c>
    </row>
    <row r="20" spans="1:91" x14ac:dyDescent="0.3">
      <c r="A20" s="28" t="s">
        <v>19</v>
      </c>
      <c r="B20" s="100">
        <v>129.46871300000001</v>
      </c>
      <c r="C20" s="100">
        <v>0.40507591999999998</v>
      </c>
      <c r="D20" s="100">
        <v>1314.9174</v>
      </c>
      <c r="E20" s="100">
        <v>32.367204999999998</v>
      </c>
      <c r="F20" s="100">
        <v>29.777839</v>
      </c>
      <c r="G20" s="100">
        <v>0.45656366999999998</v>
      </c>
      <c r="H20" s="100">
        <v>51.123902999999999</v>
      </c>
      <c r="I20" s="100">
        <v>0.89422071999999997</v>
      </c>
      <c r="J20" s="100">
        <v>0.12306070099999999</v>
      </c>
      <c r="K20" s="100">
        <v>2.0604366999999999</v>
      </c>
      <c r="L20" s="100">
        <v>0.148703269</v>
      </c>
      <c r="M20" s="100">
        <v>0.15450545800000001</v>
      </c>
      <c r="N20" s="100">
        <v>8.3363714000000005E-2</v>
      </c>
      <c r="O20" s="28"/>
      <c r="P20" s="30" t="s">
        <v>19</v>
      </c>
      <c r="Q20" s="30">
        <v>0</v>
      </c>
      <c r="R20" s="28">
        <v>0.14909094313944199</v>
      </c>
      <c r="S20" s="28">
        <v>0.89655118171933801</v>
      </c>
      <c r="T20" s="28">
        <v>0.89655118171933801</v>
      </c>
      <c r="U20" s="28">
        <v>1.22157359867061</v>
      </c>
      <c r="V20" s="28">
        <v>0.123383093772791</v>
      </c>
      <c r="W20" s="28">
        <v>0.154907713103483</v>
      </c>
      <c r="X20" s="28">
        <v>0</v>
      </c>
      <c r="Y20" s="28">
        <v>129.80572536362399</v>
      </c>
      <c r="Z20" s="28">
        <v>12.2191266105021</v>
      </c>
      <c r="AA20" s="28">
        <v>1.10189675733725</v>
      </c>
      <c r="AB20" s="28">
        <v>3.9943106448800401</v>
      </c>
      <c r="AC20" s="28">
        <v>0</v>
      </c>
      <c r="AD20" s="28">
        <v>2.0658027408733601</v>
      </c>
      <c r="AE20" s="28">
        <v>2.0658027408733601</v>
      </c>
      <c r="AF20" s="28">
        <v>10.5467167155541</v>
      </c>
      <c r="AG20" s="28">
        <v>1.46489386684524</v>
      </c>
      <c r="AH20" s="28">
        <v>9.1379593919718602E-2</v>
      </c>
      <c r="AI20" s="28">
        <v>0.71529365970116299</v>
      </c>
      <c r="AJ20" s="28">
        <v>0</v>
      </c>
      <c r="AK20" s="28">
        <v>8.3582072283473405E-2</v>
      </c>
      <c r="AL20" s="28">
        <v>0.406130495654138</v>
      </c>
      <c r="AM20" s="28">
        <v>0</v>
      </c>
      <c r="AN20" s="28">
        <v>1186.5055464541399</v>
      </c>
      <c r="AO20" s="28">
        <v>121.287595809013</v>
      </c>
      <c r="AP20" s="28">
        <v>1318.3398589787</v>
      </c>
      <c r="AQ20" s="28">
        <v>0</v>
      </c>
      <c r="AR20" s="28">
        <v>4.72087858810497</v>
      </c>
      <c r="AS20" s="28">
        <v>0</v>
      </c>
      <c r="AT20" s="28">
        <v>19.253291121414001</v>
      </c>
      <c r="AU20" s="28">
        <v>1.7405557962267899E-2</v>
      </c>
      <c r="AV20" s="28">
        <v>6.1203658239498996E-3</v>
      </c>
      <c r="AW20" s="28">
        <v>23.024464194183</v>
      </c>
      <c r="AX20" s="28">
        <v>7.8220992410588802E-3</v>
      </c>
      <c r="AY20" s="28">
        <v>0</v>
      </c>
      <c r="AZ20" s="28">
        <v>1.1345077354674E-3</v>
      </c>
      <c r="BA20" s="28">
        <v>32.450701528379497</v>
      </c>
      <c r="BB20" s="28">
        <v>29.854599468711399</v>
      </c>
      <c r="BC20" s="28">
        <v>2.5961020596680902</v>
      </c>
      <c r="BD20" s="28">
        <v>0</v>
      </c>
      <c r="BE20" s="28">
        <v>0</v>
      </c>
      <c r="BF20" s="28">
        <v>0.122138397901199</v>
      </c>
      <c r="BG20" s="28">
        <v>0</v>
      </c>
      <c r="BH20" s="28">
        <v>1.31065031057612</v>
      </c>
      <c r="BI20" s="28">
        <v>0</v>
      </c>
      <c r="BJ20" s="28">
        <v>3.4065047702508303E-2</v>
      </c>
      <c r="BK20" s="28">
        <v>5.2426064352915702</v>
      </c>
      <c r="BL20" s="28">
        <v>1.3281942099836299</v>
      </c>
      <c r="BM20" s="28">
        <v>0</v>
      </c>
      <c r="BN20" s="28">
        <v>8.8073131610421296E-2</v>
      </c>
      <c r="BO20" s="28">
        <v>1.1942068376351E-4</v>
      </c>
      <c r="BP20" s="28">
        <v>0.45775344451242</v>
      </c>
      <c r="BQ20" s="28">
        <v>10.461585198890701</v>
      </c>
      <c r="BR20" s="28">
        <v>0</v>
      </c>
      <c r="BS20" s="28">
        <v>7.0968801398541503E-2</v>
      </c>
      <c r="BT20" s="28">
        <v>1.6190078002528701</v>
      </c>
      <c r="BU20" s="28">
        <v>0.14561957278658699</v>
      </c>
      <c r="BV20" s="28">
        <v>51.256999222870697</v>
      </c>
      <c r="BW20" s="28">
        <v>1.42979849636237</v>
      </c>
      <c r="BY20" s="37">
        <f t="shared" si="0"/>
        <v>7.9999983644008475E-3</v>
      </c>
      <c r="CA20" s="25">
        <f t="shared" si="1"/>
        <v>2.6030409649934797E-3</v>
      </c>
      <c r="CB20" s="25">
        <f t="shared" si="2"/>
        <v>2.6034024785724702E-3</v>
      </c>
      <c r="CC20" s="25">
        <f t="shared" si="3"/>
        <v>2.6027938931373015E-3</v>
      </c>
      <c r="CD20" s="25">
        <f t="shared" si="4"/>
        <v>2.5796644591183767E-3</v>
      </c>
      <c r="CE20" s="25">
        <f t="shared" si="5"/>
        <v>2.5777716345164853E-3</v>
      </c>
      <c r="CF20" s="25">
        <f t="shared" si="6"/>
        <v>2.6059333902323585E-3</v>
      </c>
      <c r="CG20" s="25">
        <f t="shared" si="7"/>
        <v>2.603404964419442E-3</v>
      </c>
      <c r="CH20" s="25">
        <f t="shared" si="8"/>
        <v>2.6061370165276865E-3</v>
      </c>
      <c r="CI20" s="25">
        <f t="shared" si="9"/>
        <v>2.6197865782594766E-3</v>
      </c>
      <c r="CJ20" s="25">
        <f t="shared" si="10"/>
        <v>2.6043221193644212E-3</v>
      </c>
      <c r="CK20" s="25">
        <f t="shared" si="11"/>
        <v>2.6070317219589185E-3</v>
      </c>
      <c r="CL20" s="25">
        <f t="shared" si="12"/>
        <v>2.6035009292874958E-3</v>
      </c>
      <c r="CM20" s="25">
        <f t="shared" si="13"/>
        <v>2.6193444725051401E-3</v>
      </c>
    </row>
    <row r="21" spans="1:91" x14ac:dyDescent="0.3">
      <c r="A21" s="28" t="s">
        <v>20</v>
      </c>
      <c r="B21" s="100">
        <v>416.06437670000003</v>
      </c>
      <c r="C21" s="100">
        <v>1.19117922</v>
      </c>
      <c r="D21" s="100">
        <v>2159.5120750000001</v>
      </c>
      <c r="E21" s="100">
        <v>57.38296742</v>
      </c>
      <c r="F21" s="100">
        <v>55.539064099999997</v>
      </c>
      <c r="G21" s="100">
        <v>0.78920074100000004</v>
      </c>
      <c r="H21" s="100">
        <v>101.8841743</v>
      </c>
      <c r="I21" s="100">
        <v>1.2644848684000001</v>
      </c>
      <c r="J21" s="100">
        <v>0.17401532419999999</v>
      </c>
      <c r="K21" s="100">
        <v>2.9135857812000001</v>
      </c>
      <c r="L21" s="100">
        <v>0.35430760059999999</v>
      </c>
      <c r="M21" s="100">
        <v>0.21848029460000001</v>
      </c>
      <c r="N21" s="100">
        <v>0.1178813807</v>
      </c>
      <c r="O21" s="28"/>
      <c r="P21" s="30" t="s">
        <v>20</v>
      </c>
      <c r="Q21" s="30">
        <v>0</v>
      </c>
      <c r="R21" s="28">
        <v>0.35519249923343399</v>
      </c>
      <c r="S21" s="28">
        <v>2.4461630902720901</v>
      </c>
      <c r="T21" s="28">
        <v>2.4461630902720901</v>
      </c>
      <c r="U21" s="28">
        <v>2.3853079451512098</v>
      </c>
      <c r="V21" s="28">
        <v>0.85145788663830502</v>
      </c>
      <c r="W21" s="28">
        <v>0.21904856483497601</v>
      </c>
      <c r="X21" s="28">
        <v>0</v>
      </c>
      <c r="Y21" s="28">
        <v>417.102182753021</v>
      </c>
      <c r="Z21" s="28">
        <v>23.864705190031199</v>
      </c>
      <c r="AA21" s="28">
        <v>2.1533117098979102</v>
      </c>
      <c r="AB21" s="28">
        <v>7.80221968634799</v>
      </c>
      <c r="AC21" s="28">
        <v>0</v>
      </c>
      <c r="AD21" s="28">
        <v>4.80193207599637</v>
      </c>
      <c r="AE21" s="28">
        <v>4.80193207599637</v>
      </c>
      <c r="AF21" s="28">
        <v>17.319250149418199</v>
      </c>
      <c r="AG21" s="28">
        <v>2.86055909217469</v>
      </c>
      <c r="AH21" s="28">
        <v>0.17848064777303899</v>
      </c>
      <c r="AI21" s="28">
        <v>1.39705709094881</v>
      </c>
      <c r="AJ21" s="28">
        <v>0</v>
      </c>
      <c r="AK21" s="28">
        <v>0.118186139384485</v>
      </c>
      <c r="AL21" s="28">
        <v>1.1942833977193199</v>
      </c>
      <c r="AM21" s="28">
        <v>0</v>
      </c>
      <c r="AN21" s="28">
        <v>1948.4167973809001</v>
      </c>
      <c r="AO21" s="28">
        <v>199.171118912239</v>
      </c>
      <c r="AP21" s="28">
        <v>2164.9071664425601</v>
      </c>
      <c r="AQ21" s="28">
        <v>0</v>
      </c>
      <c r="AR21" s="28">
        <v>9.2215293464122503</v>
      </c>
      <c r="AS21" s="28">
        <v>0</v>
      </c>
      <c r="AT21" s="28">
        <v>37.605362810221699</v>
      </c>
      <c r="AU21" s="28">
        <v>3.2460144799572301E-2</v>
      </c>
      <c r="AV21" s="28">
        <v>1.1413932169292901E-2</v>
      </c>
      <c r="AW21" s="28">
        <v>42.938689321362197</v>
      </c>
      <c r="AX21" s="28">
        <v>1.45875949271648E-2</v>
      </c>
      <c r="AY21" s="28">
        <v>0</v>
      </c>
      <c r="AZ21" s="28">
        <v>2.1157443551205E-3</v>
      </c>
      <c r="BA21" s="28">
        <v>57.524820674044101</v>
      </c>
      <c r="BB21" s="28">
        <v>55.6763008213128</v>
      </c>
      <c r="BC21" s="28">
        <v>1.8485198527312501</v>
      </c>
      <c r="BD21" s="28">
        <v>0</v>
      </c>
      <c r="BE21" s="28">
        <v>0</v>
      </c>
      <c r="BF21" s="28">
        <v>0.22777814348782199</v>
      </c>
      <c r="BG21" s="28">
        <v>0</v>
      </c>
      <c r="BH21" s="28">
        <v>2.4442483103225801</v>
      </c>
      <c r="BI21" s="28">
        <v>0</v>
      </c>
      <c r="BJ21" s="28">
        <v>6.3528248438852006E-2</v>
      </c>
      <c r="BK21" s="28">
        <v>9.7770073876882897</v>
      </c>
      <c r="BL21" s="28">
        <v>2.5955525778303601</v>
      </c>
      <c r="BM21" s="28">
        <v>0</v>
      </c>
      <c r="BN21" s="28">
        <v>0.16424928346478401</v>
      </c>
      <c r="BO21" s="28">
        <v>2.2271029711690499E-4</v>
      </c>
      <c r="BP21" s="28">
        <v>0.79117575660091399</v>
      </c>
      <c r="BQ21" s="28">
        <v>20.433716770600601</v>
      </c>
      <c r="BR21" s="28">
        <v>0</v>
      </c>
      <c r="BS21" s="28">
        <v>0.138614460096042</v>
      </c>
      <c r="BT21" s="28">
        <v>3.1639062054934302</v>
      </c>
      <c r="BU21" s="28">
        <v>0.28440825177010198</v>
      </c>
      <c r="BV21" s="28">
        <v>102.138583939328</v>
      </c>
      <c r="BW21" s="28">
        <v>2.79340733573946</v>
      </c>
      <c r="BY21" s="37">
        <f t="shared" si="0"/>
        <v>7.9999966824802603E-3</v>
      </c>
      <c r="CA21" s="25">
        <f t="shared" si="1"/>
        <v>2.4943400856672578E-3</v>
      </c>
      <c r="CB21" s="25">
        <f t="shared" si="2"/>
        <v>2.6059703419943161E-3</v>
      </c>
      <c r="CC21" s="25">
        <f t="shared" si="3"/>
        <v>2.4982918618595765E-3</v>
      </c>
      <c r="CD21" s="25">
        <f t="shared" si="4"/>
        <v>2.4720445878276373E-3</v>
      </c>
      <c r="CE21" s="25">
        <f t="shared" si="5"/>
        <v>2.4709944889547207E-3</v>
      </c>
      <c r="CF21" s="25">
        <f t="shared" si="6"/>
        <v>2.5025516301611711E-3</v>
      </c>
      <c r="CG21" s="25">
        <f t="shared" si="7"/>
        <v>2.4970476629558639E-3</v>
      </c>
      <c r="CH21" s="25">
        <f t="shared" si="8"/>
        <v>0.9345135330621327</v>
      </c>
      <c r="CI21" s="25">
        <f t="shared" si="9"/>
        <v>3.8930052025745963</v>
      </c>
      <c r="CJ21" s="25">
        <f t="shared" si="10"/>
        <v>0.64811762433115272</v>
      </c>
      <c r="CK21" s="25">
        <f t="shared" si="11"/>
        <v>2.4975434676971892E-3</v>
      </c>
      <c r="CL21" s="25">
        <f t="shared" si="12"/>
        <v>2.6010136795924692E-3</v>
      </c>
      <c r="CM21" s="25">
        <f t="shared" si="13"/>
        <v>2.5852995839995168E-3</v>
      </c>
    </row>
    <row r="22" spans="1:91" x14ac:dyDescent="0.3">
      <c r="A22" s="28" t="s">
        <v>129</v>
      </c>
      <c r="B22" s="100">
        <v>593.67395599999998</v>
      </c>
      <c r="C22" s="100">
        <v>2.40804302</v>
      </c>
      <c r="D22" s="100">
        <v>4467.0507729999999</v>
      </c>
      <c r="E22" s="100">
        <v>141.75663800000001</v>
      </c>
      <c r="F22" s="100">
        <v>130.24348499999999</v>
      </c>
      <c r="G22" s="100">
        <v>265.50204019</v>
      </c>
      <c r="H22" s="100">
        <v>211.867626</v>
      </c>
      <c r="I22" s="100">
        <v>3.9163657569999999</v>
      </c>
      <c r="J22" s="100">
        <v>0.53896149999999998</v>
      </c>
      <c r="K22" s="100">
        <v>9.0239766699999997</v>
      </c>
      <c r="L22" s="100">
        <v>0.65126713000000003</v>
      </c>
      <c r="M22" s="100">
        <v>0.67667826099999995</v>
      </c>
      <c r="N22" s="100">
        <v>0.36510276809999997</v>
      </c>
      <c r="O22" s="28"/>
      <c r="P22" s="30" t="s">
        <v>129</v>
      </c>
      <c r="Q22" s="30">
        <v>0</v>
      </c>
      <c r="R22" s="28">
        <v>0.65270895103234805</v>
      </c>
      <c r="S22" s="28">
        <v>3.92503591029375</v>
      </c>
      <c r="T22" s="28">
        <v>3.92503591029375</v>
      </c>
      <c r="U22" s="28">
        <v>5.0415685572843403</v>
      </c>
      <c r="V22" s="28">
        <v>0.54015439334815396</v>
      </c>
      <c r="W22" s="28">
        <v>0.67817674612997203</v>
      </c>
      <c r="X22" s="28">
        <v>0</v>
      </c>
      <c r="Y22" s="28">
        <v>594.99868300291496</v>
      </c>
      <c r="Z22" s="28">
        <v>50.429705386666299</v>
      </c>
      <c r="AA22" s="28">
        <v>4.5476352583769604</v>
      </c>
      <c r="AB22" s="28">
        <v>16.4849937590912</v>
      </c>
      <c r="AC22" s="28">
        <v>0</v>
      </c>
      <c r="AD22" s="28">
        <v>9.0439467682514501</v>
      </c>
      <c r="AE22" s="28">
        <v>9.0439467682514501</v>
      </c>
      <c r="AF22" s="28">
        <v>35.816120855172699</v>
      </c>
      <c r="AG22" s="28">
        <v>6.0457611929485102</v>
      </c>
      <c r="AH22" s="28">
        <v>0.37712939262910999</v>
      </c>
      <c r="AI22" s="28">
        <v>2.95209582746187</v>
      </c>
      <c r="AJ22" s="28">
        <v>0</v>
      </c>
      <c r="AK22" s="28">
        <v>0.365912118604374</v>
      </c>
      <c r="AL22" s="28">
        <v>2.4133353081234801</v>
      </c>
      <c r="AM22" s="28">
        <v>0</v>
      </c>
      <c r="AN22" s="28">
        <v>4029.31124787115</v>
      </c>
      <c r="AO22" s="28">
        <v>411.88469264813602</v>
      </c>
      <c r="AP22" s="28">
        <v>4477.0120613744602</v>
      </c>
      <c r="AQ22" s="28">
        <v>0</v>
      </c>
      <c r="AR22" s="28">
        <v>19.483510992057798</v>
      </c>
      <c r="AS22" s="28">
        <v>0</v>
      </c>
      <c r="AT22" s="28">
        <v>79.460366205162103</v>
      </c>
      <c r="AU22" s="28">
        <v>7.6100168874044402E-2</v>
      </c>
      <c r="AV22" s="28">
        <v>2.6758928774175E-2</v>
      </c>
      <c r="AW22" s="28">
        <v>100.666048931585</v>
      </c>
      <c r="AX22" s="28">
        <v>3.4199323401511203E-2</v>
      </c>
      <c r="AY22" s="28">
        <v>0</v>
      </c>
      <c r="AZ22" s="28">
        <v>4.9602087336099998E-3</v>
      </c>
      <c r="BA22" s="28">
        <v>142.06691924076199</v>
      </c>
      <c r="BB22" s="28">
        <v>130.528308968326</v>
      </c>
      <c r="BC22" s="28">
        <v>11.538610272436101</v>
      </c>
      <c r="BD22" s="28">
        <v>0</v>
      </c>
      <c r="BE22" s="28">
        <v>0</v>
      </c>
      <c r="BF22" s="28">
        <v>0.53400556898537799</v>
      </c>
      <c r="BG22" s="28">
        <v>0</v>
      </c>
      <c r="BH22" s="28">
        <v>5.7303372046495404</v>
      </c>
      <c r="BI22" s="28">
        <v>0</v>
      </c>
      <c r="BJ22" s="28">
        <v>0.14893682523410301</v>
      </c>
      <c r="BK22" s="28">
        <v>22.921370404052102</v>
      </c>
      <c r="BL22" s="28">
        <v>5.4815715605103703</v>
      </c>
      <c r="BM22" s="28">
        <v>0</v>
      </c>
      <c r="BN22" s="28">
        <v>0.385069280025573</v>
      </c>
      <c r="BO22" s="28">
        <v>5.2212401108924801E-4</v>
      </c>
      <c r="BP22" s="28">
        <v>266.05436264488497</v>
      </c>
      <c r="BQ22" s="28">
        <v>43.175845142051898</v>
      </c>
      <c r="BR22" s="28">
        <v>0</v>
      </c>
      <c r="BS22" s="28">
        <v>0.29289786499584902</v>
      </c>
      <c r="BT22" s="28">
        <v>6.6818271118902901</v>
      </c>
      <c r="BU22" s="28">
        <v>0.60099134688073497</v>
      </c>
      <c r="BV22" s="28">
        <v>212.33796502367201</v>
      </c>
      <c r="BW22" s="28">
        <v>5.9009383988001201</v>
      </c>
      <c r="BY22" s="37">
        <f t="shared" si="0"/>
        <v>8.0000054420619592E-3</v>
      </c>
      <c r="CA22" s="25">
        <f t="shared" si="1"/>
        <v>2.2314049479963765E-3</v>
      </c>
      <c r="CB22" s="25">
        <f t="shared" si="2"/>
        <v>2.197754807337303E-3</v>
      </c>
      <c r="CC22" s="25">
        <f t="shared" si="3"/>
        <v>2.2299474263128799E-3</v>
      </c>
      <c r="CD22" s="25">
        <f t="shared" si="4"/>
        <v>2.1888304148549348E-3</v>
      </c>
      <c r="CE22" s="25">
        <f t="shared" si="5"/>
        <v>2.1868577021415619E-3</v>
      </c>
      <c r="CF22" s="25">
        <f t="shared" si="6"/>
        <v>2.0802945788654451E-3</v>
      </c>
      <c r="CG22" s="25">
        <f t="shared" si="7"/>
        <v>2.2199664599631239E-3</v>
      </c>
      <c r="CH22" s="25">
        <f t="shared" si="8"/>
        <v>2.213826243949077E-3</v>
      </c>
      <c r="CI22" s="25">
        <f t="shared" si="9"/>
        <v>2.2133182948206472E-3</v>
      </c>
      <c r="CJ22" s="25">
        <f t="shared" si="10"/>
        <v>2.2130041977879308E-3</v>
      </c>
      <c r="CK22" s="25">
        <f t="shared" si="11"/>
        <v>2.2138704165033216E-3</v>
      </c>
      <c r="CL22" s="25">
        <f t="shared" si="12"/>
        <v>2.2144721004596934E-3</v>
      </c>
      <c r="CM22" s="25">
        <f t="shared" si="13"/>
        <v>2.2167744949891798E-3</v>
      </c>
    </row>
    <row r="23" spans="1:91" x14ac:dyDescent="0.3">
      <c r="A23" s="28" t="s">
        <v>22</v>
      </c>
      <c r="B23" s="100">
        <v>819.34433000000001</v>
      </c>
      <c r="C23" s="100">
        <v>2.5635238990000002</v>
      </c>
      <c r="D23" s="100">
        <v>5332.8941020000002</v>
      </c>
      <c r="E23" s="100">
        <v>159.9419485</v>
      </c>
      <c r="F23" s="100">
        <v>147.1466192</v>
      </c>
      <c r="G23" s="100">
        <v>2.8893598649999999</v>
      </c>
      <c r="H23" s="100">
        <v>251.026025</v>
      </c>
      <c r="I23" s="100">
        <v>4.4187768949999997</v>
      </c>
      <c r="J23" s="100">
        <v>0.60810231469999998</v>
      </c>
      <c r="K23" s="100">
        <v>10.181610375</v>
      </c>
      <c r="L23" s="100">
        <v>0.73481499210000001</v>
      </c>
      <c r="M23" s="100">
        <v>0.76348632969999997</v>
      </c>
      <c r="N23" s="100">
        <v>0.41194031139999998</v>
      </c>
      <c r="O23" s="28"/>
      <c r="P23" s="30" t="s">
        <v>22</v>
      </c>
      <c r="Q23" s="30">
        <v>0</v>
      </c>
      <c r="R23" s="28">
        <v>0.73672658585540496</v>
      </c>
      <c r="S23" s="28">
        <v>4.4302805885120797</v>
      </c>
      <c r="T23" s="28">
        <v>4.4302805885120797</v>
      </c>
      <c r="U23" s="28">
        <v>5.99559420533242</v>
      </c>
      <c r="V23" s="28">
        <v>0.60968231247289695</v>
      </c>
      <c r="W23" s="28">
        <v>0.76547471454915195</v>
      </c>
      <c r="X23" s="28">
        <v>0</v>
      </c>
      <c r="Y23" s="28">
        <v>821.47719933244105</v>
      </c>
      <c r="Z23" s="28">
        <v>59.972672116534902</v>
      </c>
      <c r="AA23" s="28">
        <v>5.4081889814425903</v>
      </c>
      <c r="AB23" s="28">
        <v>19.604488666112999</v>
      </c>
      <c r="AC23" s="28">
        <v>0</v>
      </c>
      <c r="AD23" s="28">
        <v>10.2081118683829</v>
      </c>
      <c r="AE23" s="28">
        <v>10.2081118683829</v>
      </c>
      <c r="AF23" s="28">
        <v>42.774199032810202</v>
      </c>
      <c r="AG23" s="28">
        <v>7.1898284768913596</v>
      </c>
      <c r="AH23" s="28">
        <v>0.44849373844691098</v>
      </c>
      <c r="AI23" s="28">
        <v>3.5107247636019099</v>
      </c>
      <c r="AJ23" s="28">
        <v>0</v>
      </c>
      <c r="AK23" s="28">
        <v>0.41301296454256098</v>
      </c>
      <c r="AL23" s="28">
        <v>2.5701973379850802</v>
      </c>
      <c r="AM23" s="28">
        <v>0</v>
      </c>
      <c r="AN23" s="28">
        <v>4812.0969768128798</v>
      </c>
      <c r="AO23" s="28">
        <v>491.90353848950298</v>
      </c>
      <c r="AP23" s="28">
        <v>5346.7747143351899</v>
      </c>
      <c r="AQ23" s="28">
        <v>0</v>
      </c>
      <c r="AR23" s="28">
        <v>23.170421010788299</v>
      </c>
      <c r="AS23" s="28">
        <v>0</v>
      </c>
      <c r="AT23" s="28">
        <v>94.496596415807105</v>
      </c>
      <c r="AU23" s="28">
        <v>8.6010041698220394E-2</v>
      </c>
      <c r="AV23" s="28">
        <v>3.0243655060434201E-2</v>
      </c>
      <c r="AW23" s="28">
        <v>113.77492675143399</v>
      </c>
      <c r="AX23" s="28">
        <v>3.8652804892056102E-2</v>
      </c>
      <c r="AY23" s="28">
        <v>0</v>
      </c>
      <c r="AZ23" s="28">
        <v>5.6061512134790601E-3</v>
      </c>
      <c r="BA23" s="28">
        <v>160.354536208056</v>
      </c>
      <c r="BB23" s="28">
        <v>147.525890451127</v>
      </c>
      <c r="BC23" s="28">
        <v>12.828645756929401</v>
      </c>
      <c r="BD23" s="28">
        <v>0</v>
      </c>
      <c r="BE23" s="28">
        <v>0</v>
      </c>
      <c r="BF23" s="28">
        <v>0.60354339125977496</v>
      </c>
      <c r="BG23" s="28">
        <v>0</v>
      </c>
      <c r="BH23" s="28">
        <v>6.47655309391138</v>
      </c>
      <c r="BI23" s="28">
        <v>0</v>
      </c>
      <c r="BJ23" s="28">
        <v>0.168331603035764</v>
      </c>
      <c r="BK23" s="28">
        <v>25.906220310410699</v>
      </c>
      <c r="BL23" s="28">
        <v>6.5188661502782299</v>
      </c>
      <c r="BM23" s="28">
        <v>0</v>
      </c>
      <c r="BN23" s="28">
        <v>0.43521252446854802</v>
      </c>
      <c r="BO23" s="28">
        <v>5.9012374262140503E-4</v>
      </c>
      <c r="BP23" s="28">
        <v>2.8968914209472101</v>
      </c>
      <c r="BQ23" s="28">
        <v>51.346223392275299</v>
      </c>
      <c r="BR23" s="28">
        <v>0</v>
      </c>
      <c r="BS23" s="28">
        <v>0.34832370207062202</v>
      </c>
      <c r="BT23" s="28">
        <v>7.9462523257606197</v>
      </c>
      <c r="BU23" s="28">
        <v>0.71471674303589605</v>
      </c>
      <c r="BV23" s="28">
        <v>251.679467538594</v>
      </c>
      <c r="BW23" s="28">
        <v>7.0176157673816997</v>
      </c>
      <c r="BY23" s="37">
        <f t="shared" si="0"/>
        <v>8.0000002465278088E-3</v>
      </c>
      <c r="CA23" s="25">
        <f t="shared" si="1"/>
        <v>2.6031416272094448E-3</v>
      </c>
      <c r="CB23" s="25">
        <f t="shared" si="2"/>
        <v>2.6032286992460738E-3</v>
      </c>
      <c r="CC23" s="25">
        <f t="shared" si="3"/>
        <v>2.6028291711219231E-3</v>
      </c>
      <c r="CD23" s="25">
        <f t="shared" si="4"/>
        <v>2.579609113965551E-3</v>
      </c>
      <c r="CE23" s="25">
        <f t="shared" si="5"/>
        <v>2.5775057095365054E-3</v>
      </c>
      <c r="CF23" s="25">
        <f t="shared" si="6"/>
        <v>2.6066520956572583E-3</v>
      </c>
      <c r="CG23" s="25">
        <f t="shared" si="7"/>
        <v>2.6030868257344735E-3</v>
      </c>
      <c r="CH23" s="25">
        <f t="shared" si="8"/>
        <v>2.6033659959381196E-3</v>
      </c>
      <c r="CI23" s="25">
        <f t="shared" si="9"/>
        <v>2.5982433131773908E-3</v>
      </c>
      <c r="CJ23" s="25">
        <f t="shared" si="10"/>
        <v>2.6028783666650983E-3</v>
      </c>
      <c r="CK23" s="25">
        <f t="shared" si="11"/>
        <v>2.6014626483625196E-3</v>
      </c>
      <c r="CL23" s="25">
        <f t="shared" si="12"/>
        <v>2.6043489867504052E-3</v>
      </c>
      <c r="CM23" s="25">
        <f t="shared" si="13"/>
        <v>2.6039042863164608E-3</v>
      </c>
    </row>
    <row r="24" spans="1:91" x14ac:dyDescent="0.3">
      <c r="A24" s="28" t="s">
        <v>23</v>
      </c>
      <c r="B24" s="100">
        <v>3160.5186054999999</v>
      </c>
      <c r="C24" s="100">
        <v>9.8884833613000005</v>
      </c>
      <c r="D24" s="100">
        <v>18238.663322</v>
      </c>
      <c r="E24" s="100">
        <v>581.92043388000002</v>
      </c>
      <c r="F24" s="100">
        <v>535.36678639000002</v>
      </c>
      <c r="G24" s="100">
        <v>11.145345068999999</v>
      </c>
      <c r="H24" s="100">
        <v>911.71222527999998</v>
      </c>
      <c r="I24" s="100">
        <v>16.076949075000002</v>
      </c>
      <c r="J24" s="100">
        <v>2.2124728111</v>
      </c>
      <c r="K24" s="100">
        <v>37.043992453999998</v>
      </c>
      <c r="L24" s="100">
        <v>2.6734934247000002</v>
      </c>
      <c r="M24" s="100">
        <v>2.7778091835000001</v>
      </c>
      <c r="N24" s="100">
        <v>1.4987714791</v>
      </c>
      <c r="O24" s="28"/>
      <c r="P24" s="30" t="s">
        <v>23</v>
      </c>
      <c r="Q24" s="30">
        <v>0</v>
      </c>
      <c r="R24" s="28">
        <v>2.6804566121076601</v>
      </c>
      <c r="S24" s="28">
        <v>16.118814852941799</v>
      </c>
      <c r="T24" s="28">
        <v>16.118814852941799</v>
      </c>
      <c r="U24" s="28">
        <v>21.7731181195952</v>
      </c>
      <c r="V24" s="28">
        <v>2.2182275964694398</v>
      </c>
      <c r="W24" s="28">
        <v>2.78503419882871</v>
      </c>
      <c r="X24" s="28">
        <v>0</v>
      </c>
      <c r="Y24" s="28">
        <v>3168.7478105083301</v>
      </c>
      <c r="Z24" s="28">
        <v>217.79169856438</v>
      </c>
      <c r="AA24" s="28">
        <v>19.639958460622001</v>
      </c>
      <c r="AB24" s="28">
        <v>71.194084068581105</v>
      </c>
      <c r="AC24" s="28">
        <v>0</v>
      </c>
      <c r="AD24" s="28">
        <v>37.1404629014474</v>
      </c>
      <c r="AE24" s="28">
        <v>37.1404629014474</v>
      </c>
      <c r="AF24" s="28">
        <v>146.289165534924</v>
      </c>
      <c r="AG24" s="28">
        <v>26.109993103477201</v>
      </c>
      <c r="AH24" s="28">
        <v>1.62871557928343</v>
      </c>
      <c r="AI24" s="28">
        <v>12.7492456677458</v>
      </c>
      <c r="AJ24" s="28">
        <v>0</v>
      </c>
      <c r="AK24" s="28">
        <v>1.50267540925093</v>
      </c>
      <c r="AL24" s="28">
        <v>9.9142195256755805</v>
      </c>
      <c r="AM24" s="28">
        <v>0</v>
      </c>
      <c r="AN24" s="28">
        <v>16457.529976906499</v>
      </c>
      <c r="AO24" s="28">
        <v>1682.32528363233</v>
      </c>
      <c r="AP24" s="28">
        <v>18286.144426073799</v>
      </c>
      <c r="AQ24" s="28">
        <v>0</v>
      </c>
      <c r="AR24" s="28">
        <v>84.143831969840804</v>
      </c>
      <c r="AS24" s="28">
        <v>0</v>
      </c>
      <c r="AT24" s="28">
        <v>343.166737312382</v>
      </c>
      <c r="AU24" s="28">
        <v>0.31293143084376301</v>
      </c>
      <c r="AV24" s="28">
        <v>0.110035778303212</v>
      </c>
      <c r="AW24" s="28">
        <v>413.94965220985802</v>
      </c>
      <c r="AX24" s="28">
        <v>0.14063115792258399</v>
      </c>
      <c r="AY24" s="28">
        <v>0</v>
      </c>
      <c r="AZ24" s="28">
        <v>2.0396842349686101E-2</v>
      </c>
      <c r="BA24" s="28">
        <v>583.42133757800798</v>
      </c>
      <c r="BB24" s="28">
        <v>536.74647675469203</v>
      </c>
      <c r="BC24" s="28">
        <v>46.674860823316102</v>
      </c>
      <c r="BD24" s="28">
        <v>0</v>
      </c>
      <c r="BE24" s="28">
        <v>0</v>
      </c>
      <c r="BF24" s="28">
        <v>2.1958883460374601</v>
      </c>
      <c r="BG24" s="28">
        <v>0</v>
      </c>
      <c r="BH24" s="28">
        <v>23.563783386850499</v>
      </c>
      <c r="BI24" s="28">
        <v>0</v>
      </c>
      <c r="BJ24" s="28">
        <v>0.61244383053070695</v>
      </c>
      <c r="BK24" s="28">
        <v>94.255122429273001</v>
      </c>
      <c r="BL24" s="28">
        <v>23.673363768735999</v>
      </c>
      <c r="BM24" s="28">
        <v>0</v>
      </c>
      <c r="BN24" s="28">
        <v>1.58344429603663</v>
      </c>
      <c r="BO24" s="28">
        <v>2.14704668661849E-3</v>
      </c>
      <c r="BP24" s="28">
        <v>11.174374405926001</v>
      </c>
      <c r="BQ24" s="28">
        <v>186.464931021448</v>
      </c>
      <c r="BR24" s="28">
        <v>0</v>
      </c>
      <c r="BS24" s="28">
        <v>1.2649373699675599</v>
      </c>
      <c r="BT24" s="28">
        <v>28.8569711256368</v>
      </c>
      <c r="BU24" s="28">
        <v>2.5955075076115599</v>
      </c>
      <c r="BV24" s="28">
        <v>914.08562702205097</v>
      </c>
      <c r="BW24" s="28">
        <v>25.484557833001801</v>
      </c>
      <c r="BY24" s="37">
        <f t="shared" si="0"/>
        <v>8.0000005537708627E-3</v>
      </c>
      <c r="CA24" s="25">
        <f t="shared" si="1"/>
        <v>2.6037514836993909E-3</v>
      </c>
      <c r="CB24" s="25">
        <f t="shared" si="2"/>
        <v>2.6026402063133555E-3</v>
      </c>
      <c r="CC24" s="25">
        <f t="shared" si="3"/>
        <v>2.6033214844492229E-3</v>
      </c>
      <c r="CD24" s="25">
        <f t="shared" si="4"/>
        <v>2.5792249431774842E-3</v>
      </c>
      <c r="CE24" s="25">
        <f t="shared" si="5"/>
        <v>2.5770936856119113E-3</v>
      </c>
      <c r="CF24" s="25">
        <f t="shared" si="6"/>
        <v>2.6046153570197096E-3</v>
      </c>
      <c r="CG24" s="25">
        <f t="shared" si="7"/>
        <v>2.603235622207524E-3</v>
      </c>
      <c r="CH24" s="25">
        <f t="shared" si="8"/>
        <v>2.6040872398420335E-3</v>
      </c>
      <c r="CI24" s="25">
        <f t="shared" si="9"/>
        <v>2.6010648992240361E-3</v>
      </c>
      <c r="CJ24" s="25">
        <f t="shared" si="10"/>
        <v>2.6042130196197305E-3</v>
      </c>
      <c r="CK24" s="25">
        <f t="shared" si="11"/>
        <v>2.6045275979839919E-3</v>
      </c>
      <c r="CL24" s="25">
        <f t="shared" si="12"/>
        <v>2.6009761115435861E-3</v>
      </c>
      <c r="CM24" s="25">
        <f t="shared" si="13"/>
        <v>2.6047534299720758E-3</v>
      </c>
    </row>
    <row r="25" spans="1:91" x14ac:dyDescent="0.3">
      <c r="A25" s="28" t="s">
        <v>24</v>
      </c>
      <c r="B25" s="100">
        <v>1167.7257188999999</v>
      </c>
      <c r="C25" s="100">
        <v>3.6535281776000001</v>
      </c>
      <c r="D25" s="100">
        <v>6887.6173242000004</v>
      </c>
      <c r="E25" s="100">
        <v>217.24098262999999</v>
      </c>
      <c r="F25" s="100">
        <v>199.86175186</v>
      </c>
      <c r="G25" s="100">
        <v>4.1179068415</v>
      </c>
      <c r="H25" s="100">
        <v>340.46633408000002</v>
      </c>
      <c r="I25" s="100">
        <v>6.0018012097</v>
      </c>
      <c r="J25" s="100">
        <v>0.82595458850000003</v>
      </c>
      <c r="K25" s="100">
        <v>13.829167676000001</v>
      </c>
      <c r="L25" s="100">
        <v>0.99806170329999999</v>
      </c>
      <c r="M25" s="100">
        <v>1.0370045671000001</v>
      </c>
      <c r="N25" s="100">
        <v>0.55951746150000004</v>
      </c>
      <c r="O25" s="28"/>
      <c r="P25" s="30" t="s">
        <v>24</v>
      </c>
      <c r="Q25" s="30">
        <v>0</v>
      </c>
      <c r="R25" s="28">
        <v>1.00066108770635</v>
      </c>
      <c r="S25" s="28">
        <v>6.0174237214501796</v>
      </c>
      <c r="T25" s="28">
        <v>6.0174237214501796</v>
      </c>
      <c r="U25" s="28">
        <v>8.1310408698986407</v>
      </c>
      <c r="V25" s="28">
        <v>0.82810291108438405</v>
      </c>
      <c r="W25" s="28">
        <v>1.0397008475618901</v>
      </c>
      <c r="X25" s="28">
        <v>0</v>
      </c>
      <c r="Y25" s="28">
        <v>1170.76606086123</v>
      </c>
      <c r="Z25" s="28">
        <v>81.332948770536802</v>
      </c>
      <c r="AA25" s="28">
        <v>7.3344331929501099</v>
      </c>
      <c r="AB25" s="28">
        <v>26.586981285824098</v>
      </c>
      <c r="AC25" s="28">
        <v>0</v>
      </c>
      <c r="AD25" s="28">
        <v>13.8651653425202</v>
      </c>
      <c r="AE25" s="28">
        <v>13.8651653425202</v>
      </c>
      <c r="AF25" s="28">
        <v>55.244390749185598</v>
      </c>
      <c r="AG25" s="28">
        <v>9.7506155170487805</v>
      </c>
      <c r="AH25" s="28">
        <v>0.60823466336063103</v>
      </c>
      <c r="AI25" s="28">
        <v>4.7611398202183697</v>
      </c>
      <c r="AJ25" s="28">
        <v>0</v>
      </c>
      <c r="AK25" s="28">
        <v>0.56097821185845098</v>
      </c>
      <c r="AL25" s="28">
        <v>3.6630448572011201</v>
      </c>
      <c r="AM25" s="28">
        <v>0</v>
      </c>
      <c r="AN25" s="28">
        <v>6214.9920283492302</v>
      </c>
      <c r="AO25" s="28">
        <v>635.31013098695405</v>
      </c>
      <c r="AP25" s="28">
        <v>6905.5465500853697</v>
      </c>
      <c r="AQ25" s="28">
        <v>0</v>
      </c>
      <c r="AR25" s="28">
        <v>31.423053979364699</v>
      </c>
      <c r="AS25" s="28">
        <v>0</v>
      </c>
      <c r="AT25" s="28">
        <v>128.15333838595799</v>
      </c>
      <c r="AU25" s="28">
        <v>0.11682255241213201</v>
      </c>
      <c r="AV25" s="28">
        <v>4.1078261041573597E-2</v>
      </c>
      <c r="AW25" s="28">
        <v>154.534622448563</v>
      </c>
      <c r="AX25" s="28">
        <v>5.2500042251580399E-2</v>
      </c>
      <c r="AY25" s="28">
        <v>0</v>
      </c>
      <c r="AZ25" s="28">
        <v>7.6145134465406801E-3</v>
      </c>
      <c r="BA25" s="28">
        <v>217.80127334875399</v>
      </c>
      <c r="BB25" s="28">
        <v>200.37682153253101</v>
      </c>
      <c r="BC25" s="28">
        <v>17.4244518162227</v>
      </c>
      <c r="BD25" s="28">
        <v>0</v>
      </c>
      <c r="BE25" s="28">
        <v>0</v>
      </c>
      <c r="BF25" s="28">
        <v>0.81976263264934901</v>
      </c>
      <c r="BG25" s="28">
        <v>0</v>
      </c>
      <c r="BH25" s="28">
        <v>8.7967673000545599</v>
      </c>
      <c r="BI25" s="28">
        <v>0</v>
      </c>
      <c r="BJ25" s="28">
        <v>0.22863590466112099</v>
      </c>
      <c r="BK25" s="28">
        <v>35.187088971157998</v>
      </c>
      <c r="BL25" s="28">
        <v>8.8406850332165501</v>
      </c>
      <c r="BM25" s="28">
        <v>0</v>
      </c>
      <c r="BN25" s="28">
        <v>0.59112738283812005</v>
      </c>
      <c r="BO25" s="28">
        <v>8.0152345530404398E-4</v>
      </c>
      <c r="BP25" s="28">
        <v>4.1286250932279502</v>
      </c>
      <c r="BQ25" s="28">
        <v>69.634191832881598</v>
      </c>
      <c r="BR25" s="28">
        <v>0</v>
      </c>
      <c r="BS25" s="28">
        <v>0.47237941029445701</v>
      </c>
      <c r="BT25" s="28">
        <v>10.776442746798001</v>
      </c>
      <c r="BU25" s="28">
        <v>0.96927583828039399</v>
      </c>
      <c r="BV25" s="28">
        <v>341.35261736580702</v>
      </c>
      <c r="BW25" s="28">
        <v>9.5170664957475601</v>
      </c>
      <c r="BY25" s="37">
        <f t="shared" si="0"/>
        <v>8.0000026570674031E-3</v>
      </c>
      <c r="CA25" s="25">
        <f t="shared" si="1"/>
        <v>2.6036439139955556E-3</v>
      </c>
      <c r="CB25" s="25">
        <f t="shared" si="2"/>
        <v>2.6047916256585171E-3</v>
      </c>
      <c r="CC25" s="25">
        <f t="shared" si="3"/>
        <v>2.6031100511891159E-3</v>
      </c>
      <c r="CD25" s="25">
        <f t="shared" si="4"/>
        <v>2.5791207164086471E-3</v>
      </c>
      <c r="CE25" s="25">
        <f t="shared" si="5"/>
        <v>2.5771297796479378E-3</v>
      </c>
      <c r="CF25" s="25">
        <f t="shared" si="6"/>
        <v>2.602839777707552E-3</v>
      </c>
      <c r="CG25" s="25">
        <f t="shared" si="7"/>
        <v>2.6031451485559942E-3</v>
      </c>
      <c r="CH25" s="25">
        <f t="shared" si="8"/>
        <v>2.6029705423983016E-3</v>
      </c>
      <c r="CI25" s="25">
        <f t="shared" si="9"/>
        <v>2.6010177972199998E-3</v>
      </c>
      <c r="CJ25" s="25">
        <f t="shared" si="10"/>
        <v>2.6030248069572317E-3</v>
      </c>
      <c r="CK25" s="25">
        <f t="shared" si="11"/>
        <v>2.6044325694046413E-3</v>
      </c>
      <c r="CL25" s="25">
        <f t="shared" si="12"/>
        <v>2.6000661399497569E-3</v>
      </c>
      <c r="CM25" s="25">
        <f t="shared" si="13"/>
        <v>2.6107323881096535E-3</v>
      </c>
    </row>
    <row r="26" spans="1:91" x14ac:dyDescent="0.3">
      <c r="A26" s="28" t="s">
        <v>25</v>
      </c>
      <c r="B26" s="100">
        <v>4732.4445370000003</v>
      </c>
      <c r="C26" s="100">
        <v>14.806660809</v>
      </c>
      <c r="D26" s="100">
        <v>26938.746510000001</v>
      </c>
      <c r="E26" s="100">
        <v>865.77071230000001</v>
      </c>
      <c r="F26" s="100">
        <v>796.50926300000003</v>
      </c>
      <c r="G26" s="100">
        <v>16.688643782</v>
      </c>
      <c r="H26" s="100">
        <v>1356.1582877999999</v>
      </c>
      <c r="I26" s="100">
        <v>23.918974429999999</v>
      </c>
      <c r="J26" s="100">
        <v>3.2916767299999998</v>
      </c>
      <c r="K26" s="100">
        <v>55.113383939999999</v>
      </c>
      <c r="L26" s="100">
        <v>3.9775771120000001</v>
      </c>
      <c r="M26" s="100">
        <v>4.1327755850000001</v>
      </c>
      <c r="N26" s="100">
        <v>2.2298452700000002</v>
      </c>
      <c r="O26" s="28"/>
      <c r="P26" s="30" t="s">
        <v>25</v>
      </c>
      <c r="Q26" s="30">
        <v>0</v>
      </c>
      <c r="R26" s="28">
        <v>3.9879260372297001</v>
      </c>
      <c r="S26" s="28">
        <v>23.9812186685913</v>
      </c>
      <c r="T26" s="28">
        <v>23.9812186685913</v>
      </c>
      <c r="U26" s="28">
        <v>32.386756967195197</v>
      </c>
      <c r="V26" s="28">
        <v>3.3002442346428298</v>
      </c>
      <c r="W26" s="28">
        <v>4.1435331866242997</v>
      </c>
      <c r="X26" s="28">
        <v>0</v>
      </c>
      <c r="Y26" s="28">
        <v>4744.7637201144198</v>
      </c>
      <c r="Z26" s="28">
        <v>323.95729408300502</v>
      </c>
      <c r="AA26" s="28">
        <v>29.2137532054352</v>
      </c>
      <c r="AB26" s="28">
        <v>105.898683537153</v>
      </c>
      <c r="AC26" s="28">
        <v>0</v>
      </c>
      <c r="AD26" s="28">
        <v>55.256797908089901</v>
      </c>
      <c r="AE26" s="28">
        <v>55.256797908089901</v>
      </c>
      <c r="AF26" s="28">
        <v>216.071109773199</v>
      </c>
      <c r="AG26" s="28">
        <v>38.837689393394903</v>
      </c>
      <c r="AH26" s="28">
        <v>2.4226565361387502</v>
      </c>
      <c r="AI26" s="28">
        <v>18.9640890965503</v>
      </c>
      <c r="AJ26" s="28">
        <v>0</v>
      </c>
      <c r="AK26" s="28">
        <v>2.2356485864120801</v>
      </c>
      <c r="AL26" s="28">
        <v>14.845201844717399</v>
      </c>
      <c r="AM26" s="28">
        <v>0</v>
      </c>
      <c r="AN26" s="28">
        <v>24307.9853493829</v>
      </c>
      <c r="AO26" s="28">
        <v>2484.8174684524101</v>
      </c>
      <c r="AP26" s="28">
        <v>27008.8739276085</v>
      </c>
      <c r="AQ26" s="28">
        <v>0</v>
      </c>
      <c r="AR26" s="28">
        <v>125.16104867821799</v>
      </c>
      <c r="AS26" s="28">
        <v>0</v>
      </c>
      <c r="AT26" s="28">
        <v>510.448008697266</v>
      </c>
      <c r="AU26" s="28">
        <v>0.46557396650076899</v>
      </c>
      <c r="AV26" s="28">
        <v>0.163709317878933</v>
      </c>
      <c r="AW26" s="28">
        <v>615.86707497368195</v>
      </c>
      <c r="AX26" s="28">
        <v>0.20922889771105099</v>
      </c>
      <c r="AY26" s="28">
        <v>0</v>
      </c>
      <c r="AZ26" s="28">
        <v>3.0346115202521999E-2</v>
      </c>
      <c r="BA26" s="28">
        <v>868.00384665404295</v>
      </c>
      <c r="BB26" s="28">
        <v>798.56208297959904</v>
      </c>
      <c r="BC26" s="28">
        <v>69.441763674443393</v>
      </c>
      <c r="BD26" s="28">
        <v>0</v>
      </c>
      <c r="BE26" s="28">
        <v>0</v>
      </c>
      <c r="BF26" s="28">
        <v>3.26700200951294</v>
      </c>
      <c r="BG26" s="28">
        <v>0</v>
      </c>
      <c r="BH26" s="28">
        <v>35.057791091122503</v>
      </c>
      <c r="BI26" s="28">
        <v>0</v>
      </c>
      <c r="BJ26" s="28">
        <v>0.91118255471596199</v>
      </c>
      <c r="BK26" s="28">
        <v>140.23116116668601</v>
      </c>
      <c r="BL26" s="28">
        <v>35.213307262369597</v>
      </c>
      <c r="BM26" s="28">
        <v>0</v>
      </c>
      <c r="BN26" s="28">
        <v>2.3558185747118801</v>
      </c>
      <c r="BO26" s="28">
        <v>3.1943118746451901E-3</v>
      </c>
      <c r="BP26" s="28">
        <v>16.732082729586502</v>
      </c>
      <c r="BQ26" s="28">
        <v>277.359957055922</v>
      </c>
      <c r="BR26" s="28">
        <v>0</v>
      </c>
      <c r="BS26" s="28">
        <v>1.8815485563357499</v>
      </c>
      <c r="BT26" s="28">
        <v>42.923691852624998</v>
      </c>
      <c r="BU26" s="28">
        <v>3.8607239169629102</v>
      </c>
      <c r="BV26" s="28">
        <v>1359.6887425938401</v>
      </c>
      <c r="BW26" s="28">
        <v>37.907456911854801</v>
      </c>
      <c r="BY26" s="37">
        <f t="shared" si="0"/>
        <v>8.0000043819794652E-3</v>
      </c>
      <c r="CA26" s="25">
        <f t="shared" si="1"/>
        <v>2.6031331203363456E-3</v>
      </c>
      <c r="CB26" s="25">
        <f t="shared" si="2"/>
        <v>2.6029525640225799E-3</v>
      </c>
      <c r="CC26" s="25">
        <f t="shared" si="3"/>
        <v>2.6032175469807685E-3</v>
      </c>
      <c r="CD26" s="25">
        <f t="shared" si="4"/>
        <v>2.5793600110477328E-3</v>
      </c>
      <c r="CE26" s="25">
        <f t="shared" si="5"/>
        <v>2.5772706922041252E-3</v>
      </c>
      <c r="CF26" s="25">
        <f t="shared" si="6"/>
        <v>2.60290459512079E-3</v>
      </c>
      <c r="CG26" s="25">
        <f t="shared" si="7"/>
        <v>2.6032763473114512E-3</v>
      </c>
      <c r="CH26" s="25">
        <f t="shared" si="8"/>
        <v>2.602295461014092E-3</v>
      </c>
      <c r="CI26" s="25">
        <f t="shared" si="9"/>
        <v>2.6027782633533275E-3</v>
      </c>
      <c r="CJ26" s="25">
        <f t="shared" si="10"/>
        <v>2.6021622669011213E-3</v>
      </c>
      <c r="CK26" s="25">
        <f t="shared" si="11"/>
        <v>2.6018163666716087E-3</v>
      </c>
      <c r="CL26" s="25">
        <f t="shared" si="12"/>
        <v>2.6029968003451649E-3</v>
      </c>
      <c r="CM26" s="25">
        <f t="shared" si="13"/>
        <v>2.6025646219299658E-3</v>
      </c>
    </row>
    <row r="27" spans="1:91" x14ac:dyDescent="0.3">
      <c r="A27" s="28" t="s">
        <v>26</v>
      </c>
      <c r="B27" s="100">
        <v>3704.1786003000002</v>
      </c>
      <c r="C27" s="100">
        <v>11.589473097999999</v>
      </c>
      <c r="D27" s="100">
        <v>21337.631836</v>
      </c>
      <c r="E27" s="100">
        <v>681.44390756999996</v>
      </c>
      <c r="F27" s="100">
        <v>626.92834336999999</v>
      </c>
      <c r="G27" s="100">
        <v>13.062539096</v>
      </c>
      <c r="H27" s="100">
        <v>1067.6106046</v>
      </c>
      <c r="I27" s="100">
        <v>18.826517906999999</v>
      </c>
      <c r="J27" s="100">
        <v>2.5908643456</v>
      </c>
      <c r="K27" s="100">
        <v>43.379477088999998</v>
      </c>
      <c r="L27" s="100">
        <v>3.1307309675999999</v>
      </c>
      <c r="M27" s="100">
        <v>3.2528855257</v>
      </c>
      <c r="N27" s="100">
        <v>1.7551003489000001</v>
      </c>
      <c r="O27" s="28"/>
      <c r="P27" s="30" t="s">
        <v>26</v>
      </c>
      <c r="Q27" s="30">
        <v>0</v>
      </c>
      <c r="R27" s="28">
        <v>3.13888062972755</v>
      </c>
      <c r="S27" s="28">
        <v>18.875525865434501</v>
      </c>
      <c r="T27" s="28">
        <v>18.875525865434501</v>
      </c>
      <c r="U27" s="28">
        <v>25.496170836248499</v>
      </c>
      <c r="V27" s="28">
        <v>2.5976085277913801</v>
      </c>
      <c r="W27" s="28">
        <v>3.2613560559602099</v>
      </c>
      <c r="X27" s="28">
        <v>0</v>
      </c>
      <c r="Y27" s="28">
        <v>3713.8216568770399</v>
      </c>
      <c r="Z27" s="28">
        <v>255.03298000113</v>
      </c>
      <c r="AA27" s="28">
        <v>22.998279582497901</v>
      </c>
      <c r="AB27" s="28">
        <v>83.367753152801299</v>
      </c>
      <c r="AC27" s="28">
        <v>0</v>
      </c>
      <c r="AD27" s="28">
        <v>43.492402522240504</v>
      </c>
      <c r="AE27" s="28">
        <v>43.492402522240504</v>
      </c>
      <c r="AF27" s="28">
        <v>171.14555469625199</v>
      </c>
      <c r="AG27" s="28">
        <v>30.574576401982998</v>
      </c>
      <c r="AH27" s="28">
        <v>1.9072138881624601</v>
      </c>
      <c r="AI27" s="28">
        <v>14.929306550379501</v>
      </c>
      <c r="AJ27" s="28">
        <v>0</v>
      </c>
      <c r="AK27" s="28">
        <v>1.7596698406954301</v>
      </c>
      <c r="AL27" s="28">
        <v>11.619649880246</v>
      </c>
      <c r="AM27" s="28">
        <v>0</v>
      </c>
      <c r="AN27" s="28">
        <v>19253.858321712301</v>
      </c>
      <c r="AO27" s="28">
        <v>1968.17193959313</v>
      </c>
      <c r="AP27" s="28">
        <v>21393.175816001702</v>
      </c>
      <c r="AQ27" s="28">
        <v>0</v>
      </c>
      <c r="AR27" s="28">
        <v>98.531859876294206</v>
      </c>
      <c r="AS27" s="28">
        <v>0</v>
      </c>
      <c r="AT27" s="28">
        <v>401.84595443164397</v>
      </c>
      <c r="AU27" s="28">
        <v>0.36645098354470101</v>
      </c>
      <c r="AV27" s="28">
        <v>0.128854905643281</v>
      </c>
      <c r="AW27" s="28">
        <v>484.74579182977999</v>
      </c>
      <c r="AX27" s="28">
        <v>0.164683017728467</v>
      </c>
      <c r="AY27" s="28">
        <v>0</v>
      </c>
      <c r="AZ27" s="28">
        <v>2.38853121390896E-2</v>
      </c>
      <c r="BA27" s="28">
        <v>683.20157845437404</v>
      </c>
      <c r="BB27" s="28">
        <v>628.54405686010102</v>
      </c>
      <c r="BC27" s="28">
        <v>54.657521594272403</v>
      </c>
      <c r="BD27" s="28">
        <v>0</v>
      </c>
      <c r="BE27" s="28">
        <v>0</v>
      </c>
      <c r="BF27" s="28">
        <v>2.5714429187210901</v>
      </c>
      <c r="BG27" s="28">
        <v>0</v>
      </c>
      <c r="BH27" s="28">
        <v>27.5938300124009</v>
      </c>
      <c r="BI27" s="28">
        <v>0</v>
      </c>
      <c r="BJ27" s="28">
        <v>0.71718725895820501</v>
      </c>
      <c r="BK27" s="28">
        <v>110.375164701356</v>
      </c>
      <c r="BL27" s="28">
        <v>27.721356404203899</v>
      </c>
      <c r="BM27" s="28">
        <v>0</v>
      </c>
      <c r="BN27" s="28">
        <v>1.85425166829257</v>
      </c>
      <c r="BO27" s="28">
        <v>2.5142515358609302E-3</v>
      </c>
      <c r="BP27" s="28">
        <v>13.096544022751701</v>
      </c>
      <c r="BQ27" s="28">
        <v>218.34886582236601</v>
      </c>
      <c r="BR27" s="28">
        <v>0</v>
      </c>
      <c r="BS27" s="28">
        <v>1.48123188922757</v>
      </c>
      <c r="BT27" s="28">
        <v>33.791295009369797</v>
      </c>
      <c r="BU27" s="28">
        <v>3.0393162018190099</v>
      </c>
      <c r="BV27" s="28">
        <v>1070.3898895638699</v>
      </c>
      <c r="BW27" s="28">
        <v>29.842264330694299</v>
      </c>
      <c r="BY27" s="37">
        <f t="shared" si="0"/>
        <v>8.0000069259580624E-3</v>
      </c>
      <c r="CA27" s="25">
        <f t="shared" si="1"/>
        <v>2.6032914763501756E-3</v>
      </c>
      <c r="CB27" s="25">
        <f t="shared" si="2"/>
        <v>2.6038096806323338E-3</v>
      </c>
      <c r="CC27" s="25">
        <f t="shared" si="3"/>
        <v>2.6030995580301254E-3</v>
      </c>
      <c r="CD27" s="25">
        <f t="shared" si="4"/>
        <v>2.5793331847985238E-3</v>
      </c>
      <c r="CE27" s="25">
        <f t="shared" si="5"/>
        <v>2.5771900524004052E-3</v>
      </c>
      <c r="CF27" s="25">
        <f t="shared" si="6"/>
        <v>2.6032401895060048E-3</v>
      </c>
      <c r="CG27" s="25">
        <f t="shared" si="7"/>
        <v>2.6032759059294386E-3</v>
      </c>
      <c r="CH27" s="25">
        <f t="shared" si="8"/>
        <v>2.6031345082820215E-3</v>
      </c>
      <c r="CI27" s="25">
        <f t="shared" si="9"/>
        <v>2.6030626431034652E-3</v>
      </c>
      <c r="CJ27" s="25">
        <f t="shared" si="10"/>
        <v>2.6031995039686776E-3</v>
      </c>
      <c r="CK27" s="25">
        <f t="shared" si="11"/>
        <v>2.6031179976469098E-3</v>
      </c>
      <c r="CL27" s="25">
        <f t="shared" si="12"/>
        <v>2.6040050267022961E-3</v>
      </c>
      <c r="CM27" s="25">
        <f t="shared" si="13"/>
        <v>2.6035501607038513E-3</v>
      </c>
    </row>
    <row r="28" spans="1:91" x14ac:dyDescent="0.3">
      <c r="A28" s="28" t="s">
        <v>27</v>
      </c>
      <c r="B28" s="100">
        <v>9681.7992840000006</v>
      </c>
      <c r="C28" s="100">
        <v>30.291973236</v>
      </c>
      <c r="D28" s="100">
        <v>54917.108201000003</v>
      </c>
      <c r="E28" s="100">
        <v>1768.2926912</v>
      </c>
      <c r="F28" s="100">
        <v>1626.8296574999999</v>
      </c>
      <c r="G28" s="100">
        <v>34.142205840999999</v>
      </c>
      <c r="H28" s="100">
        <v>2769.7425976</v>
      </c>
      <c r="I28" s="100">
        <v>48.853312152999997</v>
      </c>
      <c r="J28" s="100">
        <v>6.7230837001000001</v>
      </c>
      <c r="K28" s="100">
        <v>112.56625964</v>
      </c>
      <c r="L28" s="100">
        <v>8.1239971445000005</v>
      </c>
      <c r="M28" s="100">
        <v>8.4409790608000002</v>
      </c>
      <c r="N28" s="100">
        <v>4.5543447477000001</v>
      </c>
      <c r="O28" s="28"/>
      <c r="P28" s="30" t="s">
        <v>27</v>
      </c>
      <c r="Q28" s="30">
        <v>0</v>
      </c>
      <c r="R28" s="28">
        <v>8.1451436766891803</v>
      </c>
      <c r="S28" s="28">
        <v>48.980461682322002</v>
      </c>
      <c r="T28" s="28">
        <v>48.980461682322002</v>
      </c>
      <c r="U28" s="28">
        <v>66.144621593035495</v>
      </c>
      <c r="V28" s="28">
        <v>6.7405945996323</v>
      </c>
      <c r="W28" s="28">
        <v>8.4629489133798206</v>
      </c>
      <c r="X28" s="28">
        <v>0</v>
      </c>
      <c r="Y28" s="28">
        <v>9707.0039820587808</v>
      </c>
      <c r="Z28" s="28">
        <v>661.63096864514205</v>
      </c>
      <c r="AA28" s="28">
        <v>59.664335053728998</v>
      </c>
      <c r="AB28" s="28">
        <v>216.280713479566</v>
      </c>
      <c r="AC28" s="28">
        <v>0</v>
      </c>
      <c r="AD28" s="28">
        <v>112.85929713370599</v>
      </c>
      <c r="AE28" s="28">
        <v>112.85929713370599</v>
      </c>
      <c r="AF28" s="28">
        <v>440.47951420867798</v>
      </c>
      <c r="AG28" s="28">
        <v>79.319670289206996</v>
      </c>
      <c r="AH28" s="28">
        <v>4.94788680839895</v>
      </c>
      <c r="AI28" s="28">
        <v>38.731127890823302</v>
      </c>
      <c r="AJ28" s="28">
        <v>0</v>
      </c>
      <c r="AK28" s="28">
        <v>4.56620632980494</v>
      </c>
      <c r="AL28" s="28">
        <v>30.370805322762099</v>
      </c>
      <c r="AM28" s="28">
        <v>0</v>
      </c>
      <c r="AN28" s="28">
        <v>49554.060412733903</v>
      </c>
      <c r="AO28" s="28">
        <v>5065.5289857506395</v>
      </c>
      <c r="AP28" s="28">
        <v>55060.068912693197</v>
      </c>
      <c r="AQ28" s="28">
        <v>0</v>
      </c>
      <c r="AR28" s="28">
        <v>255.621539264631</v>
      </c>
      <c r="AS28" s="28">
        <v>0</v>
      </c>
      <c r="AT28" s="28">
        <v>1042.5084702236099</v>
      </c>
      <c r="AU28" s="28">
        <v>0.95090950537101004</v>
      </c>
      <c r="AV28" s="28">
        <v>0.33436855480414701</v>
      </c>
      <c r="AW28" s="28">
        <v>1257.8770542766899</v>
      </c>
      <c r="AX28" s="28">
        <v>0.42733937922254001</v>
      </c>
      <c r="AY28" s="28">
        <v>0</v>
      </c>
      <c r="AZ28" s="28">
        <v>6.1980537969653401E-2</v>
      </c>
      <c r="BA28" s="28">
        <v>1772.85355150797</v>
      </c>
      <c r="BB28" s="28">
        <v>1631.02226408192</v>
      </c>
      <c r="BC28" s="28">
        <v>141.83128742604799</v>
      </c>
      <c r="BD28" s="28">
        <v>0</v>
      </c>
      <c r="BE28" s="28">
        <v>0</v>
      </c>
      <c r="BF28" s="28">
        <v>6.67268346015421</v>
      </c>
      <c r="BG28" s="28">
        <v>0</v>
      </c>
      <c r="BH28" s="28">
        <v>71.603747637582103</v>
      </c>
      <c r="BI28" s="28">
        <v>0</v>
      </c>
      <c r="BJ28" s="28">
        <v>1.861042577633</v>
      </c>
      <c r="BK28" s="28">
        <v>286.41497353792198</v>
      </c>
      <c r="BL28" s="28">
        <v>71.917463924380698</v>
      </c>
      <c r="BM28" s="28">
        <v>0</v>
      </c>
      <c r="BN28" s="28">
        <v>4.8116403778721999</v>
      </c>
      <c r="BO28" s="28">
        <v>6.5242367076175202E-3</v>
      </c>
      <c r="BP28" s="28">
        <v>34.2310727208231</v>
      </c>
      <c r="BQ28" s="28">
        <v>566.46306752768101</v>
      </c>
      <c r="BR28" s="28">
        <v>0</v>
      </c>
      <c r="BS28" s="28">
        <v>3.8427558372987298</v>
      </c>
      <c r="BT28" s="28">
        <v>87.664726544408794</v>
      </c>
      <c r="BU28" s="28">
        <v>7.88489653562592</v>
      </c>
      <c r="BV28" s="28">
        <v>2776.9530316528599</v>
      </c>
      <c r="BW28" s="28">
        <v>77.419700877711605</v>
      </c>
      <c r="BY28" s="37">
        <f t="shared" si="0"/>
        <v>7.9999811643376353E-3</v>
      </c>
      <c r="CA28" s="25">
        <f t="shared" si="1"/>
        <v>2.6033072282786434E-3</v>
      </c>
      <c r="CB28" s="25">
        <f t="shared" si="2"/>
        <v>2.6024084382991427E-3</v>
      </c>
      <c r="CC28" s="25">
        <f t="shared" si="3"/>
        <v>2.603209024953567E-3</v>
      </c>
      <c r="CD28" s="25">
        <f t="shared" si="4"/>
        <v>2.5792451276122541E-3</v>
      </c>
      <c r="CE28" s="25">
        <f t="shared" si="5"/>
        <v>2.5771638490798892E-3</v>
      </c>
      <c r="CF28" s="25">
        <f t="shared" si="6"/>
        <v>2.6028452946758431E-3</v>
      </c>
      <c r="CG28" s="25">
        <f t="shared" si="7"/>
        <v>2.6032866949830635E-3</v>
      </c>
      <c r="CH28" s="25">
        <f t="shared" si="8"/>
        <v>2.6026798126561855E-3</v>
      </c>
      <c r="CI28" s="25">
        <f t="shared" si="9"/>
        <v>2.604593414780696E-3</v>
      </c>
      <c r="CJ28" s="25">
        <f t="shared" si="10"/>
        <v>2.6032444770143666E-3</v>
      </c>
      <c r="CK28" s="25">
        <f t="shared" si="11"/>
        <v>2.6029713961059262E-3</v>
      </c>
      <c r="CL28" s="25">
        <f t="shared" si="12"/>
        <v>2.6027611751637514E-3</v>
      </c>
      <c r="CM28" s="25">
        <f t="shared" si="13"/>
        <v>2.6044541557663529E-3</v>
      </c>
    </row>
    <row r="29" spans="1:91" x14ac:dyDescent="0.3">
      <c r="A29" s="28" t="s">
        <v>28</v>
      </c>
      <c r="B29" s="100">
        <v>1018.544248</v>
      </c>
      <c r="C29" s="100">
        <v>3.1818580000000001</v>
      </c>
      <c r="D29" s="100">
        <v>5767.2811000000002</v>
      </c>
      <c r="E29" s="100">
        <v>184.34223900000001</v>
      </c>
      <c r="F29" s="100">
        <v>170.2591692</v>
      </c>
      <c r="G29" s="100">
        <v>3.58628342</v>
      </c>
      <c r="H29" s="100">
        <v>292.42122499999999</v>
      </c>
      <c r="I29" s="100">
        <v>5.0928975999999997</v>
      </c>
      <c r="J29" s="100">
        <v>0.70087370400000004</v>
      </c>
      <c r="K29" s="100">
        <v>11.73490825</v>
      </c>
      <c r="L29" s="100">
        <v>0.84691650900000004</v>
      </c>
      <c r="M29" s="100">
        <v>0.879962307</v>
      </c>
      <c r="N29" s="100">
        <v>0.474784382</v>
      </c>
      <c r="O29" s="28"/>
      <c r="P29" s="30" t="s">
        <v>28</v>
      </c>
      <c r="Q29" s="30">
        <v>0</v>
      </c>
      <c r="R29" s="28">
        <v>0.84911925430449198</v>
      </c>
      <c r="S29" s="28">
        <v>5.1061466871923002</v>
      </c>
      <c r="T29" s="28">
        <v>5.1061466871923002</v>
      </c>
      <c r="U29" s="28">
        <v>6.9892003974437404</v>
      </c>
      <c r="V29" s="28">
        <v>0.70270088991878199</v>
      </c>
      <c r="W29" s="28">
        <v>0.88225602695485394</v>
      </c>
      <c r="X29" s="28">
        <v>0</v>
      </c>
      <c r="Y29" s="28">
        <v>1021.19604041072</v>
      </c>
      <c r="Z29" s="28">
        <v>69.911485553428506</v>
      </c>
      <c r="AA29" s="28">
        <v>6.3044677490858101</v>
      </c>
      <c r="AB29" s="28">
        <v>22.853386495054401</v>
      </c>
      <c r="AC29" s="28">
        <v>0</v>
      </c>
      <c r="AD29" s="28">
        <v>11.7654913043165</v>
      </c>
      <c r="AE29" s="28">
        <v>11.7654913043165</v>
      </c>
      <c r="AF29" s="28">
        <v>46.2583633327271</v>
      </c>
      <c r="AG29" s="28">
        <v>8.3813413268572301</v>
      </c>
      <c r="AH29" s="28">
        <v>0.52281938618198998</v>
      </c>
      <c r="AI29" s="28">
        <v>4.0925352772168804</v>
      </c>
      <c r="AJ29" s="28">
        <v>0</v>
      </c>
      <c r="AK29" s="28">
        <v>0.47601923809191499</v>
      </c>
      <c r="AL29" s="28">
        <v>3.1901408752349201</v>
      </c>
      <c r="AM29" s="28">
        <v>0</v>
      </c>
      <c r="AN29" s="28">
        <v>5204.06581788719</v>
      </c>
      <c r="AO29" s="28">
        <v>531.97176677304003</v>
      </c>
      <c r="AP29" s="28">
        <v>5782.2959479929596</v>
      </c>
      <c r="AQ29" s="28">
        <v>0</v>
      </c>
      <c r="AR29" s="28">
        <v>27.010337965745599</v>
      </c>
      <c r="AS29" s="28">
        <v>0</v>
      </c>
      <c r="AT29" s="28">
        <v>110.156908461085</v>
      </c>
      <c r="AU29" s="28">
        <v>9.9519367934875397E-2</v>
      </c>
      <c r="AV29" s="28">
        <v>3.4993948974023997E-2</v>
      </c>
      <c r="AW29" s="28">
        <v>131.64569112143499</v>
      </c>
      <c r="AX29" s="28">
        <v>4.4724076456290597E-2</v>
      </c>
      <c r="AY29" s="28">
        <v>0</v>
      </c>
      <c r="AZ29" s="28">
        <v>6.4866843587581199E-3</v>
      </c>
      <c r="BA29" s="28">
        <v>184.81769231802301</v>
      </c>
      <c r="BB29" s="28">
        <v>170.69796779656301</v>
      </c>
      <c r="BC29" s="28">
        <v>14.119724521459201</v>
      </c>
      <c r="BD29" s="28">
        <v>0</v>
      </c>
      <c r="BE29" s="28">
        <v>0</v>
      </c>
      <c r="BF29" s="28">
        <v>0.69834534179908103</v>
      </c>
      <c r="BG29" s="28">
        <v>0</v>
      </c>
      <c r="BH29" s="28">
        <v>7.4938282533331</v>
      </c>
      <c r="BI29" s="28">
        <v>0</v>
      </c>
      <c r="BJ29" s="28">
        <v>0.19477255807801</v>
      </c>
      <c r="BK29" s="28">
        <v>29.975350738823899</v>
      </c>
      <c r="BL29" s="28">
        <v>7.5991919770807499</v>
      </c>
      <c r="BM29" s="28">
        <v>0</v>
      </c>
      <c r="BN29" s="28">
        <v>0.50357289747956602</v>
      </c>
      <c r="BO29" s="28">
        <v>6.8280789034210301E-4</v>
      </c>
      <c r="BP29" s="28">
        <v>3.5956149080948099</v>
      </c>
      <c r="BQ29" s="28">
        <v>59.855459661195901</v>
      </c>
      <c r="BR29" s="28">
        <v>0</v>
      </c>
      <c r="BS29" s="28">
        <v>0.40604610338929698</v>
      </c>
      <c r="BT29" s="28">
        <v>9.26311110869975</v>
      </c>
      <c r="BU29" s="28">
        <v>0.83316242694489095</v>
      </c>
      <c r="BV29" s="28">
        <v>293.18249177400298</v>
      </c>
      <c r="BW29" s="28">
        <v>8.1805990103275601</v>
      </c>
      <c r="BY29" s="37">
        <f t="shared" si="0"/>
        <v>7.9999992647874496E-3</v>
      </c>
      <c r="CA29" s="25">
        <f t="shared" si="1"/>
        <v>2.6035122341783261E-3</v>
      </c>
      <c r="CB29" s="25">
        <f t="shared" si="2"/>
        <v>2.6031567828985439E-3</v>
      </c>
      <c r="CC29" s="25">
        <f t="shared" si="3"/>
        <v>2.6034534701211984E-3</v>
      </c>
      <c r="CD29" s="25">
        <f t="shared" si="4"/>
        <v>2.5791881480999035E-3</v>
      </c>
      <c r="CE29" s="25">
        <f t="shared" si="5"/>
        <v>2.577239150318864E-3</v>
      </c>
      <c r="CF29" s="25">
        <f t="shared" si="6"/>
        <v>2.6019940428494859E-3</v>
      </c>
      <c r="CG29" s="25">
        <f t="shared" si="7"/>
        <v>2.6033225666262446E-3</v>
      </c>
      <c r="CH29" s="25">
        <f t="shared" si="8"/>
        <v>2.6014831306053667E-3</v>
      </c>
      <c r="CI29" s="25">
        <f t="shared" si="9"/>
        <v>2.6070116603803249E-3</v>
      </c>
      <c r="CJ29" s="25">
        <f t="shared" si="10"/>
        <v>2.6061604969514584E-3</v>
      </c>
      <c r="CK29" s="25">
        <f t="shared" si="11"/>
        <v>2.6009001844737182E-3</v>
      </c>
      <c r="CL29" s="25">
        <f t="shared" si="12"/>
        <v>2.6066115975737418E-3</v>
      </c>
      <c r="CM29" s="25">
        <f t="shared" si="13"/>
        <v>2.6008776588505853E-3</v>
      </c>
    </row>
    <row r="30" spans="1:91" x14ac:dyDescent="0.3">
      <c r="A30" s="28" t="s">
        <v>29</v>
      </c>
      <c r="B30" s="100">
        <v>39.289898000000001</v>
      </c>
      <c r="C30" s="100">
        <v>0.12292847</v>
      </c>
      <c r="D30" s="100">
        <v>399.03786000000002</v>
      </c>
      <c r="E30" s="100">
        <v>9.8224689999999999</v>
      </c>
      <c r="F30" s="100">
        <v>9.0366769999999992</v>
      </c>
      <c r="G30" s="100">
        <v>0.13855318</v>
      </c>
      <c r="H30" s="100">
        <v>15.514581</v>
      </c>
      <c r="I30" s="100">
        <v>0.27136929999999998</v>
      </c>
      <c r="J30" s="100">
        <v>3.7345228000000001E-2</v>
      </c>
      <c r="K30" s="100">
        <v>0.62528099000000004</v>
      </c>
      <c r="L30" s="100">
        <v>4.5126945000000002E-2</v>
      </c>
      <c r="M30" s="100">
        <v>4.6887732000000001E-2</v>
      </c>
      <c r="N30" s="100">
        <v>2.5298356000000001E-2</v>
      </c>
      <c r="O30" s="28"/>
      <c r="P30" s="30" t="s">
        <v>29</v>
      </c>
      <c r="Q30" s="30">
        <v>0</v>
      </c>
      <c r="R30" s="28">
        <v>4.5244531364064602E-2</v>
      </c>
      <c r="S30" s="28">
        <v>0.272075580200069</v>
      </c>
      <c r="T30" s="28">
        <v>0.272075580200069</v>
      </c>
      <c r="U30" s="28">
        <v>0.370711996610393</v>
      </c>
      <c r="V30" s="28">
        <v>3.7442801803890001E-2</v>
      </c>
      <c r="W30" s="28">
        <v>4.7010329544170101E-2</v>
      </c>
      <c r="X30" s="28">
        <v>0</v>
      </c>
      <c r="Y30" s="28">
        <v>39.392199597656401</v>
      </c>
      <c r="Z30" s="28">
        <v>3.7081513218442601</v>
      </c>
      <c r="AA30" s="28">
        <v>0.33439227162353802</v>
      </c>
      <c r="AB30" s="28">
        <v>1.2121572196997299</v>
      </c>
      <c r="AC30" s="28">
        <v>0</v>
      </c>
      <c r="AD30" s="28">
        <v>0.62690960328091905</v>
      </c>
      <c r="AE30" s="28">
        <v>0.62690960328091905</v>
      </c>
      <c r="AF30" s="28">
        <v>3.2006132603603401</v>
      </c>
      <c r="AG30" s="28">
        <v>0.44455182618980599</v>
      </c>
      <c r="AH30" s="28">
        <v>2.7730774331619201E-2</v>
      </c>
      <c r="AI30" s="28">
        <v>0.21707117829329101</v>
      </c>
      <c r="AJ30" s="28">
        <v>0</v>
      </c>
      <c r="AK30" s="28">
        <v>2.5364857532958501E-2</v>
      </c>
      <c r="AL30" s="28">
        <v>0.123248925301895</v>
      </c>
      <c r="AM30" s="28">
        <v>0</v>
      </c>
      <c r="AN30" s="28">
        <v>360.06901555911901</v>
      </c>
      <c r="AO30" s="28">
        <v>36.807046300368697</v>
      </c>
      <c r="AP30" s="28">
        <v>400.07667511984801</v>
      </c>
      <c r="AQ30" s="28">
        <v>0</v>
      </c>
      <c r="AR30" s="28">
        <v>1.4326394895969401</v>
      </c>
      <c r="AS30" s="28">
        <v>0</v>
      </c>
      <c r="AT30" s="28">
        <v>5.84278763722945</v>
      </c>
      <c r="AU30" s="28">
        <v>5.2821047526138603E-3</v>
      </c>
      <c r="AV30" s="28">
        <v>1.8573443233739499E-3</v>
      </c>
      <c r="AW30" s="28">
        <v>6.98722913187496</v>
      </c>
      <c r="AX30" s="28">
        <v>2.37378836731207E-3</v>
      </c>
      <c r="AY30" s="28">
        <v>0</v>
      </c>
      <c r="AZ30" s="28">
        <v>3.4428562310884702E-4</v>
      </c>
      <c r="BA30" s="28">
        <v>9.8478059349746605</v>
      </c>
      <c r="BB30" s="28">
        <v>9.0599682998726703</v>
      </c>
      <c r="BC30" s="28">
        <v>0.78783763510199001</v>
      </c>
      <c r="BD30" s="28">
        <v>0</v>
      </c>
      <c r="BE30" s="28">
        <v>0</v>
      </c>
      <c r="BF30" s="28">
        <v>3.7065281723132601E-2</v>
      </c>
      <c r="BG30" s="28">
        <v>0</v>
      </c>
      <c r="BH30" s="28">
        <v>0.397742456059128</v>
      </c>
      <c r="BI30" s="28">
        <v>0</v>
      </c>
      <c r="BJ30" s="28">
        <v>1.0337683713906099E-2</v>
      </c>
      <c r="BK30" s="28">
        <v>1.59097242128121</v>
      </c>
      <c r="BL30" s="28">
        <v>0.40306560804951602</v>
      </c>
      <c r="BM30" s="28">
        <v>0</v>
      </c>
      <c r="BN30" s="28">
        <v>2.6727561081808002E-2</v>
      </c>
      <c r="BO30" s="28">
        <v>3.6241072107673599E-5</v>
      </c>
      <c r="BP30" s="28">
        <v>0.13891418539768599</v>
      </c>
      <c r="BQ30" s="28">
        <v>3.17477333217388</v>
      </c>
      <c r="BR30" s="28">
        <v>0</v>
      </c>
      <c r="BS30" s="28">
        <v>2.15371670367763E-2</v>
      </c>
      <c r="BT30" s="28">
        <v>0.491322288338983</v>
      </c>
      <c r="BU30" s="28">
        <v>4.4191599144165601E-2</v>
      </c>
      <c r="BV30" s="28">
        <v>15.554982622067101</v>
      </c>
      <c r="BW30" s="28">
        <v>0.43390173882008598</v>
      </c>
      <c r="BY30" s="37">
        <f t="shared" si="0"/>
        <v>7.999999648571253E-3</v>
      </c>
      <c r="CA30" s="25">
        <f t="shared" si="1"/>
        <v>2.6037633810197134E-3</v>
      </c>
      <c r="CB30" s="25">
        <f t="shared" si="2"/>
        <v>2.6068436538338618E-3</v>
      </c>
      <c r="CC30" s="25">
        <f t="shared" si="3"/>
        <v>2.6032996464244815E-3</v>
      </c>
      <c r="CD30" s="25">
        <f t="shared" si="4"/>
        <v>2.5794873951407336E-3</v>
      </c>
      <c r="CE30" s="25">
        <f t="shared" si="5"/>
        <v>2.5774186542985981E-3</v>
      </c>
      <c r="CF30" s="25">
        <f t="shared" si="6"/>
        <v>2.6055367165588898E-3</v>
      </c>
      <c r="CG30" s="25">
        <f t="shared" si="7"/>
        <v>2.604106554157091E-3</v>
      </c>
      <c r="CH30" s="25">
        <f t="shared" si="8"/>
        <v>2.6026532849110807E-3</v>
      </c>
      <c r="CI30" s="25">
        <f t="shared" si="9"/>
        <v>2.6127515914483052E-3</v>
      </c>
      <c r="CJ30" s="25">
        <f t="shared" si="10"/>
        <v>2.604610258372018E-3</v>
      </c>
      <c r="CK30" s="25">
        <f t="shared" si="11"/>
        <v>2.6056796901407966E-3</v>
      </c>
      <c r="CL30" s="25">
        <f t="shared" si="12"/>
        <v>2.6147040801653603E-3</v>
      </c>
      <c r="CM30" s="25">
        <f t="shared" si="13"/>
        <v>2.6286899021620339E-3</v>
      </c>
    </row>
    <row r="31" spans="1:91" x14ac:dyDescent="0.3">
      <c r="A31" s="28" t="s">
        <v>30</v>
      </c>
      <c r="B31" s="100">
        <v>689.92965300000003</v>
      </c>
      <c r="C31" s="100">
        <v>2.1727361119999999</v>
      </c>
      <c r="D31" s="100">
        <v>3722.1581080000001</v>
      </c>
      <c r="E31" s="100">
        <v>96.610764099999997</v>
      </c>
      <c r="F31" s="100">
        <v>93.712417700000003</v>
      </c>
      <c r="G31" s="100">
        <v>3.2652080269999999</v>
      </c>
      <c r="H31" s="100">
        <v>180.8837805</v>
      </c>
      <c r="I31" s="100">
        <v>2.6691049590000002</v>
      </c>
      <c r="J31" s="100">
        <v>0.36731611009999998</v>
      </c>
      <c r="K31" s="100">
        <v>6.1500674159999997</v>
      </c>
      <c r="L31" s="100">
        <v>0.44385501799999999</v>
      </c>
      <c r="M31" s="100">
        <v>0.46117354780000003</v>
      </c>
      <c r="N31" s="100">
        <v>0.2488269723</v>
      </c>
      <c r="O31" s="28"/>
      <c r="P31" s="30" t="s">
        <v>30</v>
      </c>
      <c r="Q31" s="30">
        <v>0</v>
      </c>
      <c r="R31" s="28">
        <v>0.44484851262307301</v>
      </c>
      <c r="S31" s="28">
        <v>2.6750830379024699</v>
      </c>
      <c r="T31" s="28">
        <v>2.6750830379024699</v>
      </c>
      <c r="U31" s="28">
        <v>4.3651034635658696</v>
      </c>
      <c r="V31" s="28">
        <v>0.368138882390737</v>
      </c>
      <c r="W31" s="28">
        <v>0.46220551212591898</v>
      </c>
      <c r="X31" s="28">
        <v>0</v>
      </c>
      <c r="Y31" s="28">
        <v>691.46631186362197</v>
      </c>
      <c r="Z31" s="28">
        <v>43.663083857916902</v>
      </c>
      <c r="AA31" s="28">
        <v>3.9374413690335501</v>
      </c>
      <c r="AB31" s="28">
        <v>14.273083829338701</v>
      </c>
      <c r="AC31" s="28">
        <v>0</v>
      </c>
      <c r="AD31" s="28">
        <v>6.1638394700439303</v>
      </c>
      <c r="AE31" s="28">
        <v>6.1638394700439303</v>
      </c>
      <c r="AF31" s="28">
        <v>29.8439871880597</v>
      </c>
      <c r="AG31" s="28">
        <v>5.23456175598582</v>
      </c>
      <c r="AH31" s="28">
        <v>0.32652731390699702</v>
      </c>
      <c r="AI31" s="28">
        <v>2.5559891359314801</v>
      </c>
      <c r="AJ31" s="28">
        <v>0</v>
      </c>
      <c r="AK31" s="28">
        <v>0.24938215105268499</v>
      </c>
      <c r="AL31" s="28">
        <v>2.1775844610525898</v>
      </c>
      <c r="AM31" s="28">
        <v>0</v>
      </c>
      <c r="AN31" s="28">
        <v>3357.45287591836</v>
      </c>
      <c r="AO31" s="28">
        <v>343.20625571189902</v>
      </c>
      <c r="AP31" s="28">
        <v>3730.5031188183202</v>
      </c>
      <c r="AQ31" s="28">
        <v>0</v>
      </c>
      <c r="AR31" s="28">
        <v>16.8692589468906</v>
      </c>
      <c r="AS31" s="28">
        <v>0</v>
      </c>
      <c r="AT31" s="28">
        <v>68.798610410059595</v>
      </c>
      <c r="AU31" s="28">
        <v>5.4756658785142999E-2</v>
      </c>
      <c r="AV31" s="28">
        <v>1.92540443239251E-2</v>
      </c>
      <c r="AW31" s="28">
        <v>72.432907885381596</v>
      </c>
      <c r="AX31" s="28">
        <v>2.46075931480348E-2</v>
      </c>
      <c r="AY31" s="28">
        <v>0</v>
      </c>
      <c r="AZ31" s="28">
        <v>3.5690537828557498E-3</v>
      </c>
      <c r="BA31" s="28">
        <v>96.824730636910601</v>
      </c>
      <c r="BB31" s="28">
        <v>93.919888936265195</v>
      </c>
      <c r="BC31" s="28">
        <v>2.9048417006454001</v>
      </c>
      <c r="BD31" s="28">
        <v>0</v>
      </c>
      <c r="BE31" s="28">
        <v>0</v>
      </c>
      <c r="BF31" s="28">
        <v>0.38423645838500398</v>
      </c>
      <c r="BG31" s="28">
        <v>0</v>
      </c>
      <c r="BH31" s="28">
        <v>4.1231878846100702</v>
      </c>
      <c r="BI31" s="28">
        <v>0</v>
      </c>
      <c r="BJ31" s="28">
        <v>0.10716536770339</v>
      </c>
      <c r="BK31" s="28">
        <v>16.492757745112598</v>
      </c>
      <c r="BL31" s="28">
        <v>4.7460691013365404</v>
      </c>
      <c r="BM31" s="28">
        <v>0</v>
      </c>
      <c r="BN31" s="28">
        <v>0.27707054658090602</v>
      </c>
      <c r="BO31" s="28">
        <v>3.75698451583745E-4</v>
      </c>
      <c r="BP31" s="28">
        <v>3.2724887428253302</v>
      </c>
      <c r="BQ31" s="28">
        <v>37.382698335937903</v>
      </c>
      <c r="BR31" s="28">
        <v>0</v>
      </c>
      <c r="BS31" s="28">
        <v>0.25359756119697002</v>
      </c>
      <c r="BT31" s="28">
        <v>5.7852649209753197</v>
      </c>
      <c r="BU31" s="28">
        <v>0.52035041888523204</v>
      </c>
      <c r="BV31" s="28">
        <v>181.290006007594</v>
      </c>
      <c r="BW31" s="28">
        <v>5.10918195038498</v>
      </c>
      <c r="BY31" s="37">
        <f t="shared" si="0"/>
        <v>7.9999898773742729E-3</v>
      </c>
      <c r="CA31" s="25">
        <f t="shared" si="1"/>
        <v>2.2272689062430217E-3</v>
      </c>
      <c r="CB31" s="25">
        <f t="shared" si="2"/>
        <v>2.2314486447813533E-3</v>
      </c>
      <c r="CC31" s="25">
        <f t="shared" si="3"/>
        <v>2.2419818224229324E-3</v>
      </c>
      <c r="CD31" s="25">
        <f t="shared" si="4"/>
        <v>2.2147277159419972E-3</v>
      </c>
      <c r="CE31" s="25">
        <f t="shared" si="5"/>
        <v>2.213914029295098E-3</v>
      </c>
      <c r="CF31" s="25">
        <f t="shared" si="6"/>
        <v>2.2297862081454138E-3</v>
      </c>
      <c r="CG31" s="25">
        <f t="shared" si="7"/>
        <v>2.2457818300298162E-3</v>
      </c>
      <c r="CH31" s="25">
        <f t="shared" si="8"/>
        <v>2.2397316682178877E-3</v>
      </c>
      <c r="CI31" s="25">
        <f t="shared" si="9"/>
        <v>2.2399569964764725E-3</v>
      </c>
      <c r="CJ31" s="25">
        <f t="shared" si="10"/>
        <v>2.2393338336586716E-3</v>
      </c>
      <c r="CK31" s="25">
        <f t="shared" si="11"/>
        <v>2.2383313982788436E-3</v>
      </c>
      <c r="CL31" s="25">
        <f t="shared" si="12"/>
        <v>2.2376919293005354E-3</v>
      </c>
      <c r="CM31" s="25">
        <f t="shared" si="13"/>
        <v>2.2311839731571862E-3</v>
      </c>
    </row>
    <row r="32" spans="1:91" x14ac:dyDescent="0.3">
      <c r="A32" s="28" t="s">
        <v>31</v>
      </c>
      <c r="B32" s="100">
        <v>3446.8456839999999</v>
      </c>
      <c r="C32" s="100">
        <v>10.78433968</v>
      </c>
      <c r="D32" s="100">
        <v>19655.806400000001</v>
      </c>
      <c r="E32" s="100">
        <v>631.10670000000005</v>
      </c>
      <c r="F32" s="100">
        <v>580.61799499999995</v>
      </c>
      <c r="G32" s="100">
        <v>12.15506267</v>
      </c>
      <c r="H32" s="100">
        <v>988.60173699999996</v>
      </c>
      <c r="I32" s="100">
        <v>17.435830660000001</v>
      </c>
      <c r="J32" s="100">
        <v>2.399481905</v>
      </c>
      <c r="K32" s="100">
        <v>40.175091799999997</v>
      </c>
      <c r="L32" s="100">
        <v>2.8994683879999998</v>
      </c>
      <c r="M32" s="100">
        <v>3.01260094</v>
      </c>
      <c r="N32" s="100">
        <v>1.625452363</v>
      </c>
      <c r="O32" s="28"/>
      <c r="P32" s="30" t="s">
        <v>31</v>
      </c>
      <c r="Q32" s="30">
        <v>0</v>
      </c>
      <c r="R32" s="28">
        <v>2.9070095812833099</v>
      </c>
      <c r="S32" s="28">
        <v>17.481288997970498</v>
      </c>
      <c r="T32" s="28">
        <v>17.481288997970498</v>
      </c>
      <c r="U32" s="28">
        <v>23.609014346351501</v>
      </c>
      <c r="V32" s="28">
        <v>2.4057272261114702</v>
      </c>
      <c r="W32" s="28">
        <v>3.0204461910423901</v>
      </c>
      <c r="X32" s="28">
        <v>0</v>
      </c>
      <c r="Y32" s="28">
        <v>3455.81882689859</v>
      </c>
      <c r="Z32" s="28">
        <v>236.157252868417</v>
      </c>
      <c r="AA32" s="28">
        <v>21.2960522060649</v>
      </c>
      <c r="AB32" s="28">
        <v>77.197337063307899</v>
      </c>
      <c r="AC32" s="28">
        <v>0</v>
      </c>
      <c r="AD32" s="28">
        <v>40.279657835921398</v>
      </c>
      <c r="AE32" s="28">
        <v>40.279657835921398</v>
      </c>
      <c r="AF32" s="28">
        <v>157.65582441508599</v>
      </c>
      <c r="AG32" s="28">
        <v>28.311699225067599</v>
      </c>
      <c r="AH32" s="28">
        <v>1.76605294793807</v>
      </c>
      <c r="AI32" s="28">
        <v>13.824332698256599</v>
      </c>
      <c r="AJ32" s="28">
        <v>0</v>
      </c>
      <c r="AK32" s="28">
        <v>1.6296881865354</v>
      </c>
      <c r="AL32" s="28">
        <v>10.8124374180569</v>
      </c>
      <c r="AM32" s="28">
        <v>0</v>
      </c>
      <c r="AN32" s="28">
        <v>17736.276763173999</v>
      </c>
      <c r="AO32" s="28">
        <v>1813.0420564272899</v>
      </c>
      <c r="AP32" s="28">
        <v>19706.9746440163</v>
      </c>
      <c r="AQ32" s="28">
        <v>0</v>
      </c>
      <c r="AR32" s="28">
        <v>91.238873101241495</v>
      </c>
      <c r="AS32" s="28">
        <v>0</v>
      </c>
      <c r="AT32" s="28">
        <v>372.10328400502601</v>
      </c>
      <c r="AU32" s="28">
        <v>0.33938097708846598</v>
      </c>
      <c r="AV32" s="28">
        <v>0.119336399301134</v>
      </c>
      <c r="AW32" s="28">
        <v>448.93825923047598</v>
      </c>
      <c r="AX32" s="28">
        <v>0.15251796998407099</v>
      </c>
      <c r="AY32" s="28">
        <v>0</v>
      </c>
      <c r="AZ32" s="28">
        <v>2.2120922854765E-2</v>
      </c>
      <c r="BA32" s="28">
        <v>632.73449836442398</v>
      </c>
      <c r="BB32" s="28">
        <v>582.11434994927197</v>
      </c>
      <c r="BC32" s="28">
        <v>50.6201484151524</v>
      </c>
      <c r="BD32" s="28">
        <v>0</v>
      </c>
      <c r="BE32" s="28">
        <v>0</v>
      </c>
      <c r="BF32" s="28">
        <v>2.3814940954711501</v>
      </c>
      <c r="BG32" s="28">
        <v>0</v>
      </c>
      <c r="BH32" s="28">
        <v>25.555488152912499</v>
      </c>
      <c r="BI32" s="28">
        <v>0</v>
      </c>
      <c r="BJ32" s="28">
        <v>0.66421079096325397</v>
      </c>
      <c r="BK32" s="28">
        <v>102.221933927479</v>
      </c>
      <c r="BL32" s="28">
        <v>25.6695579844904</v>
      </c>
      <c r="BM32" s="28">
        <v>0</v>
      </c>
      <c r="BN32" s="28">
        <v>1.71727898278741</v>
      </c>
      <c r="BO32" s="28">
        <v>2.3284999531517801E-3</v>
      </c>
      <c r="BP32" s="28">
        <v>12.186705520924599</v>
      </c>
      <c r="BQ32" s="28">
        <v>202.18800702484799</v>
      </c>
      <c r="BR32" s="28">
        <v>0</v>
      </c>
      <c r="BS32" s="28">
        <v>1.3716008935380499</v>
      </c>
      <c r="BT32" s="28">
        <v>31.290201719413101</v>
      </c>
      <c r="BU32" s="28">
        <v>2.8143630051621198</v>
      </c>
      <c r="BV32" s="28">
        <v>991.175336342641</v>
      </c>
      <c r="BW32" s="28">
        <v>27.6334865813775</v>
      </c>
      <c r="BY32" s="37">
        <f t="shared" si="0"/>
        <v>8.0000013834165551E-3</v>
      </c>
      <c r="CA32" s="25">
        <f t="shared" si="1"/>
        <v>2.6032911598690939E-3</v>
      </c>
      <c r="CB32" s="25">
        <f t="shared" si="2"/>
        <v>2.6054203493801539E-3</v>
      </c>
      <c r="CC32" s="25">
        <f t="shared" si="3"/>
        <v>2.6032126576245964E-3</v>
      </c>
      <c r="CD32" s="25">
        <f t="shared" si="4"/>
        <v>2.5792759994846168E-3</v>
      </c>
      <c r="CE32" s="25">
        <f t="shared" si="5"/>
        <v>2.577176322742146E-3</v>
      </c>
      <c r="CF32" s="25">
        <f t="shared" si="6"/>
        <v>2.6032651401047728E-3</v>
      </c>
      <c r="CG32" s="25">
        <f t="shared" si="7"/>
        <v>2.6032721229591023E-3</v>
      </c>
      <c r="CH32" s="25">
        <f t="shared" si="8"/>
        <v>2.6071793685622895E-3</v>
      </c>
      <c r="CI32" s="25">
        <f t="shared" si="9"/>
        <v>2.6027789992732354E-3</v>
      </c>
      <c r="CJ32" s="25">
        <f t="shared" si="10"/>
        <v>2.6027578590723005E-3</v>
      </c>
      <c r="CK32" s="25">
        <f t="shared" si="11"/>
        <v>2.6008882574890982E-3</v>
      </c>
      <c r="CL32" s="25">
        <f t="shared" si="12"/>
        <v>2.6041454539246374E-3</v>
      </c>
      <c r="CM32" s="25">
        <f t="shared" si="13"/>
        <v>2.6059352041435898E-3</v>
      </c>
    </row>
    <row r="33" spans="1:91" x14ac:dyDescent="0.3">
      <c r="A33" s="28" t="s">
        <v>32</v>
      </c>
      <c r="B33" s="100">
        <v>2017.2003147999999</v>
      </c>
      <c r="C33" s="100">
        <v>6.3113257860000003</v>
      </c>
      <c r="D33" s="100">
        <v>12409.276583000001</v>
      </c>
      <c r="E33" s="100">
        <v>382.95428709999999</v>
      </c>
      <c r="F33" s="100">
        <v>352.31795440000002</v>
      </c>
      <c r="G33" s="100">
        <v>7.1135188429999996</v>
      </c>
      <c r="H33" s="100">
        <v>600.54500619999999</v>
      </c>
      <c r="I33" s="100">
        <v>10.580027213999999</v>
      </c>
      <c r="J33" s="100">
        <v>1.4559994543000001</v>
      </c>
      <c r="K33" s="100">
        <v>24.378160095999998</v>
      </c>
      <c r="L33" s="100">
        <v>1.7593914545</v>
      </c>
      <c r="M33" s="100">
        <v>1.8280395287</v>
      </c>
      <c r="N33" s="100">
        <v>0.98632145130000004</v>
      </c>
      <c r="O33" s="28"/>
      <c r="P33" s="30" t="s">
        <v>32</v>
      </c>
      <c r="Q33" s="30">
        <v>0</v>
      </c>
      <c r="R33" s="28">
        <v>1.7639714441352601</v>
      </c>
      <c r="S33" s="28">
        <v>10.6075661172352</v>
      </c>
      <c r="T33" s="28">
        <v>10.6075661172352</v>
      </c>
      <c r="U33" s="28">
        <v>14.3428360515551</v>
      </c>
      <c r="V33" s="28">
        <v>1.4597896902387699</v>
      </c>
      <c r="W33" s="28">
        <v>1.8327985358391401</v>
      </c>
      <c r="X33" s="28">
        <v>0</v>
      </c>
      <c r="Y33" s="28">
        <v>2022.45193427139</v>
      </c>
      <c r="Z33" s="28">
        <v>143.46831774578999</v>
      </c>
      <c r="AA33" s="28">
        <v>12.937673103402799</v>
      </c>
      <c r="AB33" s="28">
        <v>46.898426987507797</v>
      </c>
      <c r="AC33" s="28">
        <v>0</v>
      </c>
      <c r="AD33" s="28">
        <v>24.441649835464801</v>
      </c>
      <c r="AE33" s="28">
        <v>24.441649835464801</v>
      </c>
      <c r="AF33" s="28">
        <v>99.532747008162602</v>
      </c>
      <c r="AG33" s="28">
        <v>17.199709325371298</v>
      </c>
      <c r="AH33" s="28">
        <v>1.07289939346573</v>
      </c>
      <c r="AI33" s="28">
        <v>8.3984603997332403</v>
      </c>
      <c r="AJ33" s="28">
        <v>0</v>
      </c>
      <c r="AK33" s="28">
        <v>0.98889036928111196</v>
      </c>
      <c r="AL33" s="28">
        <v>6.32776038834416</v>
      </c>
      <c r="AM33" s="28">
        <v>0</v>
      </c>
      <c r="AN33" s="28">
        <v>11197.419583635099</v>
      </c>
      <c r="AO33" s="28">
        <v>1144.6253027728601</v>
      </c>
      <c r="AP33" s="28">
        <v>12441.5776334161</v>
      </c>
      <c r="AQ33" s="28">
        <v>0</v>
      </c>
      <c r="AR33" s="28">
        <v>55.429039654656997</v>
      </c>
      <c r="AS33" s="28">
        <v>0</v>
      </c>
      <c r="AT33" s="28">
        <v>226.057784068155</v>
      </c>
      <c r="AU33" s="28">
        <v>0.20593592596879301</v>
      </c>
      <c r="AV33" s="28">
        <v>7.2413256381002697E-2</v>
      </c>
      <c r="AW33" s="28">
        <v>272.41495152587402</v>
      </c>
      <c r="AX33" s="28">
        <v>9.2547651394147806E-2</v>
      </c>
      <c r="AY33" s="28">
        <v>0</v>
      </c>
      <c r="AZ33" s="28">
        <v>1.3422915932251899E-2</v>
      </c>
      <c r="BA33" s="28">
        <v>383.942054888396</v>
      </c>
      <c r="BB33" s="28">
        <v>353.22594068567003</v>
      </c>
      <c r="BC33" s="28">
        <v>30.716114202725901</v>
      </c>
      <c r="BD33" s="28">
        <v>0</v>
      </c>
      <c r="BE33" s="28">
        <v>0</v>
      </c>
      <c r="BF33" s="28">
        <v>1.4450840845031601</v>
      </c>
      <c r="BG33" s="28">
        <v>0</v>
      </c>
      <c r="BH33" s="28">
        <v>15.5070025353152</v>
      </c>
      <c r="BI33" s="28">
        <v>0</v>
      </c>
      <c r="BJ33" s="28">
        <v>0.40304223625831498</v>
      </c>
      <c r="BK33" s="28">
        <v>62.028086522594599</v>
      </c>
      <c r="BL33" s="28">
        <v>15.5946376820674</v>
      </c>
      <c r="BM33" s="28">
        <v>0</v>
      </c>
      <c r="BN33" s="28">
        <v>1.04204108731956</v>
      </c>
      <c r="BO33" s="28">
        <v>1.41294412936721E-3</v>
      </c>
      <c r="BP33" s="28">
        <v>7.1320596336138697</v>
      </c>
      <c r="BQ33" s="28">
        <v>122.832041655304</v>
      </c>
      <c r="BR33" s="28">
        <v>0</v>
      </c>
      <c r="BS33" s="28">
        <v>0.83325905643960596</v>
      </c>
      <c r="BT33" s="28">
        <v>19.009252029877899</v>
      </c>
      <c r="BU33" s="28">
        <v>1.7097649913602999</v>
      </c>
      <c r="BV33" s="28">
        <v>602.10835131753697</v>
      </c>
      <c r="BW33" s="28">
        <v>16.787739133595601</v>
      </c>
      <c r="BY33" s="37">
        <f t="shared" si="0"/>
        <v>8.0000101225774847E-3</v>
      </c>
      <c r="CA33" s="25">
        <f t="shared" si="1"/>
        <v>2.6034199146507519E-3</v>
      </c>
      <c r="CB33" s="25">
        <f t="shared" si="2"/>
        <v>2.603985739512215E-3</v>
      </c>
      <c r="CC33" s="25">
        <f t="shared" si="3"/>
        <v>2.6029761042114176E-3</v>
      </c>
      <c r="CD33" s="25">
        <f t="shared" si="4"/>
        <v>2.5793360243492446E-3</v>
      </c>
      <c r="CE33" s="25">
        <f t="shared" si="5"/>
        <v>2.5771785806837835E-3</v>
      </c>
      <c r="CF33" s="25">
        <f t="shared" si="6"/>
        <v>2.6064161806663472E-3</v>
      </c>
      <c r="CG33" s="25">
        <f t="shared" si="7"/>
        <v>2.6032105860461369E-3</v>
      </c>
      <c r="CH33" s="25">
        <f t="shared" si="8"/>
        <v>2.6029142154530053E-3</v>
      </c>
      <c r="CI33" s="25">
        <f t="shared" si="9"/>
        <v>2.6031849995383715E-3</v>
      </c>
      <c r="CJ33" s="25">
        <f t="shared" si="10"/>
        <v>2.6043696166890107E-3</v>
      </c>
      <c r="CK33" s="25">
        <f t="shared" si="11"/>
        <v>2.6031669208951892E-3</v>
      </c>
      <c r="CL33" s="25">
        <f t="shared" si="12"/>
        <v>2.603339295690431E-3</v>
      </c>
      <c r="CM33" s="25">
        <f t="shared" si="13"/>
        <v>2.6045443680921773E-3</v>
      </c>
    </row>
    <row r="34" spans="1:91" x14ac:dyDescent="0.3">
      <c r="A34" s="28" t="s">
        <v>33</v>
      </c>
      <c r="B34" s="100">
        <v>1115.5088805</v>
      </c>
      <c r="C34" s="100">
        <v>3.4901588509999999</v>
      </c>
      <c r="D34" s="100">
        <v>6772.5379199999998</v>
      </c>
      <c r="E34" s="100">
        <v>213.63591579999999</v>
      </c>
      <c r="F34" s="100">
        <v>197.50463550000001</v>
      </c>
      <c r="G34" s="100">
        <v>3.9341154660000002</v>
      </c>
      <c r="H34" s="100">
        <v>335.12029810000001</v>
      </c>
      <c r="I34" s="100">
        <v>5.9022034147999998</v>
      </c>
      <c r="J34" s="100">
        <v>0.81224775589999998</v>
      </c>
      <c r="K34" s="100">
        <v>13.599669996999999</v>
      </c>
      <c r="L34" s="100">
        <v>0.98149923559999996</v>
      </c>
      <c r="M34" s="100">
        <v>1.0197954901999999</v>
      </c>
      <c r="N34" s="100">
        <v>0.55023219020000003</v>
      </c>
      <c r="O34" s="28"/>
      <c r="P34" s="30" t="s">
        <v>33</v>
      </c>
      <c r="Q34" s="30">
        <v>0</v>
      </c>
      <c r="R34" s="28">
        <v>0.98400964244132705</v>
      </c>
      <c r="S34" s="28">
        <v>5.9172896462109703</v>
      </c>
      <c r="T34" s="28">
        <v>5.9172896462109703</v>
      </c>
      <c r="U34" s="28">
        <v>8.0034659389880698</v>
      </c>
      <c r="V34" s="28">
        <v>0.81432740999993103</v>
      </c>
      <c r="W34" s="28">
        <v>1.02240415894551</v>
      </c>
      <c r="X34" s="28">
        <v>0</v>
      </c>
      <c r="Y34" s="28">
        <v>1118.36947224391</v>
      </c>
      <c r="Z34" s="28">
        <v>80.056987576253206</v>
      </c>
      <c r="AA34" s="28">
        <v>7.21935574630304</v>
      </c>
      <c r="AB34" s="28">
        <v>26.169866089603499</v>
      </c>
      <c r="AC34" s="28">
        <v>0</v>
      </c>
      <c r="AD34" s="28">
        <v>13.63444549762</v>
      </c>
      <c r="AE34" s="28">
        <v>13.63444549762</v>
      </c>
      <c r="AF34" s="28">
        <v>54.319096780149501</v>
      </c>
      <c r="AG34" s="28">
        <v>9.5976428901362194</v>
      </c>
      <c r="AH34" s="28">
        <v>0.59869249094717503</v>
      </c>
      <c r="AI34" s="28">
        <v>4.68643708259801</v>
      </c>
      <c r="AJ34" s="28">
        <v>0</v>
      </c>
      <c r="AK34" s="28">
        <v>0.551638646463817</v>
      </c>
      <c r="AL34" s="28">
        <v>3.4991162563545402</v>
      </c>
      <c r="AM34" s="28">
        <v>0</v>
      </c>
      <c r="AN34" s="28">
        <v>6110.9016073801904</v>
      </c>
      <c r="AO34" s="28">
        <v>624.67038630753302</v>
      </c>
      <c r="AP34" s="28">
        <v>6789.8910904678696</v>
      </c>
      <c r="AQ34" s="28">
        <v>0</v>
      </c>
      <c r="AR34" s="28">
        <v>30.930058223087901</v>
      </c>
      <c r="AS34" s="28">
        <v>0</v>
      </c>
      <c r="AT34" s="28">
        <v>126.142855936407</v>
      </c>
      <c r="AU34" s="28">
        <v>0.11543947073750099</v>
      </c>
      <c r="AV34" s="28">
        <v>4.0591782068706998E-2</v>
      </c>
      <c r="AW34" s="28">
        <v>152.70456409089601</v>
      </c>
      <c r="AX34" s="28">
        <v>5.1878344510766797E-2</v>
      </c>
      <c r="AY34" s="28">
        <v>0</v>
      </c>
      <c r="AZ34" s="28">
        <v>7.5243347233474901E-3</v>
      </c>
      <c r="BA34" s="28">
        <v>214.176860218239</v>
      </c>
      <c r="BB34" s="28">
        <v>198.003877231969</v>
      </c>
      <c r="BC34" s="28">
        <v>16.1729829862707</v>
      </c>
      <c r="BD34" s="28">
        <v>0</v>
      </c>
      <c r="BE34" s="28">
        <v>0</v>
      </c>
      <c r="BF34" s="28">
        <v>0.81005517789645898</v>
      </c>
      <c r="BG34" s="28">
        <v>0</v>
      </c>
      <c r="BH34" s="28">
        <v>8.6926050478127408</v>
      </c>
      <c r="BI34" s="28">
        <v>0</v>
      </c>
      <c r="BJ34" s="28">
        <v>0.22592860790687599</v>
      </c>
      <c r="BK34" s="28">
        <v>34.770371891400302</v>
      </c>
      <c r="BL34" s="28">
        <v>8.70196984842703</v>
      </c>
      <c r="BM34" s="28">
        <v>0</v>
      </c>
      <c r="BN34" s="28">
        <v>0.58412643703323996</v>
      </c>
      <c r="BO34" s="28">
        <v>7.9204698284252896E-4</v>
      </c>
      <c r="BP34" s="28">
        <v>3.9442022877185998</v>
      </c>
      <c r="BQ34" s="28">
        <v>68.541688731887604</v>
      </c>
      <c r="BR34" s="28">
        <v>0</v>
      </c>
      <c r="BS34" s="28">
        <v>0.46496782736952802</v>
      </c>
      <c r="BT34" s="28">
        <v>10.6073788488701</v>
      </c>
      <c r="BU34" s="28">
        <v>0.95407019300934204</v>
      </c>
      <c r="BV34" s="28">
        <v>335.97683023528799</v>
      </c>
      <c r="BW34" s="28">
        <v>9.3677605087687805</v>
      </c>
      <c r="BY34" s="37">
        <f t="shared" si="0"/>
        <v>7.9999952954188727E-3</v>
      </c>
      <c r="CA34" s="25">
        <f t="shared" si="1"/>
        <v>2.5643827619083984E-3</v>
      </c>
      <c r="CB34" s="25">
        <f t="shared" si="2"/>
        <v>2.5664749763391957E-3</v>
      </c>
      <c r="CC34" s="25">
        <f t="shared" si="3"/>
        <v>2.5622847258815881E-3</v>
      </c>
      <c r="CD34" s="25">
        <f t="shared" si="4"/>
        <v>2.5320855634846746E-3</v>
      </c>
      <c r="CE34" s="25">
        <f t="shared" si="5"/>
        <v>2.52774690935795E-3</v>
      </c>
      <c r="CF34" s="25">
        <f t="shared" si="6"/>
        <v>2.563936367850279E-3</v>
      </c>
      <c r="CG34" s="25">
        <f t="shared" si="7"/>
        <v>2.555894525470935E-3</v>
      </c>
      <c r="CH34" s="25">
        <f t="shared" si="8"/>
        <v>2.5560337980119834E-3</v>
      </c>
      <c r="CI34" s="25">
        <f t="shared" si="9"/>
        <v>2.5603691543926981E-3</v>
      </c>
      <c r="CJ34" s="25">
        <f t="shared" si="10"/>
        <v>2.5570841518707142E-3</v>
      </c>
      <c r="CK34" s="25">
        <f t="shared" si="11"/>
        <v>2.5577267411649568E-3</v>
      </c>
      <c r="CL34" s="25">
        <f t="shared" si="12"/>
        <v>2.5580312627176034E-3</v>
      </c>
      <c r="CM34" s="25">
        <f t="shared" si="13"/>
        <v>2.556114107583829E-3</v>
      </c>
    </row>
    <row r="35" spans="1:91" x14ac:dyDescent="0.3">
      <c r="A35" s="28" t="s">
        <v>34</v>
      </c>
      <c r="B35" s="100">
        <v>2548.68361</v>
      </c>
      <c r="C35" s="100">
        <v>7.9742060199999996</v>
      </c>
      <c r="D35" s="100">
        <v>14890.186739999999</v>
      </c>
      <c r="E35" s="100">
        <v>472.00679200000002</v>
      </c>
      <c r="F35" s="100">
        <v>434.24623400000002</v>
      </c>
      <c r="G35" s="100">
        <v>8.9877559300000005</v>
      </c>
      <c r="H35" s="100">
        <v>739.63942999999995</v>
      </c>
      <c r="I35" s="100">
        <v>13.040309969999999</v>
      </c>
      <c r="J35" s="100">
        <v>1.7945787520000001</v>
      </c>
      <c r="K35" s="100">
        <v>30.047097000000001</v>
      </c>
      <c r="L35" s="100">
        <v>2.1685213540000001</v>
      </c>
      <c r="M35" s="100">
        <v>2.2531316079999999</v>
      </c>
      <c r="N35" s="100">
        <v>1.215682076</v>
      </c>
      <c r="O35" s="28"/>
      <c r="P35" s="30" t="s">
        <v>34</v>
      </c>
      <c r="Q35" s="30">
        <v>0</v>
      </c>
      <c r="R35" s="28">
        <v>2.1741652646707399</v>
      </c>
      <c r="S35" s="28">
        <v>13.0742625697323</v>
      </c>
      <c r="T35" s="28">
        <v>13.0742625697323</v>
      </c>
      <c r="U35" s="28">
        <v>17.6639621131533</v>
      </c>
      <c r="V35" s="28">
        <v>1.79924697400681</v>
      </c>
      <c r="W35" s="28">
        <v>2.2589946033845698</v>
      </c>
      <c r="X35" s="28">
        <v>0</v>
      </c>
      <c r="Y35" s="28">
        <v>2555.31751281161</v>
      </c>
      <c r="Z35" s="28">
        <v>176.68885422036701</v>
      </c>
      <c r="AA35" s="28">
        <v>15.933378864668001</v>
      </c>
      <c r="AB35" s="28">
        <v>57.757841244001398</v>
      </c>
      <c r="AC35" s="28">
        <v>0</v>
      </c>
      <c r="AD35" s="28">
        <v>30.125255036642098</v>
      </c>
      <c r="AE35" s="28">
        <v>30.125255036642098</v>
      </c>
      <c r="AF35" s="28">
        <v>119.431608496172</v>
      </c>
      <c r="AG35" s="28">
        <v>21.182349157702699</v>
      </c>
      <c r="AH35" s="28">
        <v>1.3213309479723201</v>
      </c>
      <c r="AI35" s="28">
        <v>10.3431474595175</v>
      </c>
      <c r="AJ35" s="28">
        <v>0</v>
      </c>
      <c r="AK35" s="28">
        <v>1.2188444208688201</v>
      </c>
      <c r="AL35" s="28">
        <v>7.9949540370707197</v>
      </c>
      <c r="AM35" s="28">
        <v>0</v>
      </c>
      <c r="AN35" s="28">
        <v>13436.053824430501</v>
      </c>
      <c r="AO35" s="28">
        <v>1373.4642838109</v>
      </c>
      <c r="AP35" s="28">
        <v>14928.949716737499</v>
      </c>
      <c r="AQ35" s="28">
        <v>0</v>
      </c>
      <c r="AR35" s="28">
        <v>68.263772319537907</v>
      </c>
      <c r="AS35" s="28">
        <v>0</v>
      </c>
      <c r="AT35" s="28">
        <v>278.40200989035498</v>
      </c>
      <c r="AU35" s="28">
        <v>0.253824552191669</v>
      </c>
      <c r="AV35" s="28">
        <v>8.9252379073728003E-2</v>
      </c>
      <c r="AW35" s="28">
        <v>335.76251021676899</v>
      </c>
      <c r="AX35" s="28">
        <v>0.114068817694295</v>
      </c>
      <c r="AY35" s="28">
        <v>0</v>
      </c>
      <c r="AZ35" s="28">
        <v>1.6544326982919601E-2</v>
      </c>
      <c r="BA35" s="28">
        <v>473.224210203697</v>
      </c>
      <c r="BB35" s="28">
        <v>435.36535001398897</v>
      </c>
      <c r="BC35" s="28">
        <v>37.858860189707698</v>
      </c>
      <c r="BD35" s="28">
        <v>0</v>
      </c>
      <c r="BE35" s="28">
        <v>0</v>
      </c>
      <c r="BF35" s="28">
        <v>1.7811238381366501</v>
      </c>
      <c r="BG35" s="28">
        <v>0</v>
      </c>
      <c r="BH35" s="28">
        <v>19.1130587696004</v>
      </c>
      <c r="BI35" s="28">
        <v>0</v>
      </c>
      <c r="BJ35" s="28">
        <v>0.49676583464232699</v>
      </c>
      <c r="BK35" s="28">
        <v>76.452099266412006</v>
      </c>
      <c r="BL35" s="28">
        <v>19.205605198358899</v>
      </c>
      <c r="BM35" s="28">
        <v>0</v>
      </c>
      <c r="BN35" s="28">
        <v>1.28436049361486</v>
      </c>
      <c r="BO35" s="28">
        <v>1.7415188709028399E-3</v>
      </c>
      <c r="BP35" s="28">
        <v>9.0111583245313795</v>
      </c>
      <c r="BQ35" s="28">
        <v>151.27418350329799</v>
      </c>
      <c r="BR35" s="28">
        <v>0</v>
      </c>
      <c r="BS35" s="28">
        <v>1.02620939685321</v>
      </c>
      <c r="BT35" s="28">
        <v>23.4108816078049</v>
      </c>
      <c r="BU35" s="28">
        <v>2.1056685353679798</v>
      </c>
      <c r="BV35" s="28">
        <v>741.56488558563001</v>
      </c>
      <c r="BW35" s="28">
        <v>20.674983490325801</v>
      </c>
      <c r="BY35" s="37">
        <f t="shared" ref="BY35:BY51" si="14">AF35/(AF35+AN35+AO35)</f>
        <v>8.0000007208994358E-3</v>
      </c>
      <c r="CA35" s="25">
        <f t="shared" ref="CA35:CA59" si="15">IF(B35=0,"",(Y35-B35)/B35)</f>
        <v>2.6028741996775009E-3</v>
      </c>
      <c r="CB35" s="25">
        <f t="shared" ref="CB35:CB59" si="16">IF(C35=0,"",(AL35-C35)/C35)</f>
        <v>2.6018912752796123E-3</v>
      </c>
      <c r="CC35" s="25">
        <f t="shared" ref="CC35:CC59" si="17">IF(D35=0,"",(AP35-D35)/D35)</f>
        <v>2.6032565886745986E-3</v>
      </c>
      <c r="CD35" s="25">
        <f t="shared" ref="CD35:CD59" si="18">IF(E35=0,"",(BA35-E35)/E35)</f>
        <v>2.5792387404818947E-3</v>
      </c>
      <c r="CE35" s="25">
        <f t="shared" ref="CE35:CE59" si="19">IF(F35=0,"",(BB35-F35)/F35)</f>
        <v>2.5771461589439082E-3</v>
      </c>
      <c r="CF35" s="25">
        <f t="shared" ref="CF35:CF59" si="20">IF(G35=0,"",(BP35-G35)/G35)</f>
        <v>2.6038084159878878E-3</v>
      </c>
      <c r="CG35" s="25">
        <f t="shared" ref="CG35:CG59" si="21">IF(H35=0,"",(BV35-H35)/H35)</f>
        <v>2.6032354516714465E-3</v>
      </c>
      <c r="CH35" s="25">
        <f t="shared" ref="CH35:CH51" si="22">IF(I35=0,"",(T35-I35)/I35)</f>
        <v>2.6036650823799759E-3</v>
      </c>
      <c r="CI35" s="25">
        <f t="shared" ref="CI35:CI51" si="23">IF(J35=0,"",(V35-J35)/J35)</f>
        <v>2.6012912510010268E-3</v>
      </c>
      <c r="CJ35" s="25">
        <f t="shared" ref="CJ35:CJ51" si="24">IF(K35=0,"",(AE35-K35)/K35)</f>
        <v>2.6011842888548444E-3</v>
      </c>
      <c r="CK35" s="25">
        <f t="shared" ref="CK35:CK58" si="25">IF(L35=0,"",(R35-L35)/L35)</f>
        <v>2.6026539514260052E-3</v>
      </c>
      <c r="CL35" s="25">
        <f t="shared" ref="CL35:CL58" si="26">IF(M35=0,"",(W35-M35)/M35)</f>
        <v>2.6021539814863374E-3</v>
      </c>
      <c r="CM35" s="25">
        <f t="shared" ref="CM35:CM58" si="27">IF(N35=0,"",(AK35-N35)/N35)</f>
        <v>2.6012926662744144E-3</v>
      </c>
    </row>
    <row r="36" spans="1:91" x14ac:dyDescent="0.3">
      <c r="A36" s="28" t="s">
        <v>35</v>
      </c>
      <c r="B36" s="100">
        <v>4688.9220630999998</v>
      </c>
      <c r="C36" s="100">
        <v>14.670491483999999</v>
      </c>
      <c r="D36" s="100">
        <v>27400.271291000001</v>
      </c>
      <c r="E36" s="100">
        <v>868.46369417000005</v>
      </c>
      <c r="F36" s="100">
        <v>798.98675003000005</v>
      </c>
      <c r="G36" s="100">
        <v>16.535171139999999</v>
      </c>
      <c r="H36" s="100">
        <v>1360.896086</v>
      </c>
      <c r="I36" s="100">
        <v>23.993387508000001</v>
      </c>
      <c r="J36" s="100">
        <v>3.3019152443999999</v>
      </c>
      <c r="K36" s="100">
        <v>55.28477779</v>
      </c>
      <c r="L36" s="100">
        <v>3.9899481831000001</v>
      </c>
      <c r="M36" s="100">
        <v>4.1456286561000004</v>
      </c>
      <c r="N36" s="100">
        <v>2.2367799764999998</v>
      </c>
      <c r="O36" s="28"/>
      <c r="P36" s="30" t="s">
        <v>35</v>
      </c>
      <c r="Q36" s="30">
        <v>0</v>
      </c>
      <c r="R36" s="28">
        <v>4.0003337461502202</v>
      </c>
      <c r="S36" s="28">
        <v>24.055877051512699</v>
      </c>
      <c r="T36" s="28">
        <v>24.055877051512699</v>
      </c>
      <c r="U36" s="28">
        <v>32.500661261237703</v>
      </c>
      <c r="V36" s="28">
        <v>3.3105140256546002</v>
      </c>
      <c r="W36" s="28">
        <v>4.1564188754063798</v>
      </c>
      <c r="X36" s="28">
        <v>0</v>
      </c>
      <c r="Y36" s="28">
        <v>4701.1286904320496</v>
      </c>
      <c r="Z36" s="28">
        <v>325.09742675695298</v>
      </c>
      <c r="AA36" s="28">
        <v>29.316575332651201</v>
      </c>
      <c r="AB36" s="28">
        <v>106.271392682325</v>
      </c>
      <c r="AC36" s="28">
        <v>0</v>
      </c>
      <c r="AD36" s="28">
        <v>55.428683753724201</v>
      </c>
      <c r="AE36" s="28">
        <v>55.428683753724201</v>
      </c>
      <c r="AF36" s="28">
        <v>219.77275882689801</v>
      </c>
      <c r="AG36" s="28">
        <v>38.974349918176102</v>
      </c>
      <c r="AH36" s="28">
        <v>2.4311827436004498</v>
      </c>
      <c r="AI36" s="28">
        <v>19.030828538079</v>
      </c>
      <c r="AJ36" s="28">
        <v>0</v>
      </c>
      <c r="AK36" s="28">
        <v>2.24259765818472</v>
      </c>
      <c r="AL36" s="28">
        <v>14.7086707937521</v>
      </c>
      <c r="AM36" s="28">
        <v>0</v>
      </c>
      <c r="AN36" s="28">
        <v>24724.4396091864</v>
      </c>
      <c r="AO36" s="28">
        <v>2527.38740428556</v>
      </c>
      <c r="AP36" s="28">
        <v>27471.599772298901</v>
      </c>
      <c r="AQ36" s="28">
        <v>0</v>
      </c>
      <c r="AR36" s="28">
        <v>125.601503387786</v>
      </c>
      <c r="AS36" s="28">
        <v>0</v>
      </c>
      <c r="AT36" s="28">
        <v>512.24459641885596</v>
      </c>
      <c r="AU36" s="28">
        <v>0.46702177734971301</v>
      </c>
      <c r="AV36" s="28">
        <v>0.16421857659022099</v>
      </c>
      <c r="AW36" s="28">
        <v>617.78267027342804</v>
      </c>
      <c r="AX36" s="28">
        <v>0.20987951159024801</v>
      </c>
      <c r="AY36" s="28">
        <v>0</v>
      </c>
      <c r="AZ36" s="28">
        <v>3.04405150847952E-2</v>
      </c>
      <c r="BA36" s="28">
        <v>870.70379332990797</v>
      </c>
      <c r="BB36" s="28">
        <v>801.04599226419396</v>
      </c>
      <c r="BC36" s="28">
        <v>69.657801065714295</v>
      </c>
      <c r="BD36" s="28">
        <v>0</v>
      </c>
      <c r="BE36" s="28">
        <v>0</v>
      </c>
      <c r="BF36" s="28">
        <v>3.2771635410417899</v>
      </c>
      <c r="BG36" s="28">
        <v>0</v>
      </c>
      <c r="BH36" s="28">
        <v>35.166879448072798</v>
      </c>
      <c r="BI36" s="28">
        <v>0</v>
      </c>
      <c r="BJ36" s="28">
        <v>0.91401734013459202</v>
      </c>
      <c r="BK36" s="28">
        <v>140.66734941649099</v>
      </c>
      <c r="BL36" s="28">
        <v>35.337273244727001</v>
      </c>
      <c r="BM36" s="28">
        <v>0</v>
      </c>
      <c r="BN36" s="28">
        <v>2.3631475736261001</v>
      </c>
      <c r="BO36" s="28">
        <v>3.2042907838974398E-3</v>
      </c>
      <c r="BP36" s="28">
        <v>16.578221031502899</v>
      </c>
      <c r="BQ36" s="28">
        <v>278.33595455833398</v>
      </c>
      <c r="BR36" s="28">
        <v>0</v>
      </c>
      <c r="BS36" s="28">
        <v>1.8881663364944901</v>
      </c>
      <c r="BT36" s="28">
        <v>43.074750938017303</v>
      </c>
      <c r="BU36" s="28">
        <v>3.8743057676006498</v>
      </c>
      <c r="BV36" s="28">
        <v>1364.43883671357</v>
      </c>
      <c r="BW36" s="28">
        <v>38.040818819509298</v>
      </c>
      <c r="BY36" s="37">
        <f t="shared" si="14"/>
        <v>7.9999985675572888E-3</v>
      </c>
      <c r="CA36" s="25">
        <f t="shared" si="15"/>
        <v>2.6032907281848738E-3</v>
      </c>
      <c r="CB36" s="25">
        <f t="shared" si="16"/>
        <v>2.6024560795212702E-3</v>
      </c>
      <c r="CC36" s="25">
        <f t="shared" si="17"/>
        <v>2.6032034698258359E-3</v>
      </c>
      <c r="CD36" s="25">
        <f t="shared" si="18"/>
        <v>2.579381469767484E-3</v>
      </c>
      <c r="CE36" s="25">
        <f t="shared" si="19"/>
        <v>2.577317125867961E-3</v>
      </c>
      <c r="CF36" s="25">
        <f t="shared" si="20"/>
        <v>2.6035346800105659E-3</v>
      </c>
      <c r="CG36" s="25">
        <f t="shared" si="21"/>
        <v>2.6032485139868776E-3</v>
      </c>
      <c r="CH36" s="25">
        <f t="shared" si="22"/>
        <v>2.6044485586648289E-3</v>
      </c>
      <c r="CI36" s="25">
        <f t="shared" si="23"/>
        <v>2.6041798829281389E-3</v>
      </c>
      <c r="CJ36" s="25">
        <f t="shared" si="24"/>
        <v>2.6029943408804115E-3</v>
      </c>
      <c r="CK36" s="25">
        <f t="shared" si="25"/>
        <v>2.6029318110469806E-3</v>
      </c>
      <c r="CL36" s="25">
        <f t="shared" si="26"/>
        <v>2.602794461704212E-3</v>
      </c>
      <c r="CM36" s="25">
        <f t="shared" si="27"/>
        <v>2.6009181706925875E-3</v>
      </c>
    </row>
    <row r="37" spans="1:91" x14ac:dyDescent="0.3">
      <c r="A37" s="28" t="s">
        <v>36</v>
      </c>
      <c r="B37" s="100">
        <v>3021.2605456000001</v>
      </c>
      <c r="C37" s="100">
        <v>9.4527788570000002</v>
      </c>
      <c r="D37" s="100">
        <v>17623.749542000001</v>
      </c>
      <c r="E37" s="100">
        <v>559.11511280000002</v>
      </c>
      <c r="F37" s="100">
        <v>514.38567379999995</v>
      </c>
      <c r="G37" s="100">
        <v>10.654270265999999</v>
      </c>
      <c r="H37" s="100">
        <v>876.11912559999996</v>
      </c>
      <c r="I37" s="100">
        <v>15.446885408</v>
      </c>
      <c r="J37" s="100">
        <v>2.1257648785000001</v>
      </c>
      <c r="K37" s="100">
        <v>35.592243250000003</v>
      </c>
      <c r="L37" s="100">
        <v>2.5687193463</v>
      </c>
      <c r="M37" s="100">
        <v>2.6689463043999999</v>
      </c>
      <c r="N37" s="100">
        <v>1.4400346394000001</v>
      </c>
      <c r="O37" s="28"/>
      <c r="P37" s="30" t="s">
        <v>36</v>
      </c>
      <c r="Q37" s="30">
        <v>0</v>
      </c>
      <c r="R37" s="28">
        <v>2.57540986288409</v>
      </c>
      <c r="S37" s="28">
        <v>15.4871123266935</v>
      </c>
      <c r="T37" s="28">
        <v>15.4871123266935</v>
      </c>
      <c r="U37" s="28">
        <v>20.923307002562801</v>
      </c>
      <c r="V37" s="28">
        <v>2.1312989581170401</v>
      </c>
      <c r="W37" s="28">
        <v>2.67589065666697</v>
      </c>
      <c r="X37" s="28">
        <v>0</v>
      </c>
      <c r="Y37" s="28">
        <v>3029.1260509907002</v>
      </c>
      <c r="Z37" s="28">
        <v>209.291536843926</v>
      </c>
      <c r="AA37" s="28">
        <v>18.873406924738099</v>
      </c>
      <c r="AB37" s="28">
        <v>68.415425422224502</v>
      </c>
      <c r="AC37" s="28">
        <v>0</v>
      </c>
      <c r="AD37" s="28">
        <v>35.684874280493297</v>
      </c>
      <c r="AE37" s="28">
        <v>35.684874280493297</v>
      </c>
      <c r="AF37" s="28">
        <v>141.357172326041</v>
      </c>
      <c r="AG37" s="28">
        <v>25.090892894387501</v>
      </c>
      <c r="AH37" s="28">
        <v>1.5651409911831899</v>
      </c>
      <c r="AI37" s="28">
        <v>12.2516652587114</v>
      </c>
      <c r="AJ37" s="28">
        <v>0</v>
      </c>
      <c r="AK37" s="28">
        <v>1.44377991028332</v>
      </c>
      <c r="AL37" s="28">
        <v>9.4773880588082804</v>
      </c>
      <c r="AM37" s="28">
        <v>0</v>
      </c>
      <c r="AN37" s="28">
        <v>15902.6633826176</v>
      </c>
      <c r="AO37" s="28">
        <v>1625.60497157691</v>
      </c>
      <c r="AP37" s="28">
        <v>17669.625526520598</v>
      </c>
      <c r="AQ37" s="28">
        <v>0</v>
      </c>
      <c r="AR37" s="28">
        <v>80.859767837392496</v>
      </c>
      <c r="AS37" s="28">
        <v>0</v>
      </c>
      <c r="AT37" s="28">
        <v>329.77263465966701</v>
      </c>
      <c r="AU37" s="28">
        <v>0.30066756955857898</v>
      </c>
      <c r="AV37" s="28">
        <v>0.105723607632401</v>
      </c>
      <c r="AW37" s="28">
        <v>397.72693871150801</v>
      </c>
      <c r="AX37" s="28">
        <v>0.13511987202169301</v>
      </c>
      <c r="AY37" s="28">
        <v>0</v>
      </c>
      <c r="AZ37" s="28">
        <v>1.9597522819490999E-2</v>
      </c>
      <c r="BA37" s="28">
        <v>560.55726435991198</v>
      </c>
      <c r="BB37" s="28">
        <v>515.71141607428103</v>
      </c>
      <c r="BC37" s="28">
        <v>44.845848285630701</v>
      </c>
      <c r="BD37" s="28">
        <v>0</v>
      </c>
      <c r="BE37" s="28">
        <v>0</v>
      </c>
      <c r="BF37" s="28">
        <v>2.1098263030142599</v>
      </c>
      <c r="BG37" s="28">
        <v>0</v>
      </c>
      <c r="BH37" s="28">
        <v>22.640361617310599</v>
      </c>
      <c r="BI37" s="28">
        <v>0</v>
      </c>
      <c r="BJ37" s="28">
        <v>0.58844118972425596</v>
      </c>
      <c r="BK37" s="28">
        <v>90.5612884075464</v>
      </c>
      <c r="BL37" s="28">
        <v>22.749417782553198</v>
      </c>
      <c r="BM37" s="28">
        <v>0</v>
      </c>
      <c r="BN37" s="28">
        <v>1.52138837778402</v>
      </c>
      <c r="BO37" s="28">
        <v>2.0628953610344002E-3</v>
      </c>
      <c r="BP37" s="28">
        <v>10.681985872341301</v>
      </c>
      <c r="BQ37" s="28">
        <v>179.187287874361</v>
      </c>
      <c r="BR37" s="28">
        <v>0</v>
      </c>
      <c r="BS37" s="28">
        <v>1.21556577551699</v>
      </c>
      <c r="BT37" s="28">
        <v>27.730638536168701</v>
      </c>
      <c r="BU37" s="28">
        <v>2.4942066594083898</v>
      </c>
      <c r="BV37" s="28">
        <v>878.39988308889497</v>
      </c>
      <c r="BW37" s="28">
        <v>24.4899200479367</v>
      </c>
      <c r="BY37" s="37">
        <f t="shared" si="14"/>
        <v>8.0000095142863294E-3</v>
      </c>
      <c r="CA37" s="25">
        <f t="shared" si="15"/>
        <v>2.6033853327065526E-3</v>
      </c>
      <c r="CB37" s="25">
        <f t="shared" si="16"/>
        <v>2.6033827915117797E-3</v>
      </c>
      <c r="CC37" s="25">
        <f t="shared" si="17"/>
        <v>2.6030774218203439E-3</v>
      </c>
      <c r="CD37" s="25">
        <f t="shared" si="18"/>
        <v>2.5793464116714588E-3</v>
      </c>
      <c r="CE37" s="25">
        <f t="shared" si="19"/>
        <v>2.5773312551401841E-3</v>
      </c>
      <c r="CF37" s="25">
        <f t="shared" si="20"/>
        <v>2.601361299210478E-3</v>
      </c>
      <c r="CG37" s="25">
        <f t="shared" si="21"/>
        <v>2.6032504282257913E-3</v>
      </c>
      <c r="CH37" s="25">
        <f t="shared" si="22"/>
        <v>2.6042090447998536E-3</v>
      </c>
      <c r="CI37" s="25">
        <f t="shared" si="23"/>
        <v>2.6033357089543237E-3</v>
      </c>
      <c r="CJ37" s="25">
        <f t="shared" si="24"/>
        <v>2.6025623010792953E-3</v>
      </c>
      <c r="CK37" s="25">
        <f t="shared" si="25"/>
        <v>2.6046117469886686E-3</v>
      </c>
      <c r="CL37" s="25">
        <f t="shared" si="26"/>
        <v>2.6019078223948177E-3</v>
      </c>
      <c r="CM37" s="25">
        <f t="shared" si="27"/>
        <v>2.6008199947748314E-3</v>
      </c>
    </row>
    <row r="38" spans="1:91" x14ac:dyDescent="0.3">
      <c r="A38" s="28" t="s">
        <v>37</v>
      </c>
      <c r="B38" s="100">
        <v>1203.5709850000001</v>
      </c>
      <c r="C38" s="100">
        <v>3.7656817079999998</v>
      </c>
      <c r="D38" s="100">
        <v>7335.0838100000001</v>
      </c>
      <c r="E38" s="100">
        <v>227.45541660000001</v>
      </c>
      <c r="F38" s="100">
        <v>209.25895550000001</v>
      </c>
      <c r="G38" s="100">
        <v>4.2443122219999996</v>
      </c>
      <c r="H38" s="100">
        <v>356.64441799999997</v>
      </c>
      <c r="I38" s="100">
        <v>6.2839970899999997</v>
      </c>
      <c r="J38" s="100">
        <v>0.86478953700000005</v>
      </c>
      <c r="K38" s="100">
        <v>14.4793903</v>
      </c>
      <c r="L38" s="100">
        <v>1.0449890529999999</v>
      </c>
      <c r="M38" s="100">
        <v>1.085762176</v>
      </c>
      <c r="N38" s="100">
        <v>0.58582509000000005</v>
      </c>
      <c r="O38" s="28"/>
      <c r="P38" s="30" t="s">
        <v>37</v>
      </c>
      <c r="Q38" s="30">
        <v>0</v>
      </c>
      <c r="R38" s="28">
        <v>1.0477125979664501</v>
      </c>
      <c r="S38" s="28">
        <v>6.3003599106879404</v>
      </c>
      <c r="T38" s="28">
        <v>6.3003599106879404</v>
      </c>
      <c r="U38" s="28">
        <v>8.5176741853039903</v>
      </c>
      <c r="V38" s="28">
        <v>0.86704149748201098</v>
      </c>
      <c r="W38" s="28">
        <v>1.0885865216258901</v>
      </c>
      <c r="X38" s="28">
        <v>0</v>
      </c>
      <c r="Y38" s="28">
        <v>1206.7050521337901</v>
      </c>
      <c r="Z38" s="28">
        <v>85.200326797198997</v>
      </c>
      <c r="AA38" s="28">
        <v>7.68318005154548</v>
      </c>
      <c r="AB38" s="28">
        <v>27.8511972223098</v>
      </c>
      <c r="AC38" s="28">
        <v>0</v>
      </c>
      <c r="AD38" s="28">
        <v>14.517075605835601</v>
      </c>
      <c r="AE38" s="28">
        <v>14.517075605835601</v>
      </c>
      <c r="AF38" s="28">
        <v>58.833431207085702</v>
      </c>
      <c r="AG38" s="28">
        <v>10.2142515226905</v>
      </c>
      <c r="AH38" s="28">
        <v>0.63715538109150804</v>
      </c>
      <c r="AI38" s="28">
        <v>4.9875307012946504</v>
      </c>
      <c r="AJ38" s="28">
        <v>0</v>
      </c>
      <c r="AK38" s="28">
        <v>0.58734954850098298</v>
      </c>
      <c r="AL38" s="28">
        <v>3.7754847924072799</v>
      </c>
      <c r="AM38" s="28">
        <v>0</v>
      </c>
      <c r="AN38" s="28">
        <v>6618.7602628791201</v>
      </c>
      <c r="AO38" s="28">
        <v>676.58389505778905</v>
      </c>
      <c r="AP38" s="28">
        <v>7354.1775891440002</v>
      </c>
      <c r="AQ38" s="28">
        <v>0</v>
      </c>
      <c r="AR38" s="28">
        <v>32.917216888297297</v>
      </c>
      <c r="AS38" s="28">
        <v>0</v>
      </c>
      <c r="AT38" s="28">
        <v>134.247363902214</v>
      </c>
      <c r="AU38" s="28">
        <v>0.12231567188610901</v>
      </c>
      <c r="AV38" s="28">
        <v>4.3009832173150901E-2</v>
      </c>
      <c r="AW38" s="28">
        <v>161.800607615866</v>
      </c>
      <c r="AX38" s="28">
        <v>5.4968617536665598E-2</v>
      </c>
      <c r="AY38" s="28">
        <v>0</v>
      </c>
      <c r="AZ38" s="28">
        <v>7.9725584968887101E-3</v>
      </c>
      <c r="BA38" s="28">
        <v>228.04212306013201</v>
      </c>
      <c r="BB38" s="28">
        <v>209.79826855526201</v>
      </c>
      <c r="BC38" s="28">
        <v>18.2438545048694</v>
      </c>
      <c r="BD38" s="28">
        <v>0</v>
      </c>
      <c r="BE38" s="28">
        <v>0</v>
      </c>
      <c r="BF38" s="28">
        <v>0.85830520720690795</v>
      </c>
      <c r="BG38" s="28">
        <v>0</v>
      </c>
      <c r="BH38" s="28">
        <v>9.2103741530118004</v>
      </c>
      <c r="BI38" s="28">
        <v>0</v>
      </c>
      <c r="BJ38" s="28">
        <v>0.23938594586550699</v>
      </c>
      <c r="BK38" s="28">
        <v>36.841567574419699</v>
      </c>
      <c r="BL38" s="28">
        <v>9.2610766500627708</v>
      </c>
      <c r="BM38" s="28">
        <v>0</v>
      </c>
      <c r="BN38" s="28">
        <v>0.61892214774274301</v>
      </c>
      <c r="BO38" s="28">
        <v>8.3923105650997299E-4</v>
      </c>
      <c r="BP38" s="28">
        <v>4.2553685892072703</v>
      </c>
      <c r="BQ38" s="28">
        <v>72.945124965789802</v>
      </c>
      <c r="BR38" s="28">
        <v>0</v>
      </c>
      <c r="BS38" s="28">
        <v>0.49484592600823402</v>
      </c>
      <c r="BT38" s="28">
        <v>11.288873852612801</v>
      </c>
      <c r="BU38" s="28">
        <v>1.01536726295739</v>
      </c>
      <c r="BV38" s="28">
        <v>357.57284015939399</v>
      </c>
      <c r="BW38" s="28">
        <v>9.9696031390961899</v>
      </c>
      <c r="BY38" s="37">
        <f t="shared" si="14"/>
        <v>8.0000014269350477E-3</v>
      </c>
      <c r="CA38" s="25">
        <f t="shared" si="15"/>
        <v>2.6039736524472962E-3</v>
      </c>
      <c r="CB38" s="25">
        <f t="shared" si="16"/>
        <v>2.6032695186249824E-3</v>
      </c>
      <c r="CC38" s="25">
        <f t="shared" si="17"/>
        <v>2.6030757982573221E-3</v>
      </c>
      <c r="CD38" s="25">
        <f t="shared" si="18"/>
        <v>2.5794349895117276E-3</v>
      </c>
      <c r="CE38" s="25">
        <f t="shared" si="19"/>
        <v>2.5772519698063737E-3</v>
      </c>
      <c r="CF38" s="25">
        <f t="shared" si="20"/>
        <v>2.6049844189032821E-3</v>
      </c>
      <c r="CG38" s="25">
        <f t="shared" si="21"/>
        <v>2.6032151704502983E-3</v>
      </c>
      <c r="CH38" s="25">
        <f t="shared" si="22"/>
        <v>2.6038873751198228E-3</v>
      </c>
      <c r="CI38" s="25">
        <f t="shared" si="23"/>
        <v>2.6040561149977561E-3</v>
      </c>
      <c r="CJ38" s="25">
        <f t="shared" si="24"/>
        <v>2.6026859594771852E-3</v>
      </c>
      <c r="CK38" s="25">
        <f t="shared" si="25"/>
        <v>2.6062904282407062E-3</v>
      </c>
      <c r="CL38" s="25">
        <f t="shared" si="26"/>
        <v>2.6012562311712615E-3</v>
      </c>
      <c r="CM38" s="25">
        <f t="shared" si="27"/>
        <v>2.6022417390537643E-3</v>
      </c>
    </row>
    <row r="39" spans="1:91" x14ac:dyDescent="0.3">
      <c r="A39" s="28" t="s">
        <v>130</v>
      </c>
      <c r="B39" s="100">
        <v>2877.564038</v>
      </c>
      <c r="C39" s="100">
        <v>9.0031930110000005</v>
      </c>
      <c r="D39" s="100">
        <v>17256.219705</v>
      </c>
      <c r="E39" s="100">
        <v>539.59312299999999</v>
      </c>
      <c r="F39" s="100">
        <v>496.42550240000003</v>
      </c>
      <c r="G39" s="100">
        <v>10.147531361</v>
      </c>
      <c r="H39" s="100">
        <v>845.86980329999994</v>
      </c>
      <c r="I39" s="100">
        <v>14.907543338</v>
      </c>
      <c r="J39" s="100">
        <v>2.0515429810999999</v>
      </c>
      <c r="K39" s="100">
        <v>34.349517972000001</v>
      </c>
      <c r="L39" s="100">
        <v>2.4790320316000001</v>
      </c>
      <c r="M39" s="100">
        <v>2.5757592917999999</v>
      </c>
      <c r="N39" s="100">
        <v>1.3897552907999999</v>
      </c>
      <c r="O39" s="28"/>
      <c r="P39" s="30" t="s">
        <v>130</v>
      </c>
      <c r="Q39" s="30">
        <v>0</v>
      </c>
      <c r="R39" s="28">
        <v>2.4854842733912101</v>
      </c>
      <c r="S39" s="28">
        <v>14.946347838024799</v>
      </c>
      <c r="T39" s="28">
        <v>14.946347838024799</v>
      </c>
      <c r="U39" s="28">
        <v>20.201444015869601</v>
      </c>
      <c r="V39" s="28">
        <v>2.0568866745966798</v>
      </c>
      <c r="W39" s="28">
        <v>2.5824716132729799</v>
      </c>
      <c r="X39" s="28">
        <v>0</v>
      </c>
      <c r="Y39" s="28">
        <v>2885.0550130921401</v>
      </c>
      <c r="Z39" s="28">
        <v>202.07034975577901</v>
      </c>
      <c r="AA39" s="28">
        <v>18.222288228221</v>
      </c>
      <c r="AB39" s="28">
        <v>66.054925497599598</v>
      </c>
      <c r="AC39" s="28">
        <v>0</v>
      </c>
      <c r="AD39" s="28">
        <v>34.4388601429552</v>
      </c>
      <c r="AE39" s="28">
        <v>34.4388601429552</v>
      </c>
      <c r="AF39" s="28">
        <v>138.40907625747701</v>
      </c>
      <c r="AG39" s="28">
        <v>24.225303910874899</v>
      </c>
      <c r="AH39" s="28">
        <v>1.5111469431436599</v>
      </c>
      <c r="AI39" s="28">
        <v>11.82896289636</v>
      </c>
      <c r="AJ39" s="28">
        <v>0</v>
      </c>
      <c r="AK39" s="28">
        <v>1.3933785896873101</v>
      </c>
      <c r="AL39" s="28">
        <v>9.0266277577451</v>
      </c>
      <c r="AM39" s="28">
        <v>0</v>
      </c>
      <c r="AN39" s="28">
        <v>15571.0243265682</v>
      </c>
      <c r="AO39" s="28">
        <v>1591.70519179814</v>
      </c>
      <c r="AP39" s="28">
        <v>17301.138594623801</v>
      </c>
      <c r="AQ39" s="28">
        <v>0</v>
      </c>
      <c r="AR39" s="28">
        <v>78.070024688626901</v>
      </c>
      <c r="AS39" s="28">
        <v>0</v>
      </c>
      <c r="AT39" s="28">
        <v>318.39504356193299</v>
      </c>
      <c r="AU39" s="28">
        <v>0.29016972220991299</v>
      </c>
      <c r="AV39" s="28">
        <v>0.102032185951046</v>
      </c>
      <c r="AW39" s="28">
        <v>383.84000686078298</v>
      </c>
      <c r="AX39" s="28">
        <v>0.13040212930328399</v>
      </c>
      <c r="AY39" s="28">
        <v>0</v>
      </c>
      <c r="AZ39" s="28">
        <v>1.8913273874457699E-2</v>
      </c>
      <c r="BA39" s="28">
        <v>540.98487139981603</v>
      </c>
      <c r="BB39" s="28">
        <v>497.70487575978598</v>
      </c>
      <c r="BC39" s="28">
        <v>43.279995640029298</v>
      </c>
      <c r="BD39" s="28">
        <v>0</v>
      </c>
      <c r="BE39" s="28">
        <v>0</v>
      </c>
      <c r="BF39" s="28">
        <v>2.0361617292393501</v>
      </c>
      <c r="BG39" s="28">
        <v>0</v>
      </c>
      <c r="BH39" s="28">
        <v>21.8498064132453</v>
      </c>
      <c r="BI39" s="28">
        <v>0</v>
      </c>
      <c r="BJ39" s="28">
        <v>0.56789603167711</v>
      </c>
      <c r="BK39" s="28">
        <v>87.399230099703999</v>
      </c>
      <c r="BL39" s="28">
        <v>21.9645589901981</v>
      </c>
      <c r="BM39" s="28">
        <v>0</v>
      </c>
      <c r="BN39" s="28">
        <v>1.4682664351372601</v>
      </c>
      <c r="BO39" s="28">
        <v>1.9908786613645501E-3</v>
      </c>
      <c r="BP39" s="28">
        <v>10.173946738255101</v>
      </c>
      <c r="BQ39" s="28">
        <v>173.004977069034</v>
      </c>
      <c r="BR39" s="28">
        <v>0</v>
      </c>
      <c r="BS39" s="28">
        <v>1.1736288841934599</v>
      </c>
      <c r="BT39" s="28">
        <v>26.773933737090299</v>
      </c>
      <c r="BU39" s="28">
        <v>2.4081533392894001</v>
      </c>
      <c r="BV39" s="28">
        <v>848.071863876718</v>
      </c>
      <c r="BW39" s="28">
        <v>23.645005867759799</v>
      </c>
      <c r="BY39" s="37">
        <f t="shared" si="14"/>
        <v>7.9999981215390335E-3</v>
      </c>
      <c r="CA39" s="25">
        <f t="shared" si="15"/>
        <v>2.6032348865975647E-3</v>
      </c>
      <c r="CB39" s="25">
        <f t="shared" si="16"/>
        <v>2.6029372819695389E-3</v>
      </c>
      <c r="CC39" s="25">
        <f t="shared" si="17"/>
        <v>2.6030550370650303E-3</v>
      </c>
      <c r="CD39" s="25">
        <f t="shared" si="18"/>
        <v>2.5792552582550943E-3</v>
      </c>
      <c r="CE39" s="25">
        <f t="shared" si="19"/>
        <v>2.5771709019797328E-3</v>
      </c>
      <c r="CF39" s="25">
        <f t="shared" si="20"/>
        <v>2.6031333449850003E-3</v>
      </c>
      <c r="CG39" s="25">
        <f t="shared" si="21"/>
        <v>2.6033091240840306E-3</v>
      </c>
      <c r="CH39" s="25">
        <f t="shared" si="22"/>
        <v>2.603011049170306E-3</v>
      </c>
      <c r="CI39" s="25">
        <f t="shared" si="23"/>
        <v>2.6047192507830212E-3</v>
      </c>
      <c r="CJ39" s="25">
        <f t="shared" si="24"/>
        <v>2.6009730625048636E-3</v>
      </c>
      <c r="CK39" s="25">
        <f t="shared" si="25"/>
        <v>2.6027262693518747E-3</v>
      </c>
      <c r="CL39" s="25">
        <f t="shared" si="26"/>
        <v>2.605958365111571E-3</v>
      </c>
      <c r="CM39" s="25">
        <f t="shared" si="27"/>
        <v>2.6071488349754353E-3</v>
      </c>
    </row>
    <row r="40" spans="1:91" x14ac:dyDescent="0.3">
      <c r="A40" s="28" t="s">
        <v>39</v>
      </c>
      <c r="B40" s="100">
        <v>5.9313089999999997</v>
      </c>
      <c r="C40" s="100">
        <v>1.85576E-2</v>
      </c>
      <c r="D40" s="100">
        <v>60.239789999999999</v>
      </c>
      <c r="E40" s="100">
        <v>1.482826</v>
      </c>
      <c r="F40" s="100">
        <v>1.3642000000000001</v>
      </c>
      <c r="G40" s="100">
        <v>2.091633E-2</v>
      </c>
      <c r="H40" s="100">
        <v>2.3421259999999999</v>
      </c>
      <c r="I40" s="100">
        <v>4.0966620000000002E-2</v>
      </c>
      <c r="J40" s="100">
        <v>5.6377379999999998E-3</v>
      </c>
      <c r="K40" s="100">
        <v>9.4394000000000006E-2</v>
      </c>
      <c r="L40" s="100">
        <v>6.8124830000000003E-3</v>
      </c>
      <c r="M40" s="100">
        <v>7.0783010000000004E-3</v>
      </c>
      <c r="N40" s="100">
        <v>3.8191060000000001E-3</v>
      </c>
      <c r="O40" s="28"/>
      <c r="P40" s="30" t="s">
        <v>39</v>
      </c>
      <c r="Q40" s="30">
        <v>0</v>
      </c>
      <c r="R40" s="28">
        <v>6.8296703434283096E-3</v>
      </c>
      <c r="S40" s="28">
        <v>4.10735228030885E-2</v>
      </c>
      <c r="T40" s="28">
        <v>4.10735228030885E-2</v>
      </c>
      <c r="U40" s="28">
        <v>5.5963357611733003E-2</v>
      </c>
      <c r="V40" s="28">
        <v>5.6523406256738899E-3</v>
      </c>
      <c r="W40" s="28">
        <v>7.0966448583960401E-3</v>
      </c>
      <c r="X40" s="28">
        <v>0</v>
      </c>
      <c r="Y40" s="28">
        <v>5.9467484801887096</v>
      </c>
      <c r="Z40" s="28">
        <v>0.55979255674895401</v>
      </c>
      <c r="AA40" s="28">
        <v>5.0480421288050199E-2</v>
      </c>
      <c r="AB40" s="28">
        <v>0.182991216630565</v>
      </c>
      <c r="AC40" s="28">
        <v>0</v>
      </c>
      <c r="AD40" s="28">
        <v>9.4639518635780101E-2</v>
      </c>
      <c r="AE40" s="28">
        <v>9.4639518635780101E-2</v>
      </c>
      <c r="AF40" s="28">
        <v>0.483171874094037</v>
      </c>
      <c r="AG40" s="28">
        <v>6.7110345754173698E-2</v>
      </c>
      <c r="AH40" s="28">
        <v>4.18633866092362E-3</v>
      </c>
      <c r="AI40" s="28">
        <v>3.2769545777322003E-2</v>
      </c>
      <c r="AJ40" s="28">
        <v>0</v>
      </c>
      <c r="AK40" s="28">
        <v>3.8290247586897802E-3</v>
      </c>
      <c r="AL40" s="28">
        <v>1.86062004993468E-2</v>
      </c>
      <c r="AM40" s="28">
        <v>0</v>
      </c>
      <c r="AN40" s="28">
        <v>54.356374851877</v>
      </c>
      <c r="AO40" s="28">
        <v>5.55646559191345</v>
      </c>
      <c r="AP40" s="28">
        <v>60.396012317884498</v>
      </c>
      <c r="AQ40" s="28">
        <v>0</v>
      </c>
      <c r="AR40" s="28">
        <v>0.21627610948152701</v>
      </c>
      <c r="AS40" s="28">
        <v>0</v>
      </c>
      <c r="AT40" s="28">
        <v>0.88204709343739096</v>
      </c>
      <c r="AU40" s="28">
        <v>7.9739645166090596E-4</v>
      </c>
      <c r="AV40" s="28">
        <v>2.8039213611336198E-4</v>
      </c>
      <c r="AW40" s="28">
        <v>1.0548010494000599</v>
      </c>
      <c r="AX40" s="28">
        <v>3.5835281668016901E-4</v>
      </c>
      <c r="AY40" s="28">
        <v>0</v>
      </c>
      <c r="AZ40" s="28">
        <v>5.1974801170654301E-5</v>
      </c>
      <c r="BA40" s="28">
        <v>1.48664159883485</v>
      </c>
      <c r="BB40" s="28">
        <v>1.3677067454146601</v>
      </c>
      <c r="BC40" s="28">
        <v>0.118934853420195</v>
      </c>
      <c r="BD40" s="28">
        <v>0</v>
      </c>
      <c r="BE40" s="28">
        <v>0</v>
      </c>
      <c r="BF40" s="28">
        <v>5.5954773282185996E-3</v>
      </c>
      <c r="BG40" s="28">
        <v>0</v>
      </c>
      <c r="BH40" s="28">
        <v>6.0044252274894197E-2</v>
      </c>
      <c r="BI40" s="28">
        <v>0</v>
      </c>
      <c r="BJ40" s="28">
        <v>1.5605991060257799E-3</v>
      </c>
      <c r="BK40" s="28">
        <v>0.24017691540314101</v>
      </c>
      <c r="BL40" s="28">
        <v>6.0848260868510903E-2</v>
      </c>
      <c r="BM40" s="28">
        <v>0</v>
      </c>
      <c r="BN40" s="28">
        <v>4.0348646637675799E-3</v>
      </c>
      <c r="BO40" s="28">
        <v>5.4710329205178596E-6</v>
      </c>
      <c r="BP40" s="28">
        <v>2.09714430463466E-2</v>
      </c>
      <c r="BQ40" s="28">
        <v>0.47927287862371898</v>
      </c>
      <c r="BR40" s="28">
        <v>0</v>
      </c>
      <c r="BS40" s="28">
        <v>3.25118656284219E-3</v>
      </c>
      <c r="BT40" s="28">
        <v>7.4171280433869793E-2</v>
      </c>
      <c r="BU40" s="28">
        <v>6.6710913493939804E-3</v>
      </c>
      <c r="BV40" s="28">
        <v>2.3482211235855899</v>
      </c>
      <c r="BW40" s="28">
        <v>6.5503249707612093E-2</v>
      </c>
      <c r="BY40" s="37">
        <f t="shared" si="14"/>
        <v>8.0000625132490739E-3</v>
      </c>
      <c r="CA40" s="25">
        <f t="shared" si="15"/>
        <v>2.6030476895926155E-3</v>
      </c>
      <c r="CB40" s="25">
        <f t="shared" si="16"/>
        <v>2.6189000380867867E-3</v>
      </c>
      <c r="CC40" s="25">
        <f t="shared" si="17"/>
        <v>2.5933410107256151E-3</v>
      </c>
      <c r="CD40" s="25">
        <f t="shared" si="18"/>
        <v>2.5731939113895048E-3</v>
      </c>
      <c r="CE40" s="25">
        <f t="shared" si="19"/>
        <v>2.570550809749308E-3</v>
      </c>
      <c r="CF40" s="25">
        <f t="shared" si="20"/>
        <v>2.6349290887358904E-3</v>
      </c>
      <c r="CG40" s="25">
        <f t="shared" si="21"/>
        <v>2.6023892760636898E-3</v>
      </c>
      <c r="CH40" s="25">
        <f t="shared" si="22"/>
        <v>2.609509964173209E-3</v>
      </c>
      <c r="CI40" s="25">
        <f t="shared" si="23"/>
        <v>2.5901568455096967E-3</v>
      </c>
      <c r="CJ40" s="25">
        <f t="shared" si="24"/>
        <v>2.600998323835152E-3</v>
      </c>
      <c r="CK40" s="25">
        <f t="shared" si="25"/>
        <v>2.5229190925407569E-3</v>
      </c>
      <c r="CL40" s="25">
        <f t="shared" si="26"/>
        <v>2.5915623531748183E-3</v>
      </c>
      <c r="CM40" s="25">
        <f t="shared" si="27"/>
        <v>2.5971415011209666E-3</v>
      </c>
    </row>
    <row r="41" spans="1:91" x14ac:dyDescent="0.3">
      <c r="A41" s="28" t="s">
        <v>40</v>
      </c>
      <c r="B41" s="100">
        <v>748.15911700000004</v>
      </c>
      <c r="C41" s="100">
        <v>2.3408068179999999</v>
      </c>
      <c r="D41" s="100">
        <v>4331.96054</v>
      </c>
      <c r="E41" s="100">
        <v>137.97020190000001</v>
      </c>
      <c r="F41" s="100">
        <v>126.9326013</v>
      </c>
      <c r="G41" s="100">
        <v>2.638331199</v>
      </c>
      <c r="H41" s="100">
        <v>216.17249559999999</v>
      </c>
      <c r="I41" s="100">
        <v>3.8117576899999999</v>
      </c>
      <c r="J41" s="100">
        <v>0.52456549799999996</v>
      </c>
      <c r="K41" s="100">
        <v>8.7829323400000003</v>
      </c>
      <c r="L41" s="100">
        <v>0.63387119400000003</v>
      </c>
      <c r="M41" s="100">
        <v>0.65860406299999996</v>
      </c>
      <c r="N41" s="100">
        <v>0.35535066799999998</v>
      </c>
      <c r="O41" s="28"/>
      <c r="P41" s="30" t="s">
        <v>40</v>
      </c>
      <c r="Q41" s="30">
        <v>0</v>
      </c>
      <c r="R41" s="28">
        <v>0.63552047787715604</v>
      </c>
      <c r="S41" s="28">
        <v>3.8216816399867</v>
      </c>
      <c r="T41" s="28">
        <v>3.8216816399867</v>
      </c>
      <c r="U41" s="28">
        <v>5.1625530186014901</v>
      </c>
      <c r="V41" s="28">
        <v>0.52592909959492196</v>
      </c>
      <c r="W41" s="28">
        <v>0.66031979497152204</v>
      </c>
      <c r="X41" s="28">
        <v>0</v>
      </c>
      <c r="Y41" s="28">
        <v>750.10639610222904</v>
      </c>
      <c r="Z41" s="28">
        <v>51.639802035738398</v>
      </c>
      <c r="AA41" s="28">
        <v>4.6567697804728896</v>
      </c>
      <c r="AB41" s="28">
        <v>16.880589447209701</v>
      </c>
      <c r="AC41" s="28">
        <v>0</v>
      </c>
      <c r="AD41" s="28">
        <v>8.8057984561651601</v>
      </c>
      <c r="AE41" s="28">
        <v>8.8057984561651601</v>
      </c>
      <c r="AF41" s="28">
        <v>34.745907201948803</v>
      </c>
      <c r="AG41" s="28">
        <v>6.1908565743900104</v>
      </c>
      <c r="AH41" s="28">
        <v>0.386178537307384</v>
      </c>
      <c r="AI41" s="28">
        <v>3.0229360123502902</v>
      </c>
      <c r="AJ41" s="28">
        <v>0</v>
      </c>
      <c r="AK41" s="28">
        <v>0.35627524646327602</v>
      </c>
      <c r="AL41" s="28">
        <v>2.3469026358460501</v>
      </c>
      <c r="AM41" s="28">
        <v>0</v>
      </c>
      <c r="AN41" s="28">
        <v>3908.9127959567199</v>
      </c>
      <c r="AO41" s="28">
        <v>399.57810247303399</v>
      </c>
      <c r="AP41" s="28">
        <v>4343.2368056317</v>
      </c>
      <c r="AQ41" s="28">
        <v>0</v>
      </c>
      <c r="AR41" s="28">
        <v>19.951096821838998</v>
      </c>
      <c r="AS41" s="28">
        <v>0</v>
      </c>
      <c r="AT41" s="28">
        <v>81.367105272937593</v>
      </c>
      <c r="AU41" s="28">
        <v>7.4194521404123706E-2</v>
      </c>
      <c r="AV41" s="28">
        <v>2.6088917662880198E-2</v>
      </c>
      <c r="AW41" s="28">
        <v>98.145272673159198</v>
      </c>
      <c r="AX41" s="28">
        <v>3.3342950291285603E-2</v>
      </c>
      <c r="AY41" s="28">
        <v>0</v>
      </c>
      <c r="AZ41" s="28">
        <v>4.8359993496365104E-3</v>
      </c>
      <c r="BA41" s="28">
        <v>138.32606753280899</v>
      </c>
      <c r="BB41" s="28">
        <v>127.259759191071</v>
      </c>
      <c r="BC41" s="28">
        <v>11.066308341738401</v>
      </c>
      <c r="BD41" s="28">
        <v>0</v>
      </c>
      <c r="BE41" s="28">
        <v>0</v>
      </c>
      <c r="BF41" s="28">
        <v>0.52063320281971104</v>
      </c>
      <c r="BG41" s="28">
        <v>0</v>
      </c>
      <c r="BH41" s="28">
        <v>5.5868542281893996</v>
      </c>
      <c r="BI41" s="28">
        <v>0</v>
      </c>
      <c r="BJ41" s="28">
        <v>0.14520697277842901</v>
      </c>
      <c r="BK41" s="28">
        <v>22.347394640563898</v>
      </c>
      <c r="BL41" s="28">
        <v>5.6131137852729003</v>
      </c>
      <c r="BM41" s="28">
        <v>0</v>
      </c>
      <c r="BN41" s="28">
        <v>0.37542602765698202</v>
      </c>
      <c r="BO41" s="28">
        <v>5.0905719561059699E-4</v>
      </c>
      <c r="BP41" s="28">
        <v>2.6451999321858199</v>
      </c>
      <c r="BQ41" s="28">
        <v>44.212097679640898</v>
      </c>
      <c r="BR41" s="28">
        <v>0</v>
      </c>
      <c r="BS41" s="28">
        <v>0.29992536970738198</v>
      </c>
      <c r="BT41" s="28">
        <v>6.8421699925463999</v>
      </c>
      <c r="BU41" s="28">
        <v>0.61541249372575602</v>
      </c>
      <c r="BV41" s="28">
        <v>216.73522831616401</v>
      </c>
      <c r="BW41" s="28">
        <v>6.0425674250979702</v>
      </c>
      <c r="BY41" s="37">
        <f t="shared" si="14"/>
        <v>8.0000029371861941E-3</v>
      </c>
      <c r="CA41" s="25">
        <f t="shared" si="15"/>
        <v>2.6027606400591437E-3</v>
      </c>
      <c r="CB41" s="25">
        <f t="shared" si="16"/>
        <v>2.6041524653702447E-3</v>
      </c>
      <c r="CC41" s="25">
        <f t="shared" si="17"/>
        <v>2.6030397847760568E-3</v>
      </c>
      <c r="CD41" s="25">
        <f t="shared" si="18"/>
        <v>2.5792934119710474E-3</v>
      </c>
      <c r="CE41" s="25">
        <f t="shared" si="19"/>
        <v>2.5774142160513358E-3</v>
      </c>
      <c r="CF41" s="25">
        <f t="shared" si="20"/>
        <v>2.6034385631430084E-3</v>
      </c>
      <c r="CG41" s="25">
        <f t="shared" si="21"/>
        <v>2.6031651926954071E-3</v>
      </c>
      <c r="CH41" s="25">
        <f t="shared" si="22"/>
        <v>2.6035101897308949E-3</v>
      </c>
      <c r="CI41" s="25">
        <f t="shared" si="23"/>
        <v>2.5994877667726304E-3</v>
      </c>
      <c r="CJ41" s="25">
        <f t="shared" si="24"/>
        <v>2.6034717426913216E-3</v>
      </c>
      <c r="CK41" s="25">
        <f t="shared" si="25"/>
        <v>2.6019227451374227E-3</v>
      </c>
      <c r="CL41" s="25">
        <f t="shared" si="26"/>
        <v>2.6051038369043333E-3</v>
      </c>
      <c r="CM41" s="25">
        <f t="shared" si="27"/>
        <v>2.601876249395535E-3</v>
      </c>
    </row>
    <row r="42" spans="1:91" x14ac:dyDescent="0.3">
      <c r="A42" s="28" t="s">
        <v>41</v>
      </c>
      <c r="B42" s="100">
        <v>600.126439</v>
      </c>
      <c r="C42" s="100">
        <v>1.87764972</v>
      </c>
      <c r="D42" s="100">
        <v>3762.1326300000001</v>
      </c>
      <c r="E42" s="100">
        <v>114.986932</v>
      </c>
      <c r="F42" s="100">
        <v>105.787999</v>
      </c>
      <c r="G42" s="100">
        <v>2.11630524</v>
      </c>
      <c r="H42" s="100">
        <v>180.37106399999999</v>
      </c>
      <c r="I42" s="100">
        <v>3.1767837499999998</v>
      </c>
      <c r="J42" s="100">
        <v>0.43718295800000001</v>
      </c>
      <c r="K42" s="100">
        <v>7.3198569999999998</v>
      </c>
      <c r="L42" s="100">
        <v>0.52828020600000003</v>
      </c>
      <c r="M42" s="100">
        <v>0.54889222100000001</v>
      </c>
      <c r="N42" s="100">
        <v>0.29615576599999999</v>
      </c>
      <c r="O42" s="28"/>
      <c r="P42" s="30" t="s">
        <v>41</v>
      </c>
      <c r="Q42" s="30">
        <v>0</v>
      </c>
      <c r="R42" s="28">
        <v>0.52965520268142297</v>
      </c>
      <c r="S42" s="28">
        <v>3.18505554098176</v>
      </c>
      <c r="T42" s="28">
        <v>3.18505554098176</v>
      </c>
      <c r="U42" s="28">
        <v>4.3078951509945602</v>
      </c>
      <c r="V42" s="28">
        <v>0.43832343255336198</v>
      </c>
      <c r="W42" s="28">
        <v>0.55032144221784995</v>
      </c>
      <c r="X42" s="28">
        <v>0</v>
      </c>
      <c r="Y42" s="28">
        <v>601.68819064689103</v>
      </c>
      <c r="Z42" s="28">
        <v>43.090801328222398</v>
      </c>
      <c r="AA42" s="28">
        <v>3.8858397320322799</v>
      </c>
      <c r="AB42" s="28">
        <v>14.0859845192238</v>
      </c>
      <c r="AC42" s="28">
        <v>0</v>
      </c>
      <c r="AD42" s="28">
        <v>7.33891276970982</v>
      </c>
      <c r="AE42" s="28">
        <v>7.33891276970982</v>
      </c>
      <c r="AF42" s="28">
        <v>30.1754391882581</v>
      </c>
      <c r="AG42" s="28">
        <v>5.1659497811119</v>
      </c>
      <c r="AH42" s="28">
        <v>0.32224638400714201</v>
      </c>
      <c r="AI42" s="28">
        <v>2.5224841692355899</v>
      </c>
      <c r="AJ42" s="28">
        <v>0</v>
      </c>
      <c r="AK42" s="28">
        <v>0.2969258355803</v>
      </c>
      <c r="AL42" s="28">
        <v>1.88253361464309</v>
      </c>
      <c r="AM42" s="28">
        <v>0</v>
      </c>
      <c r="AN42" s="28">
        <v>3394.7339788687</v>
      </c>
      <c r="AO42" s="28">
        <v>347.01698787568102</v>
      </c>
      <c r="AP42" s="28">
        <v>3771.9264059326401</v>
      </c>
      <c r="AQ42" s="28">
        <v>0</v>
      </c>
      <c r="AR42" s="28">
        <v>16.648189585547499</v>
      </c>
      <c r="AS42" s="28">
        <v>0</v>
      </c>
      <c r="AT42" s="28">
        <v>67.896735068073198</v>
      </c>
      <c r="AU42" s="28">
        <v>6.1834922755556902E-2</v>
      </c>
      <c r="AV42" s="28">
        <v>2.17430085704679E-2</v>
      </c>
      <c r="AW42" s="28">
        <v>81.796062060109094</v>
      </c>
      <c r="AX42" s="28">
        <v>2.7788663370756701E-2</v>
      </c>
      <c r="AY42" s="28">
        <v>0</v>
      </c>
      <c r="AZ42" s="28">
        <v>4.0304040300490002E-3</v>
      </c>
      <c r="BA42" s="28">
        <v>115.28350457869701</v>
      </c>
      <c r="BB42" s="28">
        <v>106.06062550993001</v>
      </c>
      <c r="BC42" s="28">
        <v>9.2228790687676607</v>
      </c>
      <c r="BD42" s="28">
        <v>0</v>
      </c>
      <c r="BE42" s="28">
        <v>0</v>
      </c>
      <c r="BF42" s="28">
        <v>0.43390484884560399</v>
      </c>
      <c r="BG42" s="28">
        <v>0</v>
      </c>
      <c r="BH42" s="28">
        <v>4.6561779526777798</v>
      </c>
      <c r="BI42" s="28">
        <v>0</v>
      </c>
      <c r="BJ42" s="28">
        <v>0.12101864592117299</v>
      </c>
      <c r="BK42" s="28">
        <v>18.6247530878486</v>
      </c>
      <c r="BL42" s="28">
        <v>4.6838748305864799</v>
      </c>
      <c r="BM42" s="28">
        <v>0</v>
      </c>
      <c r="BN42" s="28">
        <v>0.31288766227395698</v>
      </c>
      <c r="BO42" s="28">
        <v>4.2425352711960603E-4</v>
      </c>
      <c r="BP42" s="28">
        <v>2.12181391888093</v>
      </c>
      <c r="BQ42" s="28">
        <v>36.892698686925797</v>
      </c>
      <c r="BR42" s="28">
        <v>0</v>
      </c>
      <c r="BS42" s="28">
        <v>0.250273014145246</v>
      </c>
      <c r="BT42" s="28">
        <v>5.7094565186511996</v>
      </c>
      <c r="BU42" s="28">
        <v>0.51352978718960196</v>
      </c>
      <c r="BV42" s="28">
        <v>180.84063192182401</v>
      </c>
      <c r="BW42" s="28">
        <v>5.0422195514382402</v>
      </c>
      <c r="BY42" s="37">
        <f t="shared" si="14"/>
        <v>8.0000074075668448E-3</v>
      </c>
      <c r="CA42" s="25">
        <f t="shared" si="15"/>
        <v>2.6023710095049242E-3</v>
      </c>
      <c r="CB42" s="25">
        <f t="shared" si="16"/>
        <v>2.6010680219365014E-3</v>
      </c>
      <c r="CC42" s="25">
        <f t="shared" si="17"/>
        <v>2.6032511067107366E-3</v>
      </c>
      <c r="CD42" s="25">
        <f t="shared" si="18"/>
        <v>2.5791850738048189E-3</v>
      </c>
      <c r="CE42" s="25">
        <f t="shared" si="19"/>
        <v>2.5771024360712832E-3</v>
      </c>
      <c r="CF42" s="25">
        <f t="shared" si="20"/>
        <v>2.6029699198448259E-3</v>
      </c>
      <c r="CG42" s="25">
        <f t="shared" si="21"/>
        <v>2.6033439699841379E-3</v>
      </c>
      <c r="CH42" s="25">
        <f t="shared" si="22"/>
        <v>2.6038256402439197E-3</v>
      </c>
      <c r="CI42" s="25">
        <f t="shared" si="23"/>
        <v>2.6086894113607462E-3</v>
      </c>
      <c r="CJ42" s="25">
        <f t="shared" si="24"/>
        <v>2.6032980848970338E-3</v>
      </c>
      <c r="CK42" s="25">
        <f t="shared" si="25"/>
        <v>2.60277910435837E-3</v>
      </c>
      <c r="CL42" s="25">
        <f t="shared" si="26"/>
        <v>2.6038285170923215E-3</v>
      </c>
      <c r="CM42" s="25">
        <f t="shared" si="27"/>
        <v>2.6002180903005436E-3</v>
      </c>
    </row>
    <row r="43" spans="1:91" x14ac:dyDescent="0.3">
      <c r="A43" s="28" t="s">
        <v>42</v>
      </c>
      <c r="B43" s="100">
        <v>1989.7715840999999</v>
      </c>
      <c r="C43" s="100">
        <v>6.2255061269</v>
      </c>
      <c r="D43" s="100">
        <v>11544.845031000001</v>
      </c>
      <c r="E43" s="100">
        <v>367.29639507000002</v>
      </c>
      <c r="F43" s="100">
        <v>337.91274483000001</v>
      </c>
      <c r="G43" s="100">
        <v>7.0167935794999998</v>
      </c>
      <c r="H43" s="100">
        <v>575.49956044999999</v>
      </c>
      <c r="I43" s="100">
        <v>10.147438704000001</v>
      </c>
      <c r="J43" s="100">
        <v>1.3964679174000001</v>
      </c>
      <c r="K43" s="100">
        <v>23.381412585</v>
      </c>
      <c r="L43" s="100">
        <v>1.6874548685999999</v>
      </c>
      <c r="M43" s="100">
        <v>1.7532961767999999</v>
      </c>
      <c r="N43" s="100">
        <v>0.94599386169999999</v>
      </c>
      <c r="O43" s="28"/>
      <c r="P43" s="30" t="s">
        <v>42</v>
      </c>
      <c r="Q43" s="30">
        <v>0</v>
      </c>
      <c r="R43" s="28">
        <v>1.6918480606841699</v>
      </c>
      <c r="S43" s="28">
        <v>10.173859456024701</v>
      </c>
      <c r="T43" s="28">
        <v>10.173859456024701</v>
      </c>
      <c r="U43" s="28">
        <v>13.7439028622134</v>
      </c>
      <c r="V43" s="28">
        <v>1.40010580027974</v>
      </c>
      <c r="W43" s="28">
        <v>1.7578606420854299</v>
      </c>
      <c r="X43" s="28">
        <v>0</v>
      </c>
      <c r="Y43" s="28">
        <v>1994.95214315007</v>
      </c>
      <c r="Z43" s="28">
        <v>137.47740071027599</v>
      </c>
      <c r="AA43" s="28">
        <v>12.3973820124379</v>
      </c>
      <c r="AB43" s="28">
        <v>44.940007175034602</v>
      </c>
      <c r="AC43" s="28">
        <v>0</v>
      </c>
      <c r="AD43" s="28">
        <v>23.442273823590899</v>
      </c>
      <c r="AE43" s="28">
        <v>23.442273823590899</v>
      </c>
      <c r="AF43" s="28">
        <v>92.599164977882097</v>
      </c>
      <c r="AG43" s="28">
        <v>16.481459698818998</v>
      </c>
      <c r="AH43" s="28">
        <v>1.02809621666902</v>
      </c>
      <c r="AI43" s="28">
        <v>8.0477572694706208</v>
      </c>
      <c r="AJ43" s="28">
        <v>0</v>
      </c>
      <c r="AK43" s="28">
        <v>0.94845896692375498</v>
      </c>
      <c r="AL43" s="28">
        <v>6.2417168036960504</v>
      </c>
      <c r="AM43" s="28">
        <v>0</v>
      </c>
      <c r="AN43" s="28">
        <v>10417.4083850771</v>
      </c>
      <c r="AO43" s="28">
        <v>1064.89000377409</v>
      </c>
      <c r="AP43" s="28">
        <v>11574.8975538291</v>
      </c>
      <c r="AQ43" s="28">
        <v>0</v>
      </c>
      <c r="AR43" s="28">
        <v>53.114391111441897</v>
      </c>
      <c r="AS43" s="28">
        <v>0</v>
      </c>
      <c r="AT43" s="28">
        <v>216.61800343090599</v>
      </c>
      <c r="AU43" s="28">
        <v>0.19751614082243399</v>
      </c>
      <c r="AV43" s="28">
        <v>6.9452421602870407E-2</v>
      </c>
      <c r="AW43" s="28">
        <v>261.27668564658802</v>
      </c>
      <c r="AX43" s="28">
        <v>8.8763599667322501E-2</v>
      </c>
      <c r="AY43" s="28">
        <v>0</v>
      </c>
      <c r="AZ43" s="28">
        <v>1.2874072832332901E-2</v>
      </c>
      <c r="BA43" s="28">
        <v>368.24365708291202</v>
      </c>
      <c r="BB43" s="28">
        <v>338.78350657347897</v>
      </c>
      <c r="BC43" s="28">
        <v>29.460150509432999</v>
      </c>
      <c r="BD43" s="28">
        <v>0</v>
      </c>
      <c r="BE43" s="28">
        <v>0</v>
      </c>
      <c r="BF43" s="28">
        <v>1.38599946492721</v>
      </c>
      <c r="BG43" s="28">
        <v>0</v>
      </c>
      <c r="BH43" s="28">
        <v>14.872985640304901</v>
      </c>
      <c r="BI43" s="28">
        <v>0</v>
      </c>
      <c r="BJ43" s="28">
        <v>0.38656194239102198</v>
      </c>
      <c r="BK43" s="28">
        <v>59.4918749546123</v>
      </c>
      <c r="BL43" s="28">
        <v>14.9434022607233</v>
      </c>
      <c r="BM43" s="28">
        <v>0</v>
      </c>
      <c r="BN43" s="28">
        <v>0.99943752110319295</v>
      </c>
      <c r="BO43" s="28">
        <v>1.35516862762281E-3</v>
      </c>
      <c r="BP43" s="28">
        <v>7.03505880126324</v>
      </c>
      <c r="BQ43" s="28">
        <v>117.702688485225</v>
      </c>
      <c r="BR43" s="28">
        <v>0</v>
      </c>
      <c r="BS43" s="28">
        <v>0.79846827562840605</v>
      </c>
      <c r="BT43" s="28">
        <v>18.2154495820702</v>
      </c>
      <c r="BU43" s="28">
        <v>1.63836789859009</v>
      </c>
      <c r="BV43" s="28">
        <v>576.99774770515296</v>
      </c>
      <c r="BW43" s="28">
        <v>16.086683876545699</v>
      </c>
      <c r="BY43" s="37">
        <f t="shared" si="14"/>
        <v>7.9999986649773435E-3</v>
      </c>
      <c r="CA43" s="25">
        <f t="shared" si="15"/>
        <v>2.6035948505181428E-3</v>
      </c>
      <c r="CB43" s="25">
        <f t="shared" si="16"/>
        <v>2.6039130739917049E-3</v>
      </c>
      <c r="CC43" s="25">
        <f t="shared" si="17"/>
        <v>2.6031118432861154E-3</v>
      </c>
      <c r="CD43" s="25">
        <f t="shared" si="18"/>
        <v>2.5790125512434583E-3</v>
      </c>
      <c r="CE43" s="25">
        <f t="shared" si="19"/>
        <v>2.5768834020067385E-3</v>
      </c>
      <c r="CF43" s="25">
        <f t="shared" si="20"/>
        <v>2.6030724085432948E-3</v>
      </c>
      <c r="CG43" s="25">
        <f t="shared" si="21"/>
        <v>2.6032813195921364E-3</v>
      </c>
      <c r="CH43" s="25">
        <f t="shared" si="22"/>
        <v>2.6036867819941036E-3</v>
      </c>
      <c r="CI43" s="25">
        <f t="shared" si="23"/>
        <v>2.6050601194712937E-3</v>
      </c>
      <c r="CJ43" s="25">
        <f t="shared" si="24"/>
        <v>2.6029752637761381E-3</v>
      </c>
      <c r="CK43" s="25">
        <f t="shared" si="25"/>
        <v>2.6034427147760193E-3</v>
      </c>
      <c r="CL43" s="25">
        <f t="shared" si="26"/>
        <v>2.6033623673102023E-3</v>
      </c>
      <c r="CM43" s="25">
        <f t="shared" si="27"/>
        <v>2.6058363838905468E-3</v>
      </c>
    </row>
    <row r="44" spans="1:91" x14ac:dyDescent="0.3">
      <c r="A44" s="28" t="s">
        <v>43</v>
      </c>
      <c r="B44" s="100">
        <v>10119.648675</v>
      </c>
      <c r="C44" s="100">
        <v>31.633058513999998</v>
      </c>
      <c r="D44" s="100">
        <v>49085.397830000002</v>
      </c>
      <c r="E44" s="100">
        <v>1388.4560271</v>
      </c>
      <c r="F44" s="100">
        <v>1346.8026355</v>
      </c>
      <c r="G44" s="100">
        <v>35.825374713000002</v>
      </c>
      <c r="H44" s="100">
        <v>2496.4691822999998</v>
      </c>
      <c r="I44" s="100">
        <v>0.62362983750000001</v>
      </c>
      <c r="J44" s="100">
        <v>7.1823181299999997E-2</v>
      </c>
      <c r="K44" s="100">
        <v>1.3122557291000001</v>
      </c>
      <c r="L44" s="100">
        <v>0.1186691705</v>
      </c>
      <c r="M44" s="100">
        <v>8.5337469400000004E-2</v>
      </c>
      <c r="N44" s="100">
        <v>2.5693822022999999</v>
      </c>
      <c r="O44" s="28"/>
      <c r="P44" s="30" t="s">
        <v>43</v>
      </c>
      <c r="Q44" s="30">
        <v>0</v>
      </c>
      <c r="R44" s="28">
        <v>0.118977667855728</v>
      </c>
      <c r="S44" s="28">
        <v>0.62525273887042598</v>
      </c>
      <c r="T44" s="28">
        <v>0.62525273887042598</v>
      </c>
      <c r="U44" s="28">
        <v>63.466485309112201</v>
      </c>
      <c r="V44" s="28">
        <v>7.2009832509883104E-2</v>
      </c>
      <c r="W44" s="28">
        <v>8.5560108507229699E-2</v>
      </c>
      <c r="X44" s="28">
        <v>0</v>
      </c>
      <c r="Y44" s="28">
        <v>10145.9924679508</v>
      </c>
      <c r="Z44" s="28">
        <v>634.84118972618603</v>
      </c>
      <c r="AA44" s="28">
        <v>57.248523525031601</v>
      </c>
      <c r="AB44" s="28">
        <v>207.52370026630501</v>
      </c>
      <c r="AC44" s="28">
        <v>0</v>
      </c>
      <c r="AD44" s="28">
        <v>1.3156723512648001</v>
      </c>
      <c r="AE44" s="28">
        <v>1.3156723512648001</v>
      </c>
      <c r="AF44" s="28">
        <v>393.70527909345901</v>
      </c>
      <c r="AG44" s="28">
        <v>76.108038930199896</v>
      </c>
      <c r="AH44" s="28">
        <v>4.7475475906069402</v>
      </c>
      <c r="AI44" s="28">
        <v>37.162867529109398</v>
      </c>
      <c r="AJ44" s="28">
        <v>0</v>
      </c>
      <c r="AK44" s="28">
        <v>2.5760649236598798</v>
      </c>
      <c r="AL44" s="28">
        <v>31.715427473580299</v>
      </c>
      <c r="AM44" s="28">
        <v>0</v>
      </c>
      <c r="AN44" s="28">
        <v>44291.861961831302</v>
      </c>
      <c r="AO44" s="28">
        <v>4527.6150820809398</v>
      </c>
      <c r="AP44" s="28">
        <v>49213.182323005698</v>
      </c>
      <c r="AQ44" s="28">
        <v>0</v>
      </c>
      <c r="AR44" s="28">
        <v>245.27140414857399</v>
      </c>
      <c r="AS44" s="28">
        <v>0</v>
      </c>
      <c r="AT44" s="28">
        <v>1000.29657978223</v>
      </c>
      <c r="AU44" s="28">
        <v>0.78723044790753904</v>
      </c>
      <c r="AV44" s="28">
        <v>0.27681329655582898</v>
      </c>
      <c r="AW44" s="28">
        <v>1041.3581322574701</v>
      </c>
      <c r="AX44" s="28">
        <v>0.353780750707959</v>
      </c>
      <c r="AY44" s="28">
        <v>0</v>
      </c>
      <c r="AZ44" s="28">
        <v>5.1311725383135602E-2</v>
      </c>
      <c r="BA44" s="28">
        <v>1392.0355157832601</v>
      </c>
      <c r="BB44" s="28">
        <v>1350.27368443552</v>
      </c>
      <c r="BC44" s="28">
        <v>41.761831347740497</v>
      </c>
      <c r="BD44" s="28">
        <v>0</v>
      </c>
      <c r="BE44" s="28">
        <v>0</v>
      </c>
      <c r="BF44" s="28">
        <v>5.5241103441635397</v>
      </c>
      <c r="BG44" s="28">
        <v>0</v>
      </c>
      <c r="BH44" s="28">
        <v>59.278535436101798</v>
      </c>
      <c r="BI44" s="28">
        <v>0</v>
      </c>
      <c r="BJ44" s="28">
        <v>1.5407025603928599</v>
      </c>
      <c r="BK44" s="28">
        <v>237.114254958911</v>
      </c>
      <c r="BL44" s="28">
        <v>69.005609905174694</v>
      </c>
      <c r="BM44" s="28">
        <v>0</v>
      </c>
      <c r="BN44" s="28">
        <v>3.9834114119170798</v>
      </c>
      <c r="BO44" s="28">
        <v>5.4012460098326097E-3</v>
      </c>
      <c r="BP44" s="28">
        <v>35.918638550187602</v>
      </c>
      <c r="BQ44" s="28">
        <v>543.52667670083599</v>
      </c>
      <c r="BR44" s="28">
        <v>0</v>
      </c>
      <c r="BS44" s="28">
        <v>3.6871669330257899</v>
      </c>
      <c r="BT44" s="28">
        <v>84.115120255452297</v>
      </c>
      <c r="BU44" s="28">
        <v>7.5656473568106497</v>
      </c>
      <c r="BV44" s="28">
        <v>2502.9681831125899</v>
      </c>
      <c r="BW44" s="28">
        <v>74.285124776129393</v>
      </c>
      <c r="BY44" s="37">
        <f t="shared" si="14"/>
        <v>7.9999963527945528E-3</v>
      </c>
      <c r="CA44" s="25">
        <f t="shared" si="15"/>
        <v>2.6032319694932471E-3</v>
      </c>
      <c r="CB44" s="25">
        <f t="shared" si="16"/>
        <v>2.6038885725781428E-3</v>
      </c>
      <c r="CC44" s="25">
        <f t="shared" si="17"/>
        <v>2.6033097143932484E-3</v>
      </c>
      <c r="CD44" s="25">
        <f t="shared" si="18"/>
        <v>2.5780353236942812E-3</v>
      </c>
      <c r="CE44" s="25">
        <f t="shared" si="19"/>
        <v>2.577251368558079E-3</v>
      </c>
      <c r="CF44" s="25">
        <f t="shared" si="20"/>
        <v>2.6032899288491403E-3</v>
      </c>
      <c r="CG44" s="25">
        <f t="shared" si="21"/>
        <v>2.6032770036450337E-3</v>
      </c>
      <c r="CH44" s="25">
        <f t="shared" si="22"/>
        <v>2.6023472143857735E-3</v>
      </c>
      <c r="CI44" s="25">
        <f t="shared" si="23"/>
        <v>2.5987599895287137E-3</v>
      </c>
      <c r="CJ44" s="25">
        <f t="shared" si="24"/>
        <v>2.6036252607129023E-3</v>
      </c>
      <c r="CK44" s="25">
        <f t="shared" si="25"/>
        <v>2.5996419662172791E-3</v>
      </c>
      <c r="CL44" s="25">
        <f t="shared" si="26"/>
        <v>2.6089255844478328E-3</v>
      </c>
      <c r="CM44" s="25">
        <f t="shared" si="27"/>
        <v>2.6009059118950162E-3</v>
      </c>
    </row>
    <row r="45" spans="1:91" x14ac:dyDescent="0.3">
      <c r="A45" s="28" t="s">
        <v>44</v>
      </c>
      <c r="B45" s="100">
        <v>967.61933999999997</v>
      </c>
      <c r="C45" s="100">
        <v>3.02744466</v>
      </c>
      <c r="D45" s="100">
        <v>5639.9364800000003</v>
      </c>
      <c r="E45" s="100">
        <v>179.00143199999999</v>
      </c>
      <c r="F45" s="100">
        <v>164.68129200000001</v>
      </c>
      <c r="G45" s="100">
        <v>3.41224624</v>
      </c>
      <c r="H45" s="100">
        <v>280.48760800000002</v>
      </c>
      <c r="I45" s="100">
        <v>4.9453416900000002</v>
      </c>
      <c r="J45" s="100">
        <v>0.68056699799999998</v>
      </c>
      <c r="K45" s="100">
        <v>11.394905100000001</v>
      </c>
      <c r="L45" s="100">
        <v>0.82237895800000005</v>
      </c>
      <c r="M45" s="100">
        <v>0.85446709499999995</v>
      </c>
      <c r="N45" s="100">
        <v>0.46102893</v>
      </c>
      <c r="O45" s="28"/>
      <c r="P45" s="30" t="s">
        <v>44</v>
      </c>
      <c r="Q45" s="30">
        <v>0</v>
      </c>
      <c r="R45" s="28">
        <v>0.82452007974656905</v>
      </c>
      <c r="S45" s="28">
        <v>4.9582180918408598</v>
      </c>
      <c r="T45" s="28">
        <v>4.9582180918408598</v>
      </c>
      <c r="U45" s="28">
        <v>6.6985373529158903</v>
      </c>
      <c r="V45" s="28">
        <v>0.68233893973465598</v>
      </c>
      <c r="W45" s="28">
        <v>0.85669059233483802</v>
      </c>
      <c r="X45" s="28">
        <v>0</v>
      </c>
      <c r="Y45" s="28">
        <v>970.13765514200395</v>
      </c>
      <c r="Z45" s="28">
        <v>67.004040516665199</v>
      </c>
      <c r="AA45" s="28">
        <v>6.0422752371004798</v>
      </c>
      <c r="AB45" s="28">
        <v>21.903022247336999</v>
      </c>
      <c r="AC45" s="28">
        <v>0</v>
      </c>
      <c r="AD45" s="28">
        <v>11.4246000530008</v>
      </c>
      <c r="AE45" s="28">
        <v>11.4246000530008</v>
      </c>
      <c r="AF45" s="28">
        <v>45.236920606711898</v>
      </c>
      <c r="AG45" s="28">
        <v>8.0328044828893805</v>
      </c>
      <c r="AH45" s="28">
        <v>0.50107829606100096</v>
      </c>
      <c r="AI45" s="28">
        <v>3.9223375637427802</v>
      </c>
      <c r="AJ45" s="28">
        <v>0</v>
      </c>
      <c r="AK45" s="28">
        <v>0.46222905952047799</v>
      </c>
      <c r="AL45" s="28">
        <v>3.0353272551905</v>
      </c>
      <c r="AM45" s="28">
        <v>0</v>
      </c>
      <c r="AN45" s="28">
        <v>5089.1562470058498</v>
      </c>
      <c r="AO45" s="28">
        <v>520.22583723496302</v>
      </c>
      <c r="AP45" s="28">
        <v>5654.61900484752</v>
      </c>
      <c r="AQ45" s="28">
        <v>0</v>
      </c>
      <c r="AR45" s="28">
        <v>25.887054424494401</v>
      </c>
      <c r="AS45" s="28">
        <v>0</v>
      </c>
      <c r="AT45" s="28">
        <v>105.575941129681</v>
      </c>
      <c r="AU45" s="28">
        <v>9.6259030076555493E-2</v>
      </c>
      <c r="AV45" s="28">
        <v>3.3847579931325998E-2</v>
      </c>
      <c r="AW45" s="28">
        <v>127.332838065003</v>
      </c>
      <c r="AX45" s="28">
        <v>4.3258821078390797E-2</v>
      </c>
      <c r="AY45" s="28">
        <v>0</v>
      </c>
      <c r="AZ45" s="28">
        <v>6.2741954066700698E-3</v>
      </c>
      <c r="BA45" s="28">
        <v>179.4631083244</v>
      </c>
      <c r="BB45" s="28">
        <v>165.10571188376201</v>
      </c>
      <c r="BC45" s="28">
        <v>14.3573964406378</v>
      </c>
      <c r="BD45" s="28">
        <v>0</v>
      </c>
      <c r="BE45" s="28">
        <v>0</v>
      </c>
      <c r="BF45" s="28">
        <v>0.675464244007562</v>
      </c>
      <c r="BG45" s="28">
        <v>0</v>
      </c>
      <c r="BH45" s="28">
        <v>7.2483258089584703</v>
      </c>
      <c r="BI45" s="28">
        <v>0</v>
      </c>
      <c r="BJ45" s="28">
        <v>0.18839074047741</v>
      </c>
      <c r="BK45" s="28">
        <v>28.993318617481499</v>
      </c>
      <c r="BL45" s="28">
        <v>7.2831825623077897</v>
      </c>
      <c r="BM45" s="28">
        <v>0</v>
      </c>
      <c r="BN45" s="28">
        <v>0.48707434172743103</v>
      </c>
      <c r="BO45" s="28">
        <v>6.6043961375022704E-4</v>
      </c>
      <c r="BP45" s="28">
        <v>3.4211287285393799</v>
      </c>
      <c r="BQ45" s="28">
        <v>57.3662937091961</v>
      </c>
      <c r="BR45" s="28">
        <v>0</v>
      </c>
      <c r="BS45" s="28">
        <v>0.38915842150712299</v>
      </c>
      <c r="BT45" s="28">
        <v>8.8778957388501798</v>
      </c>
      <c r="BU45" s="28">
        <v>0.79851334989004497</v>
      </c>
      <c r="BV45" s="28">
        <v>281.21778755160199</v>
      </c>
      <c r="BW45" s="28">
        <v>7.8403974845973998</v>
      </c>
      <c r="BY45" s="37">
        <f t="shared" si="14"/>
        <v>7.9999944413463985E-3</v>
      </c>
      <c r="CA45" s="25">
        <f t="shared" si="15"/>
        <v>2.6025886812100973E-3</v>
      </c>
      <c r="CB45" s="25">
        <f t="shared" si="16"/>
        <v>2.6037123963481273E-3</v>
      </c>
      <c r="CC45" s="25">
        <f t="shared" si="17"/>
        <v>2.6033138670242158E-3</v>
      </c>
      <c r="CD45" s="25">
        <f t="shared" si="18"/>
        <v>2.5791767096030975E-3</v>
      </c>
      <c r="CE45" s="25">
        <f t="shared" si="19"/>
        <v>2.5772197837869706E-3</v>
      </c>
      <c r="CF45" s="25">
        <f t="shared" si="20"/>
        <v>2.6031206175143725E-3</v>
      </c>
      <c r="CG45" s="25">
        <f t="shared" si="21"/>
        <v>2.6032506634017277E-3</v>
      </c>
      <c r="CH45" s="25">
        <f t="shared" si="22"/>
        <v>2.6037436132870296E-3</v>
      </c>
      <c r="CI45" s="25">
        <f t="shared" si="23"/>
        <v>2.6036257118891354E-3</v>
      </c>
      <c r="CJ45" s="25">
        <f t="shared" si="24"/>
        <v>2.6059851082743351E-3</v>
      </c>
      <c r="CK45" s="25">
        <f t="shared" si="25"/>
        <v>2.6035706844641771E-3</v>
      </c>
      <c r="CL45" s="25">
        <f t="shared" si="26"/>
        <v>2.6022035814475277E-3</v>
      </c>
      <c r="CM45" s="25">
        <f t="shared" si="27"/>
        <v>2.6031544711911858E-3</v>
      </c>
    </row>
    <row r="46" spans="1:91" x14ac:dyDescent="0.3">
      <c r="A46" s="28" t="s">
        <v>45</v>
      </c>
      <c r="B46" s="100">
        <v>70.665142000000003</v>
      </c>
      <c r="C46" s="100">
        <v>0.221094184</v>
      </c>
      <c r="D46" s="100">
        <v>717.69311000000005</v>
      </c>
      <c r="E46" s="100">
        <v>17.666297400000001</v>
      </c>
      <c r="F46" s="100">
        <v>16.252997199999999</v>
      </c>
      <c r="G46" s="100">
        <v>0.24919588000000001</v>
      </c>
      <c r="H46" s="100">
        <v>27.903911999999998</v>
      </c>
      <c r="I46" s="100">
        <v>0.48807351999999998</v>
      </c>
      <c r="J46" s="100">
        <v>6.7167529000000004E-2</v>
      </c>
      <c r="K46" s="100">
        <v>1.12460234</v>
      </c>
      <c r="L46" s="100">
        <v>8.1163575000000002E-2</v>
      </c>
      <c r="M46" s="100">
        <v>8.4330421000000003E-2</v>
      </c>
      <c r="N46" s="100">
        <v>4.5500618E-2</v>
      </c>
      <c r="O46" s="28"/>
      <c r="P46" s="30" t="s">
        <v>45</v>
      </c>
      <c r="Q46" s="30">
        <v>0</v>
      </c>
      <c r="R46" s="28">
        <v>8.1374467374968701E-2</v>
      </c>
      <c r="S46" s="28">
        <v>0.48934491567969102</v>
      </c>
      <c r="T46" s="28">
        <v>0.48934491567969102</v>
      </c>
      <c r="U46" s="28">
        <v>0.66674535017113301</v>
      </c>
      <c r="V46" s="28">
        <v>6.7341124106469794E-2</v>
      </c>
      <c r="W46" s="28">
        <v>8.4550877342248795E-2</v>
      </c>
      <c r="X46" s="28">
        <v>0</v>
      </c>
      <c r="Y46" s="28">
        <v>70.849041600114603</v>
      </c>
      <c r="Z46" s="28">
        <v>6.6693338261773496</v>
      </c>
      <c r="AA46" s="28">
        <v>0.60142530643264602</v>
      </c>
      <c r="AB46" s="28">
        <v>2.1801409323553602</v>
      </c>
      <c r="AC46" s="28">
        <v>0</v>
      </c>
      <c r="AD46" s="28">
        <v>1.12752970857145</v>
      </c>
      <c r="AE46" s="28">
        <v>1.12752970857145</v>
      </c>
      <c r="AF46" s="28">
        <v>5.7564908026477397</v>
      </c>
      <c r="AG46" s="28">
        <v>0.79955338876965398</v>
      </c>
      <c r="AH46" s="28">
        <v>4.9875578406700899E-2</v>
      </c>
      <c r="AI46" s="28">
        <v>0.390414749075437</v>
      </c>
      <c r="AJ46" s="28">
        <v>0</v>
      </c>
      <c r="AK46" s="28">
        <v>4.5617849385866098E-2</v>
      </c>
      <c r="AL46" s="28">
        <v>0.221669740240413</v>
      </c>
      <c r="AM46" s="28">
        <v>0</v>
      </c>
      <c r="AN46" s="28">
        <v>647.60517270457501</v>
      </c>
      <c r="AO46" s="28">
        <v>66.199562684568093</v>
      </c>
      <c r="AP46" s="28">
        <v>719.56122619179098</v>
      </c>
      <c r="AQ46" s="28">
        <v>0</v>
      </c>
      <c r="AR46" s="28">
        <v>2.5766934556788201</v>
      </c>
      <c r="AS46" s="28">
        <v>0</v>
      </c>
      <c r="AT46" s="28">
        <v>10.508619737856099</v>
      </c>
      <c r="AU46" s="28">
        <v>9.5001621940398098E-3</v>
      </c>
      <c r="AV46" s="28">
        <v>3.3405335736371301E-3</v>
      </c>
      <c r="AW46" s="28">
        <v>12.566951922705901</v>
      </c>
      <c r="AX46" s="28">
        <v>4.2693770509873901E-3</v>
      </c>
      <c r="AY46" s="28">
        <v>0</v>
      </c>
      <c r="AZ46" s="28">
        <v>6.1923106091921795E-4</v>
      </c>
      <c r="BA46" s="28">
        <v>17.7118701176225</v>
      </c>
      <c r="BB46" s="28">
        <v>16.294887790974698</v>
      </c>
      <c r="BC46" s="28">
        <v>1.4169823266478101</v>
      </c>
      <c r="BD46" s="28">
        <v>0</v>
      </c>
      <c r="BE46" s="28">
        <v>0</v>
      </c>
      <c r="BF46" s="28">
        <v>6.6663961595484905E-2</v>
      </c>
      <c r="BG46" s="28">
        <v>0</v>
      </c>
      <c r="BH46" s="28">
        <v>0.71536420807222301</v>
      </c>
      <c r="BI46" s="28">
        <v>0</v>
      </c>
      <c r="BJ46" s="28">
        <v>1.8592939367383699E-2</v>
      </c>
      <c r="BK46" s="28">
        <v>2.8614489745751901</v>
      </c>
      <c r="BL46" s="28">
        <v>0.724937403950904</v>
      </c>
      <c r="BM46" s="28">
        <v>0</v>
      </c>
      <c r="BN46" s="28">
        <v>4.8071296372845601E-2</v>
      </c>
      <c r="BO46" s="28">
        <v>6.5184406047278095E-5</v>
      </c>
      <c r="BP46" s="28">
        <v>0.24984236097378101</v>
      </c>
      <c r="BQ46" s="28">
        <v>5.7100222341325697</v>
      </c>
      <c r="BR46" s="28">
        <v>0</v>
      </c>
      <c r="BS46" s="28">
        <v>3.8735702744562499E-2</v>
      </c>
      <c r="BT46" s="28">
        <v>0.88367158821578895</v>
      </c>
      <c r="BU46" s="28">
        <v>7.9481219729162195E-2</v>
      </c>
      <c r="BV46" s="28">
        <v>27.976535634958601</v>
      </c>
      <c r="BW46" s="28">
        <v>0.78040115559086598</v>
      </c>
      <c r="BY46" s="37">
        <f t="shared" si="14"/>
        <v>8.0000013801652687E-3</v>
      </c>
      <c r="CA46" s="25">
        <f t="shared" si="15"/>
        <v>2.602408980011673E-3</v>
      </c>
      <c r="CB46" s="25">
        <f t="shared" si="16"/>
        <v>2.6032174614462038E-3</v>
      </c>
      <c r="CC46" s="25">
        <f t="shared" si="17"/>
        <v>2.602945696094159E-3</v>
      </c>
      <c r="CD46" s="25">
        <f t="shared" si="18"/>
        <v>2.5796417093317051E-3</v>
      </c>
      <c r="CE46" s="25">
        <f t="shared" si="19"/>
        <v>2.5774071366171736E-3</v>
      </c>
      <c r="CF46" s="25">
        <f t="shared" si="20"/>
        <v>2.5942683072489202E-3</v>
      </c>
      <c r="CG46" s="25">
        <f t="shared" si="21"/>
        <v>2.602632740477505E-3</v>
      </c>
      <c r="CH46" s="25">
        <f t="shared" si="22"/>
        <v>2.6049265686264524E-3</v>
      </c>
      <c r="CI46" s="25">
        <f t="shared" si="23"/>
        <v>2.5845093463210461E-3</v>
      </c>
      <c r="CJ46" s="25">
        <f t="shared" si="24"/>
        <v>2.6030255027300838E-3</v>
      </c>
      <c r="CK46" s="25">
        <f t="shared" si="25"/>
        <v>2.5983623191647136E-3</v>
      </c>
      <c r="CL46" s="25">
        <f t="shared" si="26"/>
        <v>2.6141971027132975E-3</v>
      </c>
      <c r="CM46" s="25">
        <f t="shared" si="27"/>
        <v>2.576478980265683E-3</v>
      </c>
    </row>
    <row r="47" spans="1:91" x14ac:dyDescent="0.3">
      <c r="A47" s="28" t="s">
        <v>46</v>
      </c>
      <c r="B47" s="100">
        <v>2270.7064150000001</v>
      </c>
      <c r="C47" s="100">
        <v>6.6010727539999996</v>
      </c>
      <c r="D47" s="100">
        <v>12841.107416999999</v>
      </c>
      <c r="E47" s="100">
        <v>409.30845233999997</v>
      </c>
      <c r="F47" s="100">
        <v>377.73680880000001</v>
      </c>
      <c r="G47" s="100">
        <v>20.739203706000001</v>
      </c>
      <c r="H47" s="100">
        <v>642.64116062999994</v>
      </c>
      <c r="I47" s="100">
        <v>11.308120743</v>
      </c>
      <c r="J47" s="100">
        <v>1.5561985443999999</v>
      </c>
      <c r="K47" s="100">
        <v>26.055825476999999</v>
      </c>
      <c r="L47" s="100">
        <v>1.8804688388999999</v>
      </c>
      <c r="M47" s="100">
        <v>1.9538417109999999</v>
      </c>
      <c r="N47" s="100">
        <v>1.0541987952</v>
      </c>
      <c r="O47" s="28"/>
      <c r="P47" s="30" t="s">
        <v>46</v>
      </c>
      <c r="Q47" s="30">
        <v>0</v>
      </c>
      <c r="R47" s="28">
        <v>1.88531053466149</v>
      </c>
      <c r="S47" s="28">
        <v>11.3372368403284</v>
      </c>
      <c r="T47" s="28">
        <v>11.3372368403284</v>
      </c>
      <c r="U47" s="28">
        <v>15.349016004393199</v>
      </c>
      <c r="V47" s="28">
        <v>1.56020457218774</v>
      </c>
      <c r="W47" s="28">
        <v>1.9588748891138801</v>
      </c>
      <c r="X47" s="28">
        <v>0</v>
      </c>
      <c r="Y47" s="28">
        <v>2276.5334342864999</v>
      </c>
      <c r="Z47" s="28">
        <v>153.53250028196601</v>
      </c>
      <c r="AA47" s="28">
        <v>13.845216157920699</v>
      </c>
      <c r="AB47" s="28">
        <v>50.188387739773802</v>
      </c>
      <c r="AC47" s="28">
        <v>0</v>
      </c>
      <c r="AD47" s="28">
        <v>26.122927581606302</v>
      </c>
      <c r="AE47" s="28">
        <v>26.122927581606302</v>
      </c>
      <c r="AF47" s="28">
        <v>102.993169805938</v>
      </c>
      <c r="AG47" s="28">
        <v>18.406258867978099</v>
      </c>
      <c r="AH47" s="28">
        <v>1.1481676788442401</v>
      </c>
      <c r="AI47" s="28">
        <v>8.9876200494055691</v>
      </c>
      <c r="AJ47" s="28">
        <v>0</v>
      </c>
      <c r="AK47" s="28">
        <v>1.0569094936080199</v>
      </c>
      <c r="AL47" s="28">
        <v>6.6182574027017598</v>
      </c>
      <c r="AM47" s="28">
        <v>0</v>
      </c>
      <c r="AN47" s="28">
        <v>11586.726784902699</v>
      </c>
      <c r="AO47" s="28">
        <v>1184.4198407742599</v>
      </c>
      <c r="AP47" s="28">
        <v>12874.139795482901</v>
      </c>
      <c r="AQ47" s="28">
        <v>0</v>
      </c>
      <c r="AR47" s="28">
        <v>59.317378475487402</v>
      </c>
      <c r="AS47" s="28">
        <v>0</v>
      </c>
      <c r="AT47" s="28">
        <v>241.915741202943</v>
      </c>
      <c r="AU47" s="28">
        <v>0.22078733507498399</v>
      </c>
      <c r="AV47" s="28">
        <v>7.7635319114623805E-2</v>
      </c>
      <c r="AW47" s="28">
        <v>292.06026834107598</v>
      </c>
      <c r="AX47" s="28">
        <v>9.9221650446160395E-2</v>
      </c>
      <c r="AY47" s="28">
        <v>0</v>
      </c>
      <c r="AZ47" s="28">
        <v>1.43909315090086E-2</v>
      </c>
      <c r="BA47" s="28">
        <v>410.35253272526597</v>
      </c>
      <c r="BB47" s="28">
        <v>378.698974938486</v>
      </c>
      <c r="BC47" s="28">
        <v>31.653557786779899</v>
      </c>
      <c r="BD47" s="28">
        <v>0</v>
      </c>
      <c r="BE47" s="28">
        <v>0</v>
      </c>
      <c r="BF47" s="28">
        <v>1.5492984179632601</v>
      </c>
      <c r="BG47" s="28">
        <v>0</v>
      </c>
      <c r="BH47" s="28">
        <v>16.6253234543119</v>
      </c>
      <c r="BI47" s="28">
        <v>0</v>
      </c>
      <c r="BJ47" s="28">
        <v>0.432106395663508</v>
      </c>
      <c r="BK47" s="28">
        <v>66.501238136212606</v>
      </c>
      <c r="BL47" s="28">
        <v>16.6885967845623</v>
      </c>
      <c r="BM47" s="28">
        <v>0</v>
      </c>
      <c r="BN47" s="28">
        <v>1.11719011690008</v>
      </c>
      <c r="BO47" s="28">
        <v>1.5148402130767101E-3</v>
      </c>
      <c r="BP47" s="28">
        <v>20.786209343761101</v>
      </c>
      <c r="BQ47" s="28">
        <v>131.44872683538</v>
      </c>
      <c r="BR47" s="28">
        <v>0</v>
      </c>
      <c r="BS47" s="28">
        <v>0.89171490486112803</v>
      </c>
      <c r="BT47" s="28">
        <v>20.3427506993775</v>
      </c>
      <c r="BU47" s="28">
        <v>1.8297051627805301</v>
      </c>
      <c r="BV47" s="28">
        <v>644.29521863346497</v>
      </c>
      <c r="BW47" s="28">
        <v>17.965402781835</v>
      </c>
      <c r="BY47" s="37">
        <f t="shared" si="14"/>
        <v>8.0000039957679216E-3</v>
      </c>
      <c r="CA47" s="25">
        <f t="shared" si="15"/>
        <v>2.5661702666655664E-3</v>
      </c>
      <c r="CB47" s="25">
        <f t="shared" si="16"/>
        <v>2.6033115134728563E-3</v>
      </c>
      <c r="CC47" s="25">
        <f t="shared" si="17"/>
        <v>2.5723932843339401E-3</v>
      </c>
      <c r="CD47" s="25">
        <f t="shared" si="18"/>
        <v>2.5508400310255848E-3</v>
      </c>
      <c r="CE47" s="25">
        <f t="shared" si="19"/>
        <v>2.5471866020751895E-3</v>
      </c>
      <c r="CF47" s="25">
        <f t="shared" si="20"/>
        <v>2.2665112136152259E-3</v>
      </c>
      <c r="CG47" s="25">
        <f t="shared" si="21"/>
        <v>2.5738438568788579E-3</v>
      </c>
      <c r="CH47" s="25">
        <f t="shared" si="22"/>
        <v>2.5747954050122143E-3</v>
      </c>
      <c r="CI47" s="25">
        <f t="shared" si="23"/>
        <v>2.574239516002508E-3</v>
      </c>
      <c r="CJ47" s="25">
        <f t="shared" si="24"/>
        <v>2.5753206193960304E-3</v>
      </c>
      <c r="CK47" s="25">
        <f t="shared" si="25"/>
        <v>2.5747279940689012E-3</v>
      </c>
      <c r="CL47" s="25">
        <f t="shared" si="26"/>
        <v>2.5760419001926789E-3</v>
      </c>
      <c r="CM47" s="25">
        <f t="shared" si="27"/>
        <v>2.5713351413056626E-3</v>
      </c>
    </row>
    <row r="48" spans="1:91" x14ac:dyDescent="0.3">
      <c r="A48" s="28" t="s">
        <v>47</v>
      </c>
      <c r="B48" s="100">
        <v>2643.3688003000002</v>
      </c>
      <c r="C48" s="100">
        <v>8.3833475699999997</v>
      </c>
      <c r="D48" s="100">
        <v>14356.932277</v>
      </c>
      <c r="E48" s="100">
        <v>375.64451501999997</v>
      </c>
      <c r="F48" s="100">
        <v>362.80656332000001</v>
      </c>
      <c r="G48" s="100">
        <v>9.279398273</v>
      </c>
      <c r="H48" s="100">
        <v>686.15481999999997</v>
      </c>
      <c r="I48" s="100">
        <v>9.7635005709999998</v>
      </c>
      <c r="J48" s="100">
        <v>1.3436305742000001</v>
      </c>
      <c r="K48" s="100">
        <v>22.496751374999999</v>
      </c>
      <c r="L48" s="100">
        <v>1.6236087162999999</v>
      </c>
      <c r="M48" s="100">
        <v>1.6869591316000001</v>
      </c>
      <c r="N48" s="100">
        <v>0.91020100820000005</v>
      </c>
      <c r="O48" s="28"/>
      <c r="P48" s="30" t="s">
        <v>47</v>
      </c>
      <c r="Q48" s="30">
        <v>0</v>
      </c>
      <c r="R48" s="28">
        <v>1.6278067815210799</v>
      </c>
      <c r="S48" s="28">
        <v>13.317418006631099</v>
      </c>
      <c r="T48" s="28">
        <v>13.317418006631099</v>
      </c>
      <c r="U48" s="28">
        <v>16.310558059409001</v>
      </c>
      <c r="V48" s="28">
        <v>3.3743466339629098</v>
      </c>
      <c r="W48" s="28">
        <v>1.6913194182431399</v>
      </c>
      <c r="X48" s="28">
        <v>0</v>
      </c>
      <c r="Y48" s="28">
        <v>2650.2017120344799</v>
      </c>
      <c r="Z48" s="28">
        <v>163.16613462572499</v>
      </c>
      <c r="AA48" s="28">
        <v>14.717696286124101</v>
      </c>
      <c r="AB48" s="28">
        <v>53.340680973965803</v>
      </c>
      <c r="AC48" s="28">
        <v>0</v>
      </c>
      <c r="AD48" s="28">
        <v>28.186825789337298</v>
      </c>
      <c r="AE48" s="28">
        <v>28.186825789337298</v>
      </c>
      <c r="AF48" s="28">
        <v>115.152440354723</v>
      </c>
      <c r="AG48" s="28">
        <v>19.559773102637202</v>
      </c>
      <c r="AH48" s="28">
        <v>1.2202447535977301</v>
      </c>
      <c r="AI48" s="28">
        <v>9.5516724734579892</v>
      </c>
      <c r="AJ48" s="28">
        <v>0</v>
      </c>
      <c r="AK48" s="28">
        <v>0.91255631648512703</v>
      </c>
      <c r="AL48" s="28">
        <v>8.40517904517821</v>
      </c>
      <c r="AM48" s="28">
        <v>0</v>
      </c>
      <c r="AN48" s="28">
        <v>12954.6561155001</v>
      </c>
      <c r="AO48" s="28">
        <v>1324.25301191267</v>
      </c>
      <c r="AP48" s="28">
        <v>14394.0615677675</v>
      </c>
      <c r="AQ48" s="28">
        <v>0</v>
      </c>
      <c r="AR48" s="28">
        <v>63.043460527505403</v>
      </c>
      <c r="AS48" s="28">
        <v>0</v>
      </c>
      <c r="AT48" s="28">
        <v>257.10232918384798</v>
      </c>
      <c r="AU48" s="28">
        <v>0.21206311832757299</v>
      </c>
      <c r="AV48" s="28">
        <v>7.45676288739342E-2</v>
      </c>
      <c r="AW48" s="28">
        <v>280.51992712622001</v>
      </c>
      <c r="AX48" s="28">
        <v>9.5301113775029297E-2</v>
      </c>
      <c r="AY48" s="28">
        <v>0</v>
      </c>
      <c r="AZ48" s="28">
        <v>1.38222906242938E-2</v>
      </c>
      <c r="BA48" s="28">
        <v>376.60645257370601</v>
      </c>
      <c r="BB48" s="28">
        <v>363.73527582254701</v>
      </c>
      <c r="BC48" s="28">
        <v>12.8711767511587</v>
      </c>
      <c r="BD48" s="28">
        <v>0</v>
      </c>
      <c r="BE48" s="28">
        <v>0</v>
      </c>
      <c r="BF48" s="28">
        <v>1.48807902191945</v>
      </c>
      <c r="BG48" s="28">
        <v>0</v>
      </c>
      <c r="BH48" s="28">
        <v>15.968389155464401</v>
      </c>
      <c r="BI48" s="28">
        <v>0</v>
      </c>
      <c r="BJ48" s="28">
        <v>0.415032247777464</v>
      </c>
      <c r="BK48" s="28">
        <v>63.873591350165597</v>
      </c>
      <c r="BL48" s="28">
        <v>17.7403053730844</v>
      </c>
      <c r="BM48" s="28">
        <v>0</v>
      </c>
      <c r="BN48" s="28">
        <v>1.0730478048027601</v>
      </c>
      <c r="BO48" s="28">
        <v>1.45496459707777E-3</v>
      </c>
      <c r="BP48" s="28">
        <v>9.3033856282896998</v>
      </c>
      <c r="BQ48" s="28">
        <v>139.701647351253</v>
      </c>
      <c r="BR48" s="28">
        <v>0</v>
      </c>
      <c r="BS48" s="28">
        <v>0.94768942844244597</v>
      </c>
      <c r="BT48" s="28">
        <v>21.624790093001501</v>
      </c>
      <c r="BU48" s="28">
        <v>1.9445220067653199</v>
      </c>
      <c r="BV48" s="28">
        <v>687.92943314759304</v>
      </c>
      <c r="BW48" s="28">
        <v>19.095363520810501</v>
      </c>
      <c r="BY48" s="37">
        <f t="shared" si="14"/>
        <v>7.9999963743786501E-3</v>
      </c>
      <c r="CA48" s="25">
        <f t="shared" si="15"/>
        <v>2.5849256198016016E-3</v>
      </c>
      <c r="CB48" s="25">
        <f t="shared" si="16"/>
        <v>2.6041476863412774E-3</v>
      </c>
      <c r="CC48" s="25">
        <f t="shared" si="17"/>
        <v>2.5861576868326753E-3</v>
      </c>
      <c r="CD48" s="25">
        <f t="shared" si="18"/>
        <v>2.5607656048293988E-3</v>
      </c>
      <c r="CE48" s="25">
        <f t="shared" si="19"/>
        <v>2.5598007214876766E-3</v>
      </c>
      <c r="CF48" s="25">
        <f t="shared" si="20"/>
        <v>2.5850119354716337E-3</v>
      </c>
      <c r="CG48" s="25">
        <f t="shared" si="21"/>
        <v>2.586315939007865E-3</v>
      </c>
      <c r="CH48" s="25">
        <f t="shared" si="22"/>
        <v>0.36400033059731762</v>
      </c>
      <c r="CI48" s="25">
        <f t="shared" si="23"/>
        <v>1.5113648786773117</v>
      </c>
      <c r="CJ48" s="25">
        <f t="shared" si="24"/>
        <v>0.25292871488371954</v>
      </c>
      <c r="CK48" s="25">
        <f t="shared" si="25"/>
        <v>2.5856385094106165E-3</v>
      </c>
      <c r="CL48" s="25">
        <f t="shared" si="26"/>
        <v>2.5847020010522051E-3</v>
      </c>
      <c r="CM48" s="25">
        <f t="shared" si="27"/>
        <v>2.5876792751359399E-3</v>
      </c>
    </row>
    <row r="49" spans="1:91" x14ac:dyDescent="0.3">
      <c r="A49" s="28" t="s">
        <v>48</v>
      </c>
      <c r="B49" s="100">
        <v>1202.6066565000001</v>
      </c>
      <c r="C49" s="100">
        <v>3.7626647520000001</v>
      </c>
      <c r="D49" s="100">
        <v>6941.3780239999996</v>
      </c>
      <c r="E49" s="100">
        <v>221.44737050000001</v>
      </c>
      <c r="F49" s="100">
        <v>203.7315054</v>
      </c>
      <c r="G49" s="100">
        <v>4.240916822</v>
      </c>
      <c r="H49" s="100">
        <v>346.94902949999999</v>
      </c>
      <c r="I49" s="100">
        <v>6.1180103130000001</v>
      </c>
      <c r="J49" s="100">
        <v>0.84194684099999995</v>
      </c>
      <c r="K49" s="100">
        <v>14.096926071</v>
      </c>
      <c r="L49" s="100">
        <v>1.0173866918000001</v>
      </c>
      <c r="M49" s="100">
        <v>1.0570834002</v>
      </c>
      <c r="N49" s="100">
        <v>0.57035081259999998</v>
      </c>
      <c r="O49" s="28"/>
      <c r="P49" s="30" t="s">
        <v>48</v>
      </c>
      <c r="Q49" s="30">
        <v>0</v>
      </c>
      <c r="R49" s="28">
        <v>1.0200329251409299</v>
      </c>
      <c r="S49" s="28">
        <v>6.1339438033760096</v>
      </c>
      <c r="T49" s="28">
        <v>6.1339438033760096</v>
      </c>
      <c r="U49" s="28">
        <v>8.2856849666661105</v>
      </c>
      <c r="V49" s="28">
        <v>0.84413651842967496</v>
      </c>
      <c r="W49" s="28">
        <v>1.0598345624152901</v>
      </c>
      <c r="X49" s="28">
        <v>0</v>
      </c>
      <c r="Y49" s="28">
        <v>1205.73704940006</v>
      </c>
      <c r="Z49" s="28">
        <v>82.879963138603003</v>
      </c>
      <c r="AA49" s="28">
        <v>7.4739230895524003</v>
      </c>
      <c r="AB49" s="28">
        <v>27.092730002729201</v>
      </c>
      <c r="AC49" s="28">
        <v>0</v>
      </c>
      <c r="AD49" s="28">
        <v>14.1336254233136</v>
      </c>
      <c r="AE49" s="28">
        <v>14.1336254233136</v>
      </c>
      <c r="AF49" s="28">
        <v>55.675541523283499</v>
      </c>
      <c r="AG49" s="28">
        <v>9.9360591496194104</v>
      </c>
      <c r="AH49" s="28">
        <v>0.61980042155252701</v>
      </c>
      <c r="AI49" s="28">
        <v>4.8516912760270499</v>
      </c>
      <c r="AJ49" s="28">
        <v>0</v>
      </c>
      <c r="AK49" s="28">
        <v>0.57183853002301699</v>
      </c>
      <c r="AL49" s="28">
        <v>3.7724613040339099</v>
      </c>
      <c r="AM49" s="28">
        <v>0</v>
      </c>
      <c r="AN49" s="28">
        <v>6263.5034125938901</v>
      </c>
      <c r="AO49" s="28">
        <v>640.26875439717298</v>
      </c>
      <c r="AP49" s="28">
        <v>6959.4477085143499</v>
      </c>
      <c r="AQ49" s="28">
        <v>0</v>
      </c>
      <c r="AR49" s="28">
        <v>32.0206641425453</v>
      </c>
      <c r="AS49" s="28">
        <v>0</v>
      </c>
      <c r="AT49" s="28">
        <v>130.590823542799</v>
      </c>
      <c r="AU49" s="28">
        <v>0.119084516598047</v>
      </c>
      <c r="AV49" s="28">
        <v>4.1873677133109501E-2</v>
      </c>
      <c r="AW49" s="28">
        <v>157.52677389507099</v>
      </c>
      <c r="AX49" s="28">
        <v>5.3516596989588598E-2</v>
      </c>
      <c r="AY49" s="28">
        <v>0</v>
      </c>
      <c r="AZ49" s="28">
        <v>7.7619592166978E-3</v>
      </c>
      <c r="BA49" s="28">
        <v>222.01857331246501</v>
      </c>
      <c r="BB49" s="28">
        <v>204.256571184454</v>
      </c>
      <c r="BC49" s="28">
        <v>17.7620021280113</v>
      </c>
      <c r="BD49" s="28">
        <v>0</v>
      </c>
      <c r="BE49" s="28">
        <v>0</v>
      </c>
      <c r="BF49" s="28">
        <v>0.83563622480530397</v>
      </c>
      <c r="BG49" s="28">
        <v>0</v>
      </c>
      <c r="BH49" s="28">
        <v>8.96708515275275</v>
      </c>
      <c r="BI49" s="28">
        <v>0</v>
      </c>
      <c r="BJ49" s="28">
        <v>0.23306260420972499</v>
      </c>
      <c r="BK49" s="28">
        <v>35.868386096551397</v>
      </c>
      <c r="BL49" s="28">
        <v>9.0088365690702492</v>
      </c>
      <c r="BM49" s="28">
        <v>0</v>
      </c>
      <c r="BN49" s="28">
        <v>0.60257342879346498</v>
      </c>
      <c r="BO49" s="28">
        <v>8.1703233287587398E-4</v>
      </c>
      <c r="BP49" s="28">
        <v>4.2519672758257698</v>
      </c>
      <c r="BQ49" s="28">
        <v>70.958627110814305</v>
      </c>
      <c r="BR49" s="28">
        <v>0</v>
      </c>
      <c r="BS49" s="28">
        <v>0.48136924758668498</v>
      </c>
      <c r="BT49" s="28">
        <v>10.9814182055964</v>
      </c>
      <c r="BU49" s="28">
        <v>0.98771098663271395</v>
      </c>
      <c r="BV49" s="28">
        <v>347.85215286848802</v>
      </c>
      <c r="BW49" s="28">
        <v>9.6980724673544394</v>
      </c>
      <c r="BY49" s="37">
        <f t="shared" si="14"/>
        <v>7.9999942316067371E-3</v>
      </c>
      <c r="CA49" s="25">
        <f t="shared" si="15"/>
        <v>2.6030064636182728E-3</v>
      </c>
      <c r="CB49" s="25">
        <f t="shared" si="16"/>
        <v>2.6036207527398215E-3</v>
      </c>
      <c r="CC49" s="25">
        <f t="shared" si="17"/>
        <v>2.6031840438416999E-3</v>
      </c>
      <c r="CD49" s="25">
        <f t="shared" si="18"/>
        <v>2.5794066155551991E-3</v>
      </c>
      <c r="CE49" s="25">
        <f t="shared" si="19"/>
        <v>2.5772439241692272E-3</v>
      </c>
      <c r="CF49" s="25">
        <f t="shared" si="20"/>
        <v>2.6056756804200905E-3</v>
      </c>
      <c r="CG49" s="25">
        <f t="shared" si="21"/>
        <v>2.6030433628523087E-3</v>
      </c>
      <c r="CH49" s="25">
        <f t="shared" si="22"/>
        <v>2.6043582081175794E-3</v>
      </c>
      <c r="CI49" s="25">
        <f t="shared" si="23"/>
        <v>2.6007312137121242E-3</v>
      </c>
      <c r="CJ49" s="25">
        <f t="shared" si="24"/>
        <v>2.6033585001978988E-3</v>
      </c>
      <c r="CK49" s="25">
        <f t="shared" si="25"/>
        <v>2.601010375168186E-3</v>
      </c>
      <c r="CL49" s="25">
        <f t="shared" si="26"/>
        <v>2.6025971222039036E-3</v>
      </c>
      <c r="CM49" s="25">
        <f t="shared" si="27"/>
        <v>2.6084251835025961E-3</v>
      </c>
    </row>
    <row r="50" spans="1:91" x14ac:dyDescent="0.3">
      <c r="A50" s="28" t="s">
        <v>49</v>
      </c>
      <c r="B50" s="100">
        <v>2246.3604190000001</v>
      </c>
      <c r="C50" s="100">
        <v>7.0283183810000001</v>
      </c>
      <c r="D50" s="100">
        <v>13006.192247000001</v>
      </c>
      <c r="E50" s="100">
        <v>414.24908260000001</v>
      </c>
      <c r="F50" s="100">
        <v>381.10920329999999</v>
      </c>
      <c r="G50" s="100">
        <v>7.9216408620000003</v>
      </c>
      <c r="H50" s="100">
        <v>649.04763660000003</v>
      </c>
      <c r="I50" s="100">
        <v>11.444619088</v>
      </c>
      <c r="J50" s="100">
        <v>1.5749832789</v>
      </c>
      <c r="K50" s="100">
        <v>26.370340545000001</v>
      </c>
      <c r="L50" s="100">
        <v>1.9031681466999999</v>
      </c>
      <c r="M50" s="100">
        <v>1.9774268751999999</v>
      </c>
      <c r="N50" s="100">
        <v>1.0669236445000001</v>
      </c>
      <c r="O50" s="28"/>
      <c r="P50" s="30" t="s">
        <v>49</v>
      </c>
      <c r="Q50" s="30">
        <v>0</v>
      </c>
      <c r="R50" s="28">
        <v>1.9081225454927</v>
      </c>
      <c r="S50" s="28">
        <v>11.474415156629799</v>
      </c>
      <c r="T50" s="28">
        <v>11.474415156629799</v>
      </c>
      <c r="U50" s="28">
        <v>15.500305572064599</v>
      </c>
      <c r="V50" s="28">
        <v>1.57908176255586</v>
      </c>
      <c r="W50" s="28">
        <v>1.98257654546158</v>
      </c>
      <c r="X50" s="28">
        <v>0</v>
      </c>
      <c r="Y50" s="28">
        <v>2252.2075696070801</v>
      </c>
      <c r="Z50" s="28">
        <v>155.04634406368399</v>
      </c>
      <c r="AA50" s="28">
        <v>13.9817207543789</v>
      </c>
      <c r="AB50" s="28">
        <v>50.683111943977501</v>
      </c>
      <c r="AC50" s="28">
        <v>0</v>
      </c>
      <c r="AD50" s="28">
        <v>26.438985634484499</v>
      </c>
      <c r="AE50" s="28">
        <v>26.438985634484499</v>
      </c>
      <c r="AF50" s="28">
        <v>104.32040439822001</v>
      </c>
      <c r="AG50" s="28">
        <v>18.587746891670999</v>
      </c>
      <c r="AH50" s="28">
        <v>1.1594831934007801</v>
      </c>
      <c r="AI50" s="28">
        <v>9.0762209917838099</v>
      </c>
      <c r="AJ50" s="28">
        <v>0</v>
      </c>
      <c r="AK50" s="28">
        <v>1.06970173251413</v>
      </c>
      <c r="AL50" s="28">
        <v>7.0466188794126898</v>
      </c>
      <c r="AM50" s="28">
        <v>0</v>
      </c>
      <c r="AN50" s="28">
        <v>11736.046467448101</v>
      </c>
      <c r="AO50" s="28">
        <v>1199.68384556622</v>
      </c>
      <c r="AP50" s="28">
        <v>13040.0507174126</v>
      </c>
      <c r="AQ50" s="28">
        <v>0</v>
      </c>
      <c r="AR50" s="28">
        <v>59.902227132795403</v>
      </c>
      <c r="AS50" s="28">
        <v>0</v>
      </c>
      <c r="AT50" s="28">
        <v>244.30075534475699</v>
      </c>
      <c r="AU50" s="28">
        <v>0.222765234092274</v>
      </c>
      <c r="AV50" s="28">
        <v>7.8330727763355895E-2</v>
      </c>
      <c r="AW50" s="28">
        <v>294.67652135231498</v>
      </c>
      <c r="AX50" s="28">
        <v>0.10011053246250699</v>
      </c>
      <c r="AY50" s="28">
        <v>0</v>
      </c>
      <c r="AZ50" s="28">
        <v>1.4519852512993399E-2</v>
      </c>
      <c r="BA50" s="28">
        <v>415.317555126976</v>
      </c>
      <c r="BB50" s="28">
        <v>382.09138562483503</v>
      </c>
      <c r="BC50" s="28">
        <v>33.226169502141197</v>
      </c>
      <c r="BD50" s="28">
        <v>0</v>
      </c>
      <c r="BE50" s="28">
        <v>0</v>
      </c>
      <c r="BF50" s="28">
        <v>1.5631746626101599</v>
      </c>
      <c r="BG50" s="28">
        <v>0</v>
      </c>
      <c r="BH50" s="28">
        <v>16.774238093222401</v>
      </c>
      <c r="BI50" s="28">
        <v>0</v>
      </c>
      <c r="BJ50" s="28">
        <v>0.43597768164156098</v>
      </c>
      <c r="BK50" s="28">
        <v>67.097018602379805</v>
      </c>
      <c r="BL50" s="28">
        <v>16.853164201268999</v>
      </c>
      <c r="BM50" s="28">
        <v>0</v>
      </c>
      <c r="BN50" s="28">
        <v>1.1272004824594699</v>
      </c>
      <c r="BO50" s="28">
        <v>1.5284033752762599E-3</v>
      </c>
      <c r="BP50" s="28">
        <v>7.9422623438262301</v>
      </c>
      <c r="BQ50" s="28">
        <v>132.74467188710099</v>
      </c>
      <c r="BR50" s="28">
        <v>0</v>
      </c>
      <c r="BS50" s="28">
        <v>0.90050770255898105</v>
      </c>
      <c r="BT50" s="28">
        <v>20.543356980584001</v>
      </c>
      <c r="BU50" s="28">
        <v>1.8477516762714901</v>
      </c>
      <c r="BV50" s="28">
        <v>650.73726229931003</v>
      </c>
      <c r="BW50" s="28">
        <v>18.1425382086816</v>
      </c>
      <c r="BY50" s="37">
        <f t="shared" si="14"/>
        <v>7.9999998971568165E-3</v>
      </c>
      <c r="CA50" s="25">
        <f t="shared" si="15"/>
        <v>2.6029441035481664E-3</v>
      </c>
      <c r="CB50" s="25">
        <f t="shared" si="16"/>
        <v>2.6038231936336875E-3</v>
      </c>
      <c r="CC50" s="25">
        <f t="shared" si="17"/>
        <v>2.6032577229056822E-3</v>
      </c>
      <c r="CD50" s="25">
        <f t="shared" si="18"/>
        <v>2.579299681896254E-3</v>
      </c>
      <c r="CE50" s="25">
        <f t="shared" si="19"/>
        <v>2.5771676892879618E-3</v>
      </c>
      <c r="CF50" s="25">
        <f t="shared" si="20"/>
        <v>2.6031831265099083E-3</v>
      </c>
      <c r="CG50" s="25">
        <f t="shared" si="21"/>
        <v>2.6032383511339937E-3</v>
      </c>
      <c r="CH50" s="25">
        <f t="shared" si="22"/>
        <v>2.6035002476440462E-3</v>
      </c>
      <c r="CI50" s="25">
        <f t="shared" si="23"/>
        <v>2.6022394718516802E-3</v>
      </c>
      <c r="CJ50" s="25">
        <f t="shared" si="24"/>
        <v>2.6031172926021875E-3</v>
      </c>
      <c r="CK50" s="25">
        <f t="shared" si="25"/>
        <v>2.6032375548586091E-3</v>
      </c>
      <c r="CL50" s="25">
        <f t="shared" si="26"/>
        <v>2.6042279116183452E-3</v>
      </c>
      <c r="CM50" s="25">
        <f t="shared" si="27"/>
        <v>2.6038302070171535E-3</v>
      </c>
    </row>
    <row r="51" spans="1:91" x14ac:dyDescent="0.3">
      <c r="A51" s="28" t="s">
        <v>50</v>
      </c>
      <c r="B51" s="100">
        <v>4978.7341820000001</v>
      </c>
      <c r="C51" s="100">
        <v>15.57724209</v>
      </c>
      <c r="D51" s="100">
        <v>28102.918010000001</v>
      </c>
      <c r="E51" s="100">
        <v>907.25648699999999</v>
      </c>
      <c r="F51" s="100">
        <v>834.67551000000003</v>
      </c>
      <c r="G51" s="100">
        <v>17.557162529999999</v>
      </c>
      <c r="H51" s="100">
        <v>1420.9671940000001</v>
      </c>
      <c r="I51" s="100">
        <v>25.0650929</v>
      </c>
      <c r="J51" s="100">
        <v>3.449403765</v>
      </c>
      <c r="K51" s="100">
        <v>57.754253009999999</v>
      </c>
      <c r="L51" s="100">
        <v>4.1681699129999998</v>
      </c>
      <c r="M51" s="100">
        <v>4.3308056309999996</v>
      </c>
      <c r="N51" s="100">
        <v>2.3366917329999999</v>
      </c>
      <c r="O51" s="28"/>
      <c r="P51" s="30" t="s">
        <v>50</v>
      </c>
      <c r="Q51" s="30">
        <v>0</v>
      </c>
      <c r="R51" s="28">
        <v>4.1790255058103796</v>
      </c>
      <c r="S51" s="28">
        <v>25.130347865371299</v>
      </c>
      <c r="T51" s="28">
        <v>25.130347865371299</v>
      </c>
      <c r="U51" s="28">
        <v>33.934147184096901</v>
      </c>
      <c r="V51" s="28">
        <v>3.4583805549232198</v>
      </c>
      <c r="W51" s="28">
        <v>4.3420834296808897</v>
      </c>
      <c r="X51" s="28">
        <v>0</v>
      </c>
      <c r="Y51" s="28">
        <v>4991.6949006872801</v>
      </c>
      <c r="Z51" s="28">
        <v>339.43667077646398</v>
      </c>
      <c r="AA51" s="28">
        <v>30.609546182156699</v>
      </c>
      <c r="AB51" s="28">
        <v>110.958365473318</v>
      </c>
      <c r="AC51" s="28">
        <v>0</v>
      </c>
      <c r="AD51" s="28">
        <v>57.9045651644809</v>
      </c>
      <c r="AE51" s="28">
        <v>57.9045651644809</v>
      </c>
      <c r="AF51" s="28">
        <v>225.40873135711001</v>
      </c>
      <c r="AG51" s="28">
        <v>40.693285041873501</v>
      </c>
      <c r="AH51" s="28">
        <v>2.5384122683786199</v>
      </c>
      <c r="AI51" s="28">
        <v>19.870263380505602</v>
      </c>
      <c r="AJ51" s="28">
        <v>0</v>
      </c>
      <c r="AK51" s="28">
        <v>2.3427710267473101</v>
      </c>
      <c r="AL51" s="28">
        <v>15.617845759133999</v>
      </c>
      <c r="AM51" s="28">
        <v>0</v>
      </c>
      <c r="AN51" s="28">
        <v>25358.465377580102</v>
      </c>
      <c r="AO51" s="28">
        <v>2592.1981091971202</v>
      </c>
      <c r="AP51" s="28">
        <v>28176.072218134301</v>
      </c>
      <c r="AQ51" s="28">
        <v>0</v>
      </c>
      <c r="AR51" s="28">
        <v>131.14128176440801</v>
      </c>
      <c r="AS51" s="28">
        <v>0</v>
      </c>
      <c r="AT51" s="28">
        <v>534.83805388171095</v>
      </c>
      <c r="AU51" s="28">
        <v>0.487882781681795</v>
      </c>
      <c r="AV51" s="28">
        <v>0.171554010152284</v>
      </c>
      <c r="AW51" s="28">
        <v>645.377497731993</v>
      </c>
      <c r="AX51" s="28">
        <v>0.21925435021522599</v>
      </c>
      <c r="AY51" s="28">
        <v>0</v>
      </c>
      <c r="AZ51" s="28">
        <v>3.1800393469909601E-2</v>
      </c>
      <c r="BA51" s="28">
        <v>909.59658166097199</v>
      </c>
      <c r="BB51" s="28">
        <v>836.82666330143195</v>
      </c>
      <c r="BC51" s="28">
        <v>72.769918359540696</v>
      </c>
      <c r="BD51" s="28">
        <v>0</v>
      </c>
      <c r="BE51" s="28">
        <v>0</v>
      </c>
      <c r="BF51" s="28">
        <v>3.4235449082601699</v>
      </c>
      <c r="BG51" s="28">
        <v>0</v>
      </c>
      <c r="BH51" s="28">
        <v>36.7376574160728</v>
      </c>
      <c r="BI51" s="28">
        <v>0</v>
      </c>
      <c r="BJ51" s="28">
        <v>0.95484368888374604</v>
      </c>
      <c r="BK51" s="28">
        <v>146.95057747868401</v>
      </c>
      <c r="BL51" s="28">
        <v>36.895815842372997</v>
      </c>
      <c r="BM51" s="28">
        <v>0</v>
      </c>
      <c r="BN51" s="28">
        <v>2.4687031446728001</v>
      </c>
      <c r="BO51" s="28">
        <v>3.3473973456351201E-3</v>
      </c>
      <c r="BP51" s="28">
        <v>17.602898728704702</v>
      </c>
      <c r="BQ51" s="28">
        <v>290.61116058038903</v>
      </c>
      <c r="BR51" s="28">
        <v>0</v>
      </c>
      <c r="BS51" s="28">
        <v>1.97145211110122</v>
      </c>
      <c r="BT51" s="28">
        <v>44.9746173296042</v>
      </c>
      <c r="BU51" s="28">
        <v>4.0451921371715702</v>
      </c>
      <c r="BV51" s="28">
        <v>1424.6663072030501</v>
      </c>
      <c r="BW51" s="28">
        <v>39.718590981187901</v>
      </c>
      <c r="BY51" s="37">
        <f t="shared" si="14"/>
        <v>8.0000054518612161E-3</v>
      </c>
      <c r="CA51" s="25">
        <f t="shared" si="15"/>
        <v>2.603215639456678E-3</v>
      </c>
      <c r="CB51" s="25">
        <f t="shared" si="16"/>
        <v>2.6066019196084034E-3</v>
      </c>
      <c r="CC51" s="25">
        <f t="shared" si="17"/>
        <v>2.6030822887597909E-3</v>
      </c>
      <c r="CD51" s="25">
        <f t="shared" si="18"/>
        <v>2.5793088222603134E-3</v>
      </c>
      <c r="CE51" s="25">
        <f t="shared" si="19"/>
        <v>2.5772330392584758E-3</v>
      </c>
      <c r="CF51" s="25">
        <f t="shared" si="20"/>
        <v>2.6049880569569603E-3</v>
      </c>
      <c r="CG51" s="25">
        <f t="shared" si="21"/>
        <v>2.6032361750992308E-3</v>
      </c>
      <c r="CH51" s="25">
        <f t="shared" si="22"/>
        <v>2.6034200484171682E-3</v>
      </c>
      <c r="CI51" s="25">
        <f t="shared" si="23"/>
        <v>2.6024178480653507E-3</v>
      </c>
      <c r="CJ51" s="25">
        <f t="shared" si="24"/>
        <v>2.6026161996221191E-3</v>
      </c>
      <c r="CK51" s="25">
        <f t="shared" si="25"/>
        <v>2.6044026603911944E-3</v>
      </c>
      <c r="CL51" s="25">
        <f t="shared" si="26"/>
        <v>2.6040879323152594E-3</v>
      </c>
      <c r="CM51" s="25">
        <f t="shared" si="27"/>
        <v>2.6016669898965231E-3</v>
      </c>
    </row>
    <row r="52" spans="1:91" s="30" customFormat="1" x14ac:dyDescent="0.3">
      <c r="A52" s="28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99"/>
      <c r="M52" s="99"/>
      <c r="N52" s="99"/>
      <c r="O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Y52" s="37"/>
      <c r="CA52" s="25" t="str">
        <f t="shared" si="15"/>
        <v/>
      </c>
      <c r="CB52" s="25" t="str">
        <f t="shared" si="16"/>
        <v/>
      </c>
      <c r="CC52" s="25" t="str">
        <f t="shared" si="17"/>
        <v/>
      </c>
      <c r="CD52" s="25" t="str">
        <f t="shared" si="18"/>
        <v/>
      </c>
      <c r="CE52" s="25" t="str">
        <f t="shared" si="19"/>
        <v/>
      </c>
      <c r="CF52" s="25" t="str">
        <f t="shared" si="20"/>
        <v/>
      </c>
      <c r="CG52" s="25" t="str">
        <f t="shared" si="21"/>
        <v/>
      </c>
      <c r="CK52" s="25" t="str">
        <f t="shared" si="25"/>
        <v/>
      </c>
      <c r="CL52" s="25" t="str">
        <f t="shared" si="26"/>
        <v/>
      </c>
      <c r="CM52" s="25" t="str">
        <f t="shared" si="27"/>
        <v/>
      </c>
    </row>
    <row r="53" spans="1:91" x14ac:dyDescent="0.3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99"/>
      <c r="M53" s="99"/>
      <c r="N53" s="99"/>
      <c r="R53" s="28"/>
      <c r="CA53" s="25" t="str">
        <f t="shared" si="15"/>
        <v/>
      </c>
      <c r="CB53" s="25" t="str">
        <f t="shared" si="16"/>
        <v/>
      </c>
      <c r="CC53" s="25" t="str">
        <f t="shared" si="17"/>
        <v/>
      </c>
      <c r="CD53" s="25" t="str">
        <f t="shared" si="18"/>
        <v/>
      </c>
      <c r="CE53" s="25" t="str">
        <f t="shared" si="19"/>
        <v/>
      </c>
      <c r="CF53" s="25" t="str">
        <f t="shared" si="20"/>
        <v/>
      </c>
      <c r="CG53" s="25" t="str">
        <f t="shared" si="21"/>
        <v/>
      </c>
      <c r="CK53" s="25" t="str">
        <f t="shared" si="25"/>
        <v/>
      </c>
      <c r="CL53" s="25" t="str">
        <f t="shared" si="26"/>
        <v/>
      </c>
      <c r="CM53" s="25" t="str">
        <f t="shared" si="27"/>
        <v/>
      </c>
    </row>
    <row r="54" spans="1:91" x14ac:dyDescent="0.3">
      <c r="A54" s="28" t="s">
        <v>231</v>
      </c>
      <c r="B54" s="100">
        <v>213.42604399999999</v>
      </c>
      <c r="C54" s="100"/>
      <c r="D54" s="100">
        <v>2166.3567400000002</v>
      </c>
      <c r="E54" s="100">
        <v>53.75759</v>
      </c>
      <c r="F54" s="100">
        <v>48.382035999999999</v>
      </c>
      <c r="G54" s="100">
        <v>121.26072600000001</v>
      </c>
      <c r="H54" s="100">
        <v>80.636880000000005</v>
      </c>
      <c r="I54" s="100">
        <v>1.5144179600000001</v>
      </c>
      <c r="J54" s="100">
        <v>0.206389298</v>
      </c>
      <c r="K54" s="100">
        <v>3.4712534499999999</v>
      </c>
      <c r="L54" s="100">
        <v>0.25402206199999999</v>
      </c>
      <c r="M54" s="100">
        <v>0.25842758799999999</v>
      </c>
      <c r="N54" s="100">
        <v>0.136277918</v>
      </c>
      <c r="O54" s="28"/>
      <c r="P54" s="30" t="s">
        <v>51</v>
      </c>
      <c r="Q54" s="30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Y54" s="37"/>
      <c r="CA54" s="25">
        <f t="shared" si="15"/>
        <v>-1</v>
      </c>
      <c r="CB54" s="25" t="str">
        <f t="shared" si="16"/>
        <v/>
      </c>
      <c r="CC54" s="25">
        <f t="shared" si="17"/>
        <v>-1</v>
      </c>
      <c r="CD54" s="25">
        <f t="shared" si="18"/>
        <v>-1</v>
      </c>
      <c r="CE54" s="25">
        <f t="shared" si="19"/>
        <v>-1</v>
      </c>
      <c r="CF54" s="25">
        <f t="shared" si="20"/>
        <v>-1</v>
      </c>
      <c r="CG54" s="25">
        <f t="shared" si="21"/>
        <v>-1</v>
      </c>
      <c r="CH54" s="25">
        <f>IF(I54=0,"",(T54-I54)/I54)</f>
        <v>-1</v>
      </c>
      <c r="CI54" s="25">
        <f>IF(J54=0,"",(V54-J54)/J54)</f>
        <v>-1</v>
      </c>
      <c r="CJ54" s="25">
        <f>IF(K54=0,"",(AE54-K54)/K54)</f>
        <v>-1</v>
      </c>
      <c r="CK54" s="25">
        <f t="shared" si="25"/>
        <v>-1</v>
      </c>
      <c r="CL54" s="25">
        <f t="shared" si="26"/>
        <v>-1</v>
      </c>
      <c r="CM54" s="25">
        <f t="shared" si="27"/>
        <v>-1</v>
      </c>
    </row>
    <row r="55" spans="1:91" x14ac:dyDescent="0.3">
      <c r="A55" s="28" t="s">
        <v>1</v>
      </c>
      <c r="B55" s="100">
        <v>250.04267999999999</v>
      </c>
      <c r="C55" s="100">
        <v>0.14718519399999999</v>
      </c>
      <c r="D55" s="100">
        <v>975.77710999999999</v>
      </c>
      <c r="E55" s="100">
        <v>24.760677999999999</v>
      </c>
      <c r="F55" s="100">
        <v>23.819815800000001</v>
      </c>
      <c r="G55" s="100">
        <v>0.16589284100000001</v>
      </c>
      <c r="H55" s="100">
        <v>44.575989</v>
      </c>
      <c r="I55" s="100">
        <v>0.68407359999999995</v>
      </c>
      <c r="J55" s="100">
        <v>9.4140630000000003E-2</v>
      </c>
      <c r="K55" s="100">
        <v>1.57621985</v>
      </c>
      <c r="L55" s="100">
        <v>0.113756891</v>
      </c>
      <c r="M55" s="100">
        <v>0.118195628</v>
      </c>
      <c r="N55" s="100">
        <v>6.3772579999999995E-2</v>
      </c>
      <c r="O55" s="28"/>
      <c r="P55" s="30" t="s">
        <v>1</v>
      </c>
      <c r="Q55" s="30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Y55" s="37"/>
      <c r="CA55" s="25">
        <f t="shared" si="15"/>
        <v>-1</v>
      </c>
      <c r="CB55" s="25">
        <f t="shared" si="16"/>
        <v>-1</v>
      </c>
      <c r="CC55" s="25">
        <f t="shared" si="17"/>
        <v>-1</v>
      </c>
      <c r="CD55" s="25">
        <f t="shared" si="18"/>
        <v>-1</v>
      </c>
      <c r="CE55" s="25">
        <f t="shared" si="19"/>
        <v>-1</v>
      </c>
      <c r="CF55" s="25">
        <f t="shared" si="20"/>
        <v>-1</v>
      </c>
      <c r="CG55" s="25">
        <f t="shared" si="21"/>
        <v>-1</v>
      </c>
      <c r="CH55" s="25">
        <f>IF(I55=0,"",(T55-I55)/I55)</f>
        <v>-1</v>
      </c>
      <c r="CI55" s="25">
        <f>IF(J55=0,"",(V55-J55)/J55)</f>
        <v>-1</v>
      </c>
      <c r="CJ55" s="25">
        <f>IF(K55=0,"",(AE55-K55)/K55)</f>
        <v>-1</v>
      </c>
      <c r="CK55" s="25">
        <f t="shared" si="25"/>
        <v>-1</v>
      </c>
      <c r="CL55" s="25">
        <f t="shared" si="26"/>
        <v>-1</v>
      </c>
      <c r="CM55" s="25">
        <f t="shared" si="27"/>
        <v>-1</v>
      </c>
    </row>
    <row r="56" spans="1:91" s="30" customFormat="1" x14ac:dyDescent="0.3">
      <c r="A56" s="28" t="s">
        <v>11</v>
      </c>
      <c r="B56" s="100">
        <v>0.37718000000000002</v>
      </c>
      <c r="C56" s="100">
        <v>1.1800999999999999E-3</v>
      </c>
      <c r="D56" s="100">
        <v>3.83073</v>
      </c>
      <c r="E56" s="100">
        <v>9.4294900000000001E-2</v>
      </c>
      <c r="F56" s="100">
        <v>8.6751300000000003E-2</v>
      </c>
      <c r="G56" s="100">
        <v>1.3301000000000001E-3</v>
      </c>
      <c r="H56" s="100">
        <v>0.14893899999999999</v>
      </c>
      <c r="I56" s="100">
        <v>2.6051199999999998E-3</v>
      </c>
      <c r="J56" s="100">
        <v>3.58511E-4</v>
      </c>
      <c r="K56" s="100">
        <v>6.0026400000000001E-3</v>
      </c>
      <c r="L56" s="100">
        <v>4.3321499999999998E-4</v>
      </c>
      <c r="M56" s="100">
        <v>4.5011900000000002E-4</v>
      </c>
      <c r="N56" s="100">
        <v>2.4286199999999999E-4</v>
      </c>
      <c r="O56" s="28"/>
      <c r="P56" s="30" t="s">
        <v>11</v>
      </c>
      <c r="Q56" s="30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/>
      <c r="BY56" s="37"/>
      <c r="BZ56"/>
      <c r="CA56" s="25">
        <f t="shared" si="15"/>
        <v>-1</v>
      </c>
      <c r="CB56" s="25">
        <f t="shared" si="16"/>
        <v>-1</v>
      </c>
      <c r="CC56" s="25">
        <f t="shared" si="17"/>
        <v>-1</v>
      </c>
      <c r="CD56" s="25">
        <f t="shared" si="18"/>
        <v>-1</v>
      </c>
      <c r="CE56" s="25">
        <f t="shared" si="19"/>
        <v>-1</v>
      </c>
      <c r="CF56" s="25">
        <f t="shared" si="20"/>
        <v>-1</v>
      </c>
      <c r="CG56" s="25">
        <f t="shared" si="21"/>
        <v>-1</v>
      </c>
      <c r="CH56" s="25">
        <f>IF(I56=0,"",(T56-I56)/I56)</f>
        <v>-1</v>
      </c>
      <c r="CI56" s="25">
        <f>IF(J56=0,"",(V56-J56)/J56)</f>
        <v>-1</v>
      </c>
      <c r="CJ56" s="25">
        <f>IF(K56=0,"",(AE56-K56)/K56)</f>
        <v>-1</v>
      </c>
      <c r="CK56" s="25">
        <f t="shared" si="25"/>
        <v>-1</v>
      </c>
      <c r="CL56" s="25">
        <f t="shared" si="26"/>
        <v>-1</v>
      </c>
      <c r="CM56" s="25">
        <f t="shared" si="27"/>
        <v>-1</v>
      </c>
    </row>
    <row r="57" spans="1:91" s="30" customFormat="1" x14ac:dyDescent="0.3">
      <c r="A57" s="28" t="s">
        <v>58</v>
      </c>
      <c r="B57" s="100">
        <v>4.8331949999999999E-2</v>
      </c>
      <c r="C57" s="100"/>
      <c r="D57" s="100">
        <v>0.49087069999999999</v>
      </c>
      <c r="E57" s="100">
        <v>1.208298E-2</v>
      </c>
      <c r="F57" s="100"/>
      <c r="G57" s="100"/>
      <c r="H57" s="100">
        <v>1.812447E-2</v>
      </c>
      <c r="I57" s="100">
        <v>3.3382069999999999E-4</v>
      </c>
      <c r="J57" s="100">
        <v>4.5939700000000003E-5</v>
      </c>
      <c r="K57" s="100">
        <v>7.6917999999999995E-4</v>
      </c>
      <c r="L57" s="100">
        <v>5.5512500000000001E-5</v>
      </c>
      <c r="M57" s="100">
        <v>5.76783E-5</v>
      </c>
      <c r="N57" s="100">
        <v>3.1120400000000001E-5</v>
      </c>
      <c r="O57" s="28"/>
      <c r="P57" s="30" t="s">
        <v>58</v>
      </c>
      <c r="Q57" s="30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  <c r="BJ57" s="28">
        <v>0</v>
      </c>
      <c r="BK57" s="28">
        <v>0</v>
      </c>
      <c r="BL57" s="28">
        <v>0</v>
      </c>
      <c r="BM57" s="28">
        <v>0</v>
      </c>
      <c r="BN57" s="28">
        <v>0</v>
      </c>
      <c r="BO57" s="28">
        <v>0</v>
      </c>
      <c r="BP57" s="28">
        <v>0</v>
      </c>
      <c r="BQ57" s="28">
        <v>0</v>
      </c>
      <c r="BR57" s="28">
        <v>0</v>
      </c>
      <c r="BS57" s="28">
        <v>0</v>
      </c>
      <c r="BT57" s="28">
        <v>0</v>
      </c>
      <c r="BU57" s="28">
        <v>0</v>
      </c>
      <c r="BV57" s="28">
        <v>0</v>
      </c>
      <c r="BW57" s="28">
        <v>0</v>
      </c>
      <c r="BX57"/>
      <c r="BY57" s="37"/>
      <c r="BZ57"/>
      <c r="CA57" s="25">
        <f t="shared" si="15"/>
        <v>-1</v>
      </c>
      <c r="CB57" s="25" t="str">
        <f t="shared" si="16"/>
        <v/>
      </c>
      <c r="CC57" s="25">
        <f t="shared" si="17"/>
        <v>-1</v>
      </c>
      <c r="CD57" s="25">
        <f t="shared" si="18"/>
        <v>-1</v>
      </c>
      <c r="CE57" s="25" t="str">
        <f t="shared" si="19"/>
        <v/>
      </c>
      <c r="CF57" s="25" t="str">
        <f t="shared" si="20"/>
        <v/>
      </c>
      <c r="CG57" s="25">
        <f t="shared" si="21"/>
        <v>-1</v>
      </c>
      <c r="CH57" s="25">
        <f>IF(I57=0,"",(T57-I57)/I57)</f>
        <v>-1</v>
      </c>
      <c r="CI57" s="25">
        <f>IF(J57=0,"",(V57-J57)/J57)</f>
        <v>-1</v>
      </c>
      <c r="CJ57" s="25">
        <f>IF(K57=0,"",(AE57-K57)/K57)</f>
        <v>-1</v>
      </c>
      <c r="CK57" s="25">
        <f t="shared" si="25"/>
        <v>-1</v>
      </c>
      <c r="CL57" s="25">
        <f t="shared" si="26"/>
        <v>-1</v>
      </c>
      <c r="CM57" s="25">
        <f t="shared" si="27"/>
        <v>-1</v>
      </c>
    </row>
    <row r="58" spans="1:91" s="30" customFormat="1" x14ac:dyDescent="0.3">
      <c r="A58" s="28" t="s">
        <v>176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99"/>
      <c r="M58" s="99"/>
      <c r="N58" s="99"/>
      <c r="O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Y58" s="37"/>
      <c r="CA58" s="25" t="str">
        <f t="shared" si="15"/>
        <v/>
      </c>
      <c r="CB58" s="25" t="str">
        <f t="shared" si="16"/>
        <v/>
      </c>
      <c r="CC58" s="25" t="str">
        <f t="shared" si="17"/>
        <v/>
      </c>
      <c r="CD58" s="25" t="str">
        <f t="shared" si="18"/>
        <v/>
      </c>
      <c r="CE58" s="25" t="str">
        <f t="shared" si="19"/>
        <v/>
      </c>
      <c r="CF58" s="25" t="str">
        <f t="shared" si="20"/>
        <v/>
      </c>
      <c r="CG58" s="25" t="str">
        <f t="shared" si="21"/>
        <v/>
      </c>
      <c r="CK58" s="25" t="str">
        <f t="shared" si="25"/>
        <v/>
      </c>
      <c r="CL58" s="25" t="str">
        <f t="shared" si="26"/>
        <v/>
      </c>
      <c r="CM58" s="25" t="str">
        <f t="shared" si="27"/>
        <v/>
      </c>
    </row>
    <row r="59" spans="1:91" s="30" customForma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Y59" s="37"/>
      <c r="CA59" s="25" t="str">
        <f t="shared" si="15"/>
        <v/>
      </c>
      <c r="CB59" s="25" t="str">
        <f t="shared" si="16"/>
        <v/>
      </c>
      <c r="CC59" s="25" t="str">
        <f t="shared" si="17"/>
        <v/>
      </c>
      <c r="CD59" s="25" t="str">
        <f t="shared" si="18"/>
        <v/>
      </c>
      <c r="CE59" s="25" t="str">
        <f t="shared" si="19"/>
        <v/>
      </c>
      <c r="CF59" s="25" t="str">
        <f t="shared" si="20"/>
        <v/>
      </c>
      <c r="CG59" s="25" t="str">
        <f t="shared" si="21"/>
        <v/>
      </c>
    </row>
    <row r="60" spans="1:91" x14ac:dyDescent="0.3">
      <c r="A60" s="1" t="s">
        <v>55</v>
      </c>
      <c r="B60" s="1">
        <f t="shared" ref="B60:J60" si="28">SUM(B3:B58)</f>
        <v>118830.46749225003</v>
      </c>
      <c r="C60" s="1">
        <f t="shared" si="28"/>
        <v>362.86905273919996</v>
      </c>
      <c r="D60" s="1">
        <f t="shared" si="28"/>
        <v>675704.15114690014</v>
      </c>
      <c r="E60" s="1">
        <f t="shared" si="28"/>
        <v>20806.459358759996</v>
      </c>
      <c r="F60" s="1">
        <f t="shared" si="28"/>
        <v>19225.999298100003</v>
      </c>
      <c r="G60" s="1">
        <f t="shared" si="28"/>
        <v>821.68004847829991</v>
      </c>
      <c r="H60" s="1">
        <f t="shared" si="28"/>
        <v>34864.581690109975</v>
      </c>
      <c r="I60" s="1">
        <f t="shared" si="28"/>
        <v>507.89210141350014</v>
      </c>
      <c r="J60" s="1">
        <f t="shared" si="28"/>
        <v>69.868924139400008</v>
      </c>
      <c r="K60" s="1">
        <f>SUM(K3:K58)</f>
        <v>1170.0369320620998</v>
      </c>
      <c r="L60" s="1">
        <f>SUM(L3:L58)</f>
        <v>84.63117057929999</v>
      </c>
      <c r="M60" s="1">
        <f>SUM(M3:M58)</f>
        <v>87.712982130500009</v>
      </c>
      <c r="N60" s="1">
        <f>SUM(N3:N58)</f>
        <v>51.655643791299994</v>
      </c>
      <c r="O60" s="1"/>
      <c r="P60" s="1"/>
      <c r="Q60" s="1">
        <f>SUM(Q3:Q58)</f>
        <v>0</v>
      </c>
      <c r="R60" s="1">
        <f t="shared" ref="R60:BW60" si="29">SUM(R3:R58)</f>
        <v>84.481672608234391</v>
      </c>
      <c r="S60" s="1">
        <f t="shared" si="29"/>
        <v>522.44705269082874</v>
      </c>
      <c r="T60" s="1">
        <f t="shared" si="29"/>
        <v>522.44705269082874</v>
      </c>
      <c r="U60" s="1">
        <f t="shared" si="29"/>
        <v>837.8869532236123</v>
      </c>
      <c r="V60" s="1">
        <f t="shared" si="29"/>
        <v>78.620827761988679</v>
      </c>
      <c r="W60" s="1">
        <f t="shared" si="29"/>
        <v>87.562628337525027</v>
      </c>
      <c r="X60" s="1">
        <f t="shared" si="29"/>
        <v>0</v>
      </c>
      <c r="Y60" s="1">
        <f t="shared" si="29"/>
        <v>118673.83333010026</v>
      </c>
      <c r="Z60" s="1">
        <f t="shared" si="29"/>
        <v>8381.2706670204461</v>
      </c>
      <c r="AA60" s="1">
        <f t="shared" si="29"/>
        <v>755.82014058153595</v>
      </c>
      <c r="AB60" s="1">
        <f t="shared" si="29"/>
        <v>2739.7726619010491</v>
      </c>
      <c r="AC60" s="1">
        <f t="shared" si="29"/>
        <v>0</v>
      </c>
      <c r="AD60" s="1">
        <f t="shared" si="29"/>
        <v>1192.6558195156103</v>
      </c>
      <c r="AE60" s="1">
        <f t="shared" si="29"/>
        <v>1192.6558195156103</v>
      </c>
      <c r="AF60" s="1">
        <f t="shared" si="29"/>
        <v>5394.4176377432914</v>
      </c>
      <c r="AG60" s="1">
        <f t="shared" si="29"/>
        <v>1004.7836013850073</v>
      </c>
      <c r="AH60" s="1">
        <f t="shared" si="29"/>
        <v>62.677945119042377</v>
      </c>
      <c r="AI60" s="1">
        <f t="shared" si="29"/>
        <v>490.6304114200567</v>
      </c>
      <c r="AJ60" s="1">
        <f t="shared" si="29"/>
        <v>0</v>
      </c>
      <c r="AK60" s="1">
        <f t="shared" si="29"/>
        <v>51.588899863242233</v>
      </c>
      <c r="AL60" s="1">
        <f t="shared" si="29"/>
        <v>363.66305695211287</v>
      </c>
      <c r="AM60" s="1">
        <f t="shared" si="29"/>
        <v>0</v>
      </c>
      <c r="AN60" s="1">
        <f t="shared" si="29"/>
        <v>606872.06266459881</v>
      </c>
      <c r="AO60" s="1">
        <f t="shared" si="29"/>
        <v>62035.82040825305</v>
      </c>
      <c r="AP60" s="1">
        <f t="shared" si="29"/>
        <v>674302.30071059556</v>
      </c>
      <c r="AQ60" s="1">
        <f t="shared" si="29"/>
        <v>0</v>
      </c>
      <c r="AR60" s="1">
        <f t="shared" si="29"/>
        <v>3238.1245873036037</v>
      </c>
      <c r="AS60" s="1">
        <f t="shared" si="29"/>
        <v>0</v>
      </c>
      <c r="AT60" s="1">
        <f t="shared" si="29"/>
        <v>13206.102396289256</v>
      </c>
      <c r="AU60" s="1">
        <f t="shared" si="29"/>
        <v>11.195589595206043</v>
      </c>
      <c r="AV60" s="1">
        <f t="shared" si="29"/>
        <v>3.9367003341644677</v>
      </c>
      <c r="AW60" s="1">
        <f t="shared" si="29"/>
        <v>14809.674024740356</v>
      </c>
      <c r="AX60" s="1">
        <f t="shared" si="29"/>
        <v>5.0312968228894759</v>
      </c>
      <c r="AY60" s="1">
        <f t="shared" si="29"/>
        <v>0</v>
      </c>
      <c r="AZ60" s="1">
        <f t="shared" si="29"/>
        <v>0.72972976315668647</v>
      </c>
      <c r="BA60" s="1">
        <f t="shared" si="29"/>
        <v>20781.128464017031</v>
      </c>
      <c r="BB60" s="1">
        <f t="shared" si="29"/>
        <v>19202.916407960889</v>
      </c>
      <c r="BC60" s="1">
        <f t="shared" si="29"/>
        <v>1578.2120560561493</v>
      </c>
      <c r="BD60" s="1">
        <f t="shared" si="29"/>
        <v>0</v>
      </c>
      <c r="BE60" s="1">
        <f t="shared" si="29"/>
        <v>0</v>
      </c>
      <c r="BF60" s="1">
        <f t="shared" si="29"/>
        <v>78.561172492698702</v>
      </c>
      <c r="BG60" s="1">
        <f t="shared" si="29"/>
        <v>0</v>
      </c>
      <c r="BH60" s="1">
        <f t="shared" si="29"/>
        <v>843.03011715945343</v>
      </c>
      <c r="BI60" s="1">
        <f t="shared" si="29"/>
        <v>0</v>
      </c>
      <c r="BJ60" s="1">
        <f t="shared" si="29"/>
        <v>21.911097484813968</v>
      </c>
      <c r="BK60" s="1">
        <f t="shared" si="29"/>
        <v>3372.1197951391332</v>
      </c>
      <c r="BL60" s="1">
        <f t="shared" si="29"/>
        <v>911.04227647875246</v>
      </c>
      <c r="BM60" s="1">
        <f t="shared" si="29"/>
        <v>0</v>
      </c>
      <c r="BN60" s="1">
        <f t="shared" si="29"/>
        <v>56.650070819734559</v>
      </c>
      <c r="BO60" s="1">
        <f t="shared" si="29"/>
        <v>7.6813609296092725E-2</v>
      </c>
      <c r="BP60" s="1">
        <f t="shared" si="29"/>
        <v>701.92729487001907</v>
      </c>
      <c r="BQ60" s="1">
        <f t="shared" si="29"/>
        <v>7175.7419818623439</v>
      </c>
      <c r="BR60" s="1">
        <f t="shared" si="29"/>
        <v>0</v>
      </c>
      <c r="BS60" s="1">
        <f t="shared" si="29"/>
        <v>48.67858399788053</v>
      </c>
      <c r="BT60" s="1">
        <f t="shared" si="29"/>
        <v>1110.5255751639127</v>
      </c>
      <c r="BU60" s="1">
        <f t="shared" si="29"/>
        <v>99.882853451388129</v>
      </c>
      <c r="BV60" s="1">
        <f t="shared" si="29"/>
        <v>34829.316396083537</v>
      </c>
      <c r="BW60" s="1">
        <f t="shared" si="29"/>
        <v>980.73410916701278</v>
      </c>
      <c r="CA60" s="25"/>
      <c r="CB60" s="25"/>
      <c r="CC60" s="25"/>
      <c r="CD60" s="25"/>
      <c r="CE60" s="25"/>
      <c r="CF60" s="25"/>
      <c r="CG60" s="25"/>
      <c r="CH60" s="25"/>
      <c r="CI60" s="25"/>
      <c r="CJ60" s="25"/>
    </row>
    <row r="61" spans="1:91" x14ac:dyDescent="0.3">
      <c r="A61" s="28" t="s">
        <v>56</v>
      </c>
      <c r="B61" s="51">
        <f>SUM(B2:B51)</f>
        <v>118366.57325630002</v>
      </c>
      <c r="C61" s="51">
        <f t="shared" ref="C61:N61" si="30">SUM(C2:C51)</f>
        <v>362.72068744519999</v>
      </c>
      <c r="D61" s="51">
        <f t="shared" si="30"/>
        <v>672557.69569620013</v>
      </c>
      <c r="E61" s="51">
        <f t="shared" si="30"/>
        <v>20727.834712879998</v>
      </c>
      <c r="F61" s="51">
        <f t="shared" si="30"/>
        <v>19153.710695000002</v>
      </c>
      <c r="G61" s="51">
        <f t="shared" si="30"/>
        <v>700.25209953729996</v>
      </c>
      <c r="H61" s="51">
        <f t="shared" si="30"/>
        <v>34739.201757639981</v>
      </c>
      <c r="I61" s="51">
        <f t="shared" si="30"/>
        <v>505.69067091280016</v>
      </c>
      <c r="J61" s="51">
        <f t="shared" si="30"/>
        <v>69.567989760700002</v>
      </c>
      <c r="K61" s="51">
        <f t="shared" si="30"/>
        <v>1164.9826869421001</v>
      </c>
      <c r="L61" s="51">
        <f t="shared" si="30"/>
        <v>84.262902898799993</v>
      </c>
      <c r="M61" s="51">
        <f t="shared" si="30"/>
        <v>87.335851117200008</v>
      </c>
      <c r="N61" s="51">
        <f t="shared" si="30"/>
        <v>51.455319310899995</v>
      </c>
    </row>
    <row r="62" spans="1:91" x14ac:dyDescent="0.3">
      <c r="A62" s="30" t="s">
        <v>240</v>
      </c>
      <c r="B62" s="28">
        <f>+B3+B5+B8+B9+B11+B12+B14+B15+B16+B17+B18+B19+B20+B21+B22+B23+B24+B25+B26+B28+B30+B31+B33+B34+B35+B36+B37+B39+B40+B41+B42+B43+B44+B46+B47+B49+B50+B10</f>
        <v>85620.291212700016</v>
      </c>
      <c r="C62" s="28">
        <f t="shared" ref="C62:N62" si="31">+C3+C5+C8+C9+C11+C12+C14+C15+C16+C17+C18+C19+C20+C21+C22+C23+C24+C25+C26+C28+C30+C31+C33+C34+C35+C36+C37+C39+C40+C41+C42+C43+C44+C46+C47+C49+C50+C10</f>
        <v>267.79950236419995</v>
      </c>
      <c r="D62" s="28">
        <f t="shared" si="31"/>
        <v>490200.74029219995</v>
      </c>
      <c r="E62" s="28">
        <f t="shared" si="31"/>
        <v>15345.277248689998</v>
      </c>
      <c r="F62" s="28">
        <f t="shared" si="31"/>
        <v>14197.114237010002</v>
      </c>
      <c r="G62" s="28">
        <f t="shared" si="31"/>
        <v>581.83888385029991</v>
      </c>
      <c r="H62" s="28">
        <f t="shared" si="31"/>
        <v>24404.60921463999</v>
      </c>
      <c r="I62" s="28">
        <f t="shared" si="31"/>
        <v>385.8932752194001</v>
      </c>
      <c r="J62" s="28">
        <f t="shared" si="31"/>
        <v>53.091774293499995</v>
      </c>
      <c r="K62" s="28">
        <f t="shared" si="31"/>
        <v>889.03860469729989</v>
      </c>
      <c r="L62" s="28">
        <f t="shared" si="31"/>
        <v>64.330617663199988</v>
      </c>
      <c r="M62" s="28">
        <f t="shared" si="31"/>
        <v>66.653068305499986</v>
      </c>
      <c r="N62" s="28">
        <f t="shared" si="31"/>
        <v>38.486110471700009</v>
      </c>
    </row>
    <row r="65" spans="2:8" x14ac:dyDescent="0.3">
      <c r="B65" s="28"/>
      <c r="C65" s="28"/>
      <c r="D65" s="28"/>
      <c r="E65" s="28"/>
      <c r="F65" s="28"/>
      <c r="G65" s="28"/>
      <c r="H65" s="28"/>
    </row>
    <row r="66" spans="2:8" x14ac:dyDescent="0.3">
      <c r="B66" s="28"/>
      <c r="C66" s="28"/>
      <c r="D66" s="28"/>
      <c r="E66" s="28"/>
      <c r="F66" s="28"/>
      <c r="G66" s="28"/>
      <c r="H66" s="28"/>
    </row>
    <row r="67" spans="2:8" x14ac:dyDescent="0.3">
      <c r="B67" s="28"/>
      <c r="C67" s="28"/>
      <c r="D67" s="28"/>
      <c r="E67" s="28"/>
      <c r="F67" s="28"/>
      <c r="G67" s="28"/>
      <c r="H67" s="28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63" sqref="X63"/>
    </sheetView>
  </sheetViews>
  <sheetFormatPr defaultRowHeight="14.4" x14ac:dyDescent="0.3"/>
  <cols>
    <col min="1" max="1" width="19.33203125" customWidth="1"/>
    <col min="3" max="3" width="9.109375" style="30"/>
    <col min="11" max="11" width="9.109375" style="30"/>
    <col min="13" max="16" width="9.109375" style="30"/>
    <col min="18" max="18" width="22.33203125" bestFit="1" customWidth="1"/>
    <col min="19" max="19" width="5.5546875" style="30" bestFit="1" customWidth="1"/>
    <col min="20" max="20" width="10" style="30" bestFit="1" customWidth="1"/>
    <col min="21" max="21" width="5.6640625" bestFit="1" customWidth="1"/>
    <col min="22" max="22" width="14.6640625" bestFit="1" customWidth="1"/>
    <col min="23" max="23" width="5.6640625" bestFit="1" customWidth="1"/>
    <col min="24" max="24" width="9.109375" bestFit="1" customWidth="1"/>
    <col min="25" max="25" width="9.109375" style="30" customWidth="1"/>
    <col min="26" max="26" width="4.6640625" bestFit="1" customWidth="1"/>
    <col min="27" max="27" width="4.6640625" style="30" customWidth="1"/>
    <col min="28" max="28" width="12.44140625" bestFit="1" customWidth="1"/>
    <col min="29" max="29" width="4.6640625" bestFit="1" customWidth="1"/>
    <col min="30" max="30" width="5.88671875" bestFit="1" customWidth="1"/>
    <col min="31" max="31" width="5.6640625" style="30" customWidth="1"/>
    <col min="32" max="32" width="6" bestFit="1" customWidth="1"/>
    <col min="33" max="33" width="6.5546875" bestFit="1" customWidth="1"/>
    <col min="34" max="34" width="15.5546875" bestFit="1" customWidth="1"/>
    <col min="35" max="35" width="6.6640625" bestFit="1" customWidth="1"/>
    <col min="36" max="36" width="5.109375" bestFit="1" customWidth="1"/>
    <col min="37" max="37" width="5.33203125" bestFit="1" customWidth="1"/>
    <col min="38" max="38" width="5.109375" style="30" customWidth="1"/>
    <col min="39" max="39" width="6.6640625" bestFit="1" customWidth="1"/>
    <col min="40" max="40" width="6.33203125" style="30" bestFit="1" customWidth="1"/>
    <col min="41" max="41" width="5" style="30" bestFit="1" customWidth="1"/>
    <col min="42" max="42" width="10.109375" style="30" bestFit="1" customWidth="1"/>
    <col min="43" max="43" width="7.88671875" bestFit="1" customWidth="1"/>
    <col min="44" max="44" width="6.88671875" bestFit="1" customWidth="1"/>
    <col min="45" max="45" width="7.88671875" bestFit="1" customWidth="1"/>
    <col min="46" max="46" width="6" customWidth="1"/>
    <col min="47" max="48" width="4.44140625" bestFit="1" customWidth="1"/>
    <col min="49" max="49" width="5.88671875" bestFit="1" customWidth="1"/>
    <col min="50" max="50" width="4.6640625" bestFit="1" customWidth="1"/>
    <col min="51" max="51" width="4.109375" customWidth="1"/>
    <col min="52" max="52" width="6.6640625" bestFit="1" customWidth="1"/>
    <col min="53" max="53" width="4.33203125" bestFit="1" customWidth="1"/>
    <col min="54" max="54" width="6" bestFit="1" customWidth="1"/>
    <col min="55" max="55" width="3.33203125" customWidth="1"/>
    <col min="56" max="56" width="6.88671875" bestFit="1" customWidth="1"/>
    <col min="57" max="57" width="7" bestFit="1" customWidth="1"/>
    <col min="58" max="58" width="5.88671875" bestFit="1" customWidth="1"/>
    <col min="59" max="59" width="5.33203125" bestFit="1" customWidth="1"/>
    <col min="60" max="60" width="5.33203125" customWidth="1"/>
    <col min="61" max="61" width="8.88671875" bestFit="1" customWidth="1"/>
    <col min="62" max="62" width="4.88671875" customWidth="1"/>
    <col min="63" max="63" width="8" bestFit="1" customWidth="1"/>
    <col min="64" max="64" width="5.88671875" customWidth="1"/>
    <col min="65" max="65" width="6" customWidth="1"/>
    <col min="66" max="66" width="5.88671875" bestFit="1" customWidth="1"/>
    <col min="67" max="67" width="5.6640625" style="30" customWidth="1"/>
    <col min="68" max="68" width="4" bestFit="1" customWidth="1"/>
    <col min="69" max="69" width="5.88671875" bestFit="1" customWidth="1"/>
    <col min="70" max="70" width="4" bestFit="1" customWidth="1"/>
    <col min="71" max="71" width="6.88671875" bestFit="1" customWidth="1"/>
    <col min="72" max="72" width="6.88671875" style="30" customWidth="1"/>
    <col min="73" max="74" width="5.44140625" bestFit="1" customWidth="1"/>
    <col min="75" max="76" width="5.88671875" bestFit="1" customWidth="1"/>
    <col min="77" max="77" width="9.33203125" bestFit="1" customWidth="1"/>
    <col min="78" max="78" width="7.33203125" bestFit="1" customWidth="1"/>
    <col min="80" max="87" width="9.109375" style="30"/>
    <col min="90" max="90" width="9.109375" style="30"/>
    <col min="92" max="93" width="9.109375" style="30"/>
  </cols>
  <sheetData>
    <row r="1" spans="1:95" x14ac:dyDescent="0.3">
      <c r="A1" s="30"/>
      <c r="B1" s="30" t="s">
        <v>488</v>
      </c>
      <c r="D1" s="30"/>
      <c r="E1" s="30"/>
      <c r="F1" s="30"/>
      <c r="G1" s="30"/>
      <c r="H1" s="30"/>
      <c r="I1" s="30"/>
      <c r="J1" s="30"/>
      <c r="L1" s="30"/>
      <c r="R1" s="30" t="s">
        <v>489</v>
      </c>
      <c r="CA1" s="19"/>
    </row>
    <row r="2" spans="1:95" x14ac:dyDescent="0.3">
      <c r="A2" s="30" t="s">
        <v>52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30" t="s">
        <v>63</v>
      </c>
      <c r="J2" s="30" t="s">
        <v>64</v>
      </c>
      <c r="K2" s="30" t="s">
        <v>226</v>
      </c>
      <c r="L2" s="30" t="s">
        <v>65</v>
      </c>
      <c r="M2" s="30" t="s">
        <v>68</v>
      </c>
      <c r="N2" s="30" t="s">
        <v>317</v>
      </c>
      <c r="O2" s="30" t="s">
        <v>320</v>
      </c>
      <c r="P2" s="30" t="s">
        <v>327</v>
      </c>
      <c r="R2" s="28" t="s">
        <v>227</v>
      </c>
      <c r="S2" s="28" t="s">
        <v>391</v>
      </c>
      <c r="T2" s="28" t="s">
        <v>178</v>
      </c>
      <c r="U2" s="28" t="s">
        <v>131</v>
      </c>
      <c r="V2" s="28" t="s">
        <v>132</v>
      </c>
      <c r="W2" s="28" t="s">
        <v>133</v>
      </c>
      <c r="X2" s="28" t="s">
        <v>392</v>
      </c>
      <c r="Y2" s="28" t="s">
        <v>179</v>
      </c>
      <c r="Z2" s="28" t="s">
        <v>134</v>
      </c>
      <c r="AA2" s="28" t="s">
        <v>135</v>
      </c>
      <c r="AB2" s="28" t="s">
        <v>59</v>
      </c>
      <c r="AC2" s="28" t="s">
        <v>136</v>
      </c>
      <c r="AD2" s="28" t="s">
        <v>137</v>
      </c>
      <c r="AE2" s="28" t="s">
        <v>393</v>
      </c>
      <c r="AF2" s="28" t="s">
        <v>138</v>
      </c>
      <c r="AG2" s="28" t="s">
        <v>139</v>
      </c>
      <c r="AH2" s="28" t="s">
        <v>140</v>
      </c>
      <c r="AI2" s="28" t="s">
        <v>141</v>
      </c>
      <c r="AJ2" s="30" t="s">
        <v>142</v>
      </c>
      <c r="AK2" s="30" t="s">
        <v>143</v>
      </c>
      <c r="AL2" s="30" t="s">
        <v>394</v>
      </c>
      <c r="AM2" s="30" t="s">
        <v>144</v>
      </c>
      <c r="AN2" s="30" t="s">
        <v>403</v>
      </c>
      <c r="AO2" s="30" t="s">
        <v>57</v>
      </c>
      <c r="AP2" s="30" t="s">
        <v>128</v>
      </c>
      <c r="AQ2" s="30" t="s">
        <v>145</v>
      </c>
      <c r="AR2" s="30" t="s">
        <v>146</v>
      </c>
      <c r="AS2" s="30" t="s">
        <v>60</v>
      </c>
      <c r="AT2" s="30" t="s">
        <v>147</v>
      </c>
      <c r="AU2" s="30" t="s">
        <v>148</v>
      </c>
      <c r="AV2" s="30" t="s">
        <v>149</v>
      </c>
      <c r="AW2" s="30" t="s">
        <v>150</v>
      </c>
      <c r="AX2" s="30" t="s">
        <v>151</v>
      </c>
      <c r="AY2" s="30" t="s">
        <v>152</v>
      </c>
      <c r="AZ2" s="30" t="s">
        <v>153</v>
      </c>
      <c r="BA2" s="30" t="s">
        <v>154</v>
      </c>
      <c r="BB2" s="30" t="s">
        <v>155</v>
      </c>
      <c r="BC2" s="30" t="s">
        <v>156</v>
      </c>
      <c r="BD2" s="30" t="s">
        <v>54</v>
      </c>
      <c r="BE2" s="30" t="s">
        <v>53</v>
      </c>
      <c r="BF2" s="30" t="s">
        <v>157</v>
      </c>
      <c r="BG2" s="30" t="s">
        <v>158</v>
      </c>
      <c r="BH2" s="30" t="s">
        <v>159</v>
      </c>
      <c r="BI2" s="30" t="s">
        <v>160</v>
      </c>
      <c r="BJ2" s="30" t="s">
        <v>161</v>
      </c>
      <c r="BK2" s="30" t="s">
        <v>162</v>
      </c>
      <c r="BL2" s="30" t="s">
        <v>163</v>
      </c>
      <c r="BM2" s="30" t="s">
        <v>164</v>
      </c>
      <c r="BN2" s="30" t="s">
        <v>165</v>
      </c>
      <c r="BO2" s="30" t="s">
        <v>395</v>
      </c>
      <c r="BP2" s="30" t="s">
        <v>166</v>
      </c>
      <c r="BQ2" s="30" t="s">
        <v>167</v>
      </c>
      <c r="BR2" s="30" t="s">
        <v>168</v>
      </c>
      <c r="BS2" s="30" t="s">
        <v>61</v>
      </c>
      <c r="BT2" s="30" t="s">
        <v>404</v>
      </c>
      <c r="BU2" s="30" t="s">
        <v>169</v>
      </c>
      <c r="BV2" s="28" t="s">
        <v>170</v>
      </c>
      <c r="BW2" s="28" t="s">
        <v>171</v>
      </c>
      <c r="BX2" s="30" t="s">
        <v>173</v>
      </c>
      <c r="BY2" s="30" t="s">
        <v>174</v>
      </c>
      <c r="BZ2" s="30" t="s">
        <v>405</v>
      </c>
      <c r="CB2" s="30" t="s">
        <v>141</v>
      </c>
      <c r="CC2" s="30" t="s">
        <v>59</v>
      </c>
      <c r="CD2" s="30" t="s">
        <v>57</v>
      </c>
      <c r="CE2" s="30" t="s">
        <v>60</v>
      </c>
      <c r="CF2" s="30" t="s">
        <v>54</v>
      </c>
      <c r="CG2" s="30" t="s">
        <v>53</v>
      </c>
      <c r="CH2" s="30" t="s">
        <v>61</v>
      </c>
      <c r="CI2" s="30" t="s">
        <v>62</v>
      </c>
      <c r="CJ2" s="30" t="s">
        <v>63</v>
      </c>
      <c r="CK2" s="30" t="s">
        <v>64</v>
      </c>
      <c r="CL2" s="30" t="s">
        <v>226</v>
      </c>
      <c r="CM2" s="30" t="s">
        <v>65</v>
      </c>
      <c r="CN2" s="30" t="s">
        <v>68</v>
      </c>
      <c r="CO2" s="30" t="s">
        <v>317</v>
      </c>
      <c r="CP2" s="30" t="s">
        <v>320</v>
      </c>
      <c r="CQ2" s="30" t="s">
        <v>327</v>
      </c>
    </row>
    <row r="3" spans="1:95" x14ac:dyDescent="0.3">
      <c r="A3" s="28" t="s">
        <v>0</v>
      </c>
      <c r="B3" s="28">
        <v>1780.9631804999999</v>
      </c>
      <c r="C3" s="28">
        <v>4.6453570805000002</v>
      </c>
      <c r="D3" s="28">
        <v>9227.9356308000006</v>
      </c>
      <c r="E3" s="28">
        <v>236.57265189</v>
      </c>
      <c r="F3" s="28">
        <v>229.43736480000001</v>
      </c>
      <c r="G3" s="28">
        <v>1.0166549678000001</v>
      </c>
      <c r="H3" s="28">
        <v>104.70238298</v>
      </c>
      <c r="I3" s="28">
        <v>4.9002192035999999</v>
      </c>
      <c r="J3" s="28">
        <v>1.3417602020999999</v>
      </c>
      <c r="K3" s="28"/>
      <c r="L3" s="28">
        <v>9.8666624019999993</v>
      </c>
      <c r="M3" s="28"/>
      <c r="N3" s="28">
        <v>0.23083756720000001</v>
      </c>
      <c r="O3" s="31"/>
      <c r="P3" s="31">
        <v>0.2023567969</v>
      </c>
      <c r="Q3" s="28"/>
      <c r="R3" s="28" t="s">
        <v>0</v>
      </c>
      <c r="S3" s="28">
        <v>0</v>
      </c>
      <c r="T3" s="28">
        <v>0.23146732073144799</v>
      </c>
      <c r="U3" s="28">
        <v>4.9136580936458998</v>
      </c>
      <c r="V3" s="28">
        <v>4.9136580936458998</v>
      </c>
      <c r="W3" s="28">
        <v>0</v>
      </c>
      <c r="X3" s="28">
        <v>1.3454194745692001</v>
      </c>
      <c r="Y3" s="28">
        <v>0</v>
      </c>
      <c r="Z3" s="28">
        <v>0</v>
      </c>
      <c r="AA3" s="28">
        <v>0</v>
      </c>
      <c r="AB3" s="28">
        <v>1785.84236702061</v>
      </c>
      <c r="AC3" s="28">
        <v>1.3643859592195</v>
      </c>
      <c r="AD3" s="28">
        <v>2.9394095509306601</v>
      </c>
      <c r="AE3" s="28">
        <v>1.9962278819083299</v>
      </c>
      <c r="AF3" s="28">
        <v>0</v>
      </c>
      <c r="AG3" s="28">
        <v>9.8936279962856197</v>
      </c>
      <c r="AH3" s="28">
        <v>9.8936279962856197</v>
      </c>
      <c r="AI3" s="28">
        <v>74.025834882190594</v>
      </c>
      <c r="AJ3" s="28">
        <v>1.08660938886905</v>
      </c>
      <c r="AK3" s="28">
        <v>0.87636371994369999</v>
      </c>
      <c r="AL3" s="28">
        <v>0</v>
      </c>
      <c r="AM3" s="28">
        <v>0</v>
      </c>
      <c r="AN3" s="28">
        <v>0.20291184702302001</v>
      </c>
      <c r="AO3" s="28">
        <v>4.6581051678764496</v>
      </c>
      <c r="AP3" s="28">
        <v>0</v>
      </c>
      <c r="AQ3" s="28">
        <v>8327.8897772648706</v>
      </c>
      <c r="AR3" s="28">
        <v>851.29514693430997</v>
      </c>
      <c r="AS3" s="28">
        <v>9253.2107590813703</v>
      </c>
      <c r="AT3" s="28">
        <v>0</v>
      </c>
      <c r="AU3" s="28">
        <v>2.6869329829593598</v>
      </c>
      <c r="AV3" s="28">
        <v>0</v>
      </c>
      <c r="AW3" s="28">
        <v>49.076523806094798</v>
      </c>
      <c r="AX3" s="28">
        <v>0.134128635678499</v>
      </c>
      <c r="AY3" s="28">
        <v>4.7163846035813903E-2</v>
      </c>
      <c r="AZ3" s="28">
        <v>177.426763478232</v>
      </c>
      <c r="BA3" s="28">
        <v>6.0277392218786599E-2</v>
      </c>
      <c r="BB3" s="28">
        <v>0</v>
      </c>
      <c r="BC3" s="28">
        <v>8.7425538491046704E-3</v>
      </c>
      <c r="BD3" s="28">
        <v>237.214757570817</v>
      </c>
      <c r="BE3" s="28">
        <v>230.05988326667901</v>
      </c>
      <c r="BF3" s="28">
        <v>7.1548743041386</v>
      </c>
      <c r="BG3" s="28">
        <v>0</v>
      </c>
      <c r="BH3" s="28">
        <v>0</v>
      </c>
      <c r="BI3" s="28">
        <v>0.94120294290580098</v>
      </c>
      <c r="BJ3" s="28">
        <v>0</v>
      </c>
      <c r="BK3" s="28">
        <v>10.099940586980599</v>
      </c>
      <c r="BL3" s="28">
        <v>0</v>
      </c>
      <c r="BM3" s="28">
        <v>0.262503360902131</v>
      </c>
      <c r="BN3" s="28">
        <v>40.399554250566297</v>
      </c>
      <c r="BO3" s="28">
        <v>3.3240616095769799</v>
      </c>
      <c r="BP3" s="28">
        <v>0</v>
      </c>
      <c r="BQ3" s="28">
        <v>0.67868594956927097</v>
      </c>
      <c r="BR3" s="28">
        <v>9.2026974076952399E-4</v>
      </c>
      <c r="BS3" s="28">
        <v>1.0194419412278599</v>
      </c>
      <c r="BT3" s="28">
        <v>23.206782854334101</v>
      </c>
      <c r="BU3" s="28">
        <v>0</v>
      </c>
      <c r="BV3" s="28">
        <v>0</v>
      </c>
      <c r="BW3" s="28">
        <v>9.7406598884813995</v>
      </c>
      <c r="BX3" s="28">
        <v>9.2052448689601203</v>
      </c>
      <c r="BY3" s="28">
        <v>104.989054634501</v>
      </c>
      <c r="BZ3" s="28">
        <v>10.204625302846599</v>
      </c>
      <c r="CB3" s="37">
        <f t="shared" ref="CB3:CB34" si="0">AI3/AS3</f>
        <v>8.0000160819356115E-3</v>
      </c>
      <c r="CC3" s="25">
        <f t="shared" ref="CC3:CC34" si="1">IF(B3=0,"",(AB3-B3)/B3)</f>
        <v>2.739633572458417E-3</v>
      </c>
      <c r="CD3" s="25">
        <f t="shared" ref="CD3:CD34" si="2">IF(C3=0,"",(AO3-C3)/C3)</f>
        <v>2.7442642525722172E-3</v>
      </c>
      <c r="CE3" s="25">
        <f t="shared" ref="CE3:CE34" si="3">IF(D3=0,"",(AS3-D3)/D3)</f>
        <v>2.7389796908648899E-3</v>
      </c>
      <c r="CF3" s="25">
        <f t="shared" ref="CF3:CF34" si="4">IF(E3=0,"",(BD3-E3)/E3)</f>
        <v>2.714200799150523E-3</v>
      </c>
      <c r="CG3" s="25">
        <f t="shared" ref="CG3:CG34" si="5">IF(F3=0,"",(BE3-F3)/F3)</f>
        <v>2.713239263454952E-3</v>
      </c>
      <c r="CH3" s="25">
        <f t="shared" ref="CH3:CH34" si="6">IF(G3=0,"",(BS3-G3)/G3)</f>
        <v>2.7413168834365957E-3</v>
      </c>
      <c r="CI3" s="25">
        <f t="shared" ref="CI3:CI34" si="7">IF(H3=0,"",(BY3-H3)/H3)</f>
        <v>2.7379668575047214E-3</v>
      </c>
      <c r="CJ3" s="25">
        <f t="shared" ref="CJ3:CJ34" si="8">IF(I3=0,"",(V3-I3)/I3)</f>
        <v>2.7425079343444277E-3</v>
      </c>
      <c r="CK3" s="25">
        <f t="shared" ref="CK3:CK34" si="9">IF(J3=0,"",(X3-J3)/J3)</f>
        <v>2.7272179212597097E-3</v>
      </c>
      <c r="CL3" s="25" t="str">
        <f>IF(K3=0,"",(AA3-K3)/K3)</f>
        <v/>
      </c>
      <c r="CM3" s="25">
        <f>IF(L3=0,"",(AH3-L3)/L3)</f>
        <v>2.7330006021240171E-3</v>
      </c>
      <c r="CN3" s="25" t="str">
        <f>IF(M3=0,"",(AM3-M3)/M3)</f>
        <v/>
      </c>
      <c r="CO3" s="25">
        <f>IF(N3=0,"",(T3-N3)/N3)</f>
        <v>2.7281241051304046E-3</v>
      </c>
      <c r="CP3" s="25" t="str">
        <f>IF(O3=0,"",(Y3-O3)/O3)</f>
        <v/>
      </c>
      <c r="CQ3" s="25">
        <f t="shared" ref="CQ3:CQ34" si="10">IF(P3=0,"",(AN3-P3)/P3)</f>
        <v>2.7429279941325866E-3</v>
      </c>
    </row>
    <row r="4" spans="1:95" s="30" customFormat="1" x14ac:dyDescent="0.3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31"/>
      <c r="P4" s="31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B4" s="37" t="e">
        <f t="shared" si="0"/>
        <v>#DIV/0!</v>
      </c>
      <c r="CC4" s="25" t="str">
        <f t="shared" si="1"/>
        <v/>
      </c>
      <c r="CD4" s="25" t="str">
        <f t="shared" si="2"/>
        <v/>
      </c>
      <c r="CE4" s="25" t="str">
        <f t="shared" si="3"/>
        <v/>
      </c>
      <c r="CF4" s="25" t="str">
        <f t="shared" si="4"/>
        <v/>
      </c>
      <c r="CG4" s="25" t="str">
        <f t="shared" si="5"/>
        <v/>
      </c>
      <c r="CH4" s="25" t="str">
        <f t="shared" si="6"/>
        <v/>
      </c>
      <c r="CI4" s="25" t="str">
        <f t="shared" si="7"/>
        <v/>
      </c>
      <c r="CJ4" s="25" t="str">
        <f t="shared" si="8"/>
        <v/>
      </c>
      <c r="CK4" s="25" t="str">
        <f t="shared" si="9"/>
        <v/>
      </c>
      <c r="CL4" s="25" t="str">
        <f t="shared" ref="CL4:CL59" si="11">IF(K4=0,"",(AA4-K4)/K4)</f>
        <v/>
      </c>
      <c r="CM4" s="25" t="str">
        <f t="shared" ref="CM4:CM59" si="12">IF(L4=0,"",(AH4-L4)/L4)</f>
        <v/>
      </c>
      <c r="CN4" s="25" t="str">
        <f t="shared" ref="CN4:CN59" si="13">IF(M4=0,"",(AM4-M4)/M4)</f>
        <v/>
      </c>
      <c r="CO4" s="25" t="str">
        <f t="shared" ref="CO4:CO59" si="14">IF(N4=0,"",(T4-N4)/N4)</f>
        <v/>
      </c>
      <c r="CP4" s="25" t="str">
        <f t="shared" ref="CP4:CP59" si="15">IF(O4=0,"",(Y4-O4)/O4)</f>
        <v/>
      </c>
      <c r="CQ4" s="25" t="str">
        <f t="shared" si="10"/>
        <v/>
      </c>
    </row>
    <row r="5" spans="1:95" x14ac:dyDescent="0.3">
      <c r="A5" s="28" t="s">
        <v>3</v>
      </c>
      <c r="B5" s="28">
        <v>333.87975806999998</v>
      </c>
      <c r="C5" s="28">
        <v>0.87884608269999998</v>
      </c>
      <c r="D5" s="28">
        <v>1726.5569938000001</v>
      </c>
      <c r="E5" s="28">
        <v>44.313127344000002</v>
      </c>
      <c r="F5" s="28">
        <v>42.983727404</v>
      </c>
      <c r="G5" s="28">
        <v>8.2659167909999998E-2</v>
      </c>
      <c r="H5" s="28">
        <v>19.551265832999999</v>
      </c>
      <c r="I5" s="28">
        <v>0.91092579340000002</v>
      </c>
      <c r="J5" s="28">
        <v>0.24942625930000001</v>
      </c>
      <c r="K5" s="28"/>
      <c r="L5" s="28">
        <v>1.8341622371999999</v>
      </c>
      <c r="M5" s="28"/>
      <c r="N5" s="28">
        <v>4.2911625299999999E-2</v>
      </c>
      <c r="O5" s="31"/>
      <c r="P5" s="31">
        <v>3.7763655600000001E-2</v>
      </c>
      <c r="Q5" s="28"/>
      <c r="R5" s="28" t="s">
        <v>3</v>
      </c>
      <c r="S5" s="28">
        <v>0</v>
      </c>
      <c r="T5" s="28">
        <v>4.3028990161173203E-2</v>
      </c>
      <c r="U5" s="28">
        <v>0.913418988470445</v>
      </c>
      <c r="V5" s="28">
        <v>0.913418988470445</v>
      </c>
      <c r="W5" s="28">
        <v>0</v>
      </c>
      <c r="X5" s="28">
        <v>0.25010454751787498</v>
      </c>
      <c r="Y5" s="28">
        <v>0</v>
      </c>
      <c r="Z5" s="28">
        <v>0</v>
      </c>
      <c r="AA5" s="28">
        <v>0</v>
      </c>
      <c r="AB5" s="28">
        <v>334.79454673523003</v>
      </c>
      <c r="AC5" s="28">
        <v>0.25498359183782698</v>
      </c>
      <c r="AD5" s="28">
        <v>0.54933162944162395</v>
      </c>
      <c r="AE5" s="28">
        <v>0.37306063641991399</v>
      </c>
      <c r="AF5" s="28">
        <v>0</v>
      </c>
      <c r="AG5" s="28">
        <v>1.8391789701536001</v>
      </c>
      <c r="AH5" s="28">
        <v>1.8391789701536001</v>
      </c>
      <c r="AI5" s="28">
        <v>13.850214454604</v>
      </c>
      <c r="AJ5" s="28">
        <v>0.20307464352122201</v>
      </c>
      <c r="AK5" s="28">
        <v>0.163775838887084</v>
      </c>
      <c r="AL5" s="28">
        <v>0</v>
      </c>
      <c r="AM5" s="28">
        <v>0</v>
      </c>
      <c r="AN5" s="28">
        <v>3.7864074475573398E-2</v>
      </c>
      <c r="AO5" s="28">
        <v>0.88124647166785197</v>
      </c>
      <c r="AP5" s="28">
        <v>0</v>
      </c>
      <c r="AQ5" s="28">
        <v>1558.15840539691</v>
      </c>
      <c r="AR5" s="28">
        <v>159.27846838737401</v>
      </c>
      <c r="AS5" s="28">
        <v>1731.28708823889</v>
      </c>
      <c r="AT5" s="28">
        <v>0</v>
      </c>
      <c r="AU5" s="28">
        <v>0.50214921824104097</v>
      </c>
      <c r="AV5" s="28">
        <v>0</v>
      </c>
      <c r="AW5" s="28">
        <v>9.1715777270126893</v>
      </c>
      <c r="AX5" s="28">
        <v>2.51280986788802E-2</v>
      </c>
      <c r="AY5" s="28">
        <v>8.8357863059905194E-3</v>
      </c>
      <c r="AZ5" s="28">
        <v>33.239877246647602</v>
      </c>
      <c r="BA5" s="28">
        <v>1.1292569652275999E-2</v>
      </c>
      <c r="BB5" s="28">
        <v>0</v>
      </c>
      <c r="BC5" s="28">
        <v>1.63789725359215E-3</v>
      </c>
      <c r="BD5" s="28">
        <v>44.433404989196198</v>
      </c>
      <c r="BE5" s="28">
        <v>43.100367134734299</v>
      </c>
      <c r="BF5" s="28">
        <v>1.33303785446187</v>
      </c>
      <c r="BG5" s="28">
        <v>0</v>
      </c>
      <c r="BH5" s="28">
        <v>0</v>
      </c>
      <c r="BI5" s="28">
        <v>0.17632849881777099</v>
      </c>
      <c r="BJ5" s="28">
        <v>0</v>
      </c>
      <c r="BK5" s="28">
        <v>1.8921552671175099</v>
      </c>
      <c r="BL5" s="28">
        <v>0</v>
      </c>
      <c r="BM5" s="28">
        <v>4.9179077696390398E-2</v>
      </c>
      <c r="BN5" s="28">
        <v>7.5686113857702502</v>
      </c>
      <c r="BO5" s="28">
        <v>0.62120867583657102</v>
      </c>
      <c r="BP5" s="28">
        <v>0</v>
      </c>
      <c r="BQ5" s="28">
        <v>0.12714889664180901</v>
      </c>
      <c r="BR5" s="28">
        <v>1.7241015228426301E-4</v>
      </c>
      <c r="BS5" s="28">
        <v>8.2883910117561493E-2</v>
      </c>
      <c r="BT5" s="28">
        <v>4.3369833400734796</v>
      </c>
      <c r="BU5" s="28">
        <v>0</v>
      </c>
      <c r="BV5" s="28">
        <v>0</v>
      </c>
      <c r="BW5" s="28">
        <v>1.82038015070487</v>
      </c>
      <c r="BX5" s="28">
        <v>1.7203227112749799</v>
      </c>
      <c r="BY5" s="28">
        <v>19.604844656822898</v>
      </c>
      <c r="BZ5" s="28">
        <v>1.9070956155888701</v>
      </c>
      <c r="CB5" s="37">
        <f t="shared" si="0"/>
        <v>7.9999524912374859E-3</v>
      </c>
      <c r="CC5" s="25">
        <f t="shared" si="1"/>
        <v>2.739874589936229E-3</v>
      </c>
      <c r="CD5" s="25">
        <f t="shared" si="2"/>
        <v>2.7312962020351692E-3</v>
      </c>
      <c r="CE5" s="25">
        <f t="shared" si="3"/>
        <v>2.739610945874044E-3</v>
      </c>
      <c r="CF5" s="25">
        <f t="shared" si="4"/>
        <v>2.7142666836057162E-3</v>
      </c>
      <c r="CG5" s="25">
        <f t="shared" si="5"/>
        <v>2.7135787838502971E-3</v>
      </c>
      <c r="CH5" s="25">
        <f t="shared" si="6"/>
        <v>2.7189023703480418E-3</v>
      </c>
      <c r="CI5" s="25">
        <f t="shared" si="7"/>
        <v>2.7404273605888718E-3</v>
      </c>
      <c r="CJ5" s="25">
        <f t="shared" si="8"/>
        <v>2.7369903108564087E-3</v>
      </c>
      <c r="CK5" s="25">
        <f t="shared" si="9"/>
        <v>2.7193937790613658E-3</v>
      </c>
      <c r="CL5" s="25" t="str">
        <f t="shared" si="11"/>
        <v/>
      </c>
      <c r="CM5" s="25">
        <f t="shared" si="12"/>
        <v>2.7351631452507841E-3</v>
      </c>
      <c r="CN5" s="25" t="str">
        <f t="shared" si="13"/>
        <v/>
      </c>
      <c r="CO5" s="25">
        <f t="shared" si="14"/>
        <v>2.7350364930876655E-3</v>
      </c>
      <c r="CP5" s="25" t="str">
        <f t="shared" si="15"/>
        <v/>
      </c>
      <c r="CQ5" s="25">
        <f t="shared" si="10"/>
        <v>2.6591407526075535E-3</v>
      </c>
    </row>
    <row r="6" spans="1:95" x14ac:dyDescent="0.3">
      <c r="A6" s="28" t="s">
        <v>4</v>
      </c>
      <c r="B6" s="28">
        <v>5370.2456463999997</v>
      </c>
      <c r="C6" s="28">
        <v>9.3376171350000003</v>
      </c>
      <c r="D6" s="28">
        <v>20182.165242999999</v>
      </c>
      <c r="E6" s="28">
        <v>730.02904462000004</v>
      </c>
      <c r="F6" s="28">
        <v>680.99082324000005</v>
      </c>
      <c r="G6" s="28">
        <v>132.87363659000002</v>
      </c>
      <c r="H6" s="28">
        <v>1421.2734986999999</v>
      </c>
      <c r="I6" s="28">
        <v>121.04851616000001</v>
      </c>
      <c r="J6" s="28">
        <v>32.948357111</v>
      </c>
      <c r="K6" s="31">
        <v>1.55142428E-2</v>
      </c>
      <c r="L6" s="28">
        <v>242.25869499000001</v>
      </c>
      <c r="M6" s="31">
        <v>0.4940695054</v>
      </c>
      <c r="N6" s="28">
        <v>2.6830384922000001</v>
      </c>
      <c r="O6" s="31">
        <v>3.129106009</v>
      </c>
      <c r="P6" s="31">
        <v>1.4822079767</v>
      </c>
      <c r="Q6" s="28"/>
      <c r="R6" s="28" t="s">
        <v>4</v>
      </c>
      <c r="S6" s="28">
        <v>0</v>
      </c>
      <c r="T6" s="28">
        <v>2.6903880735066901</v>
      </c>
      <c r="U6" s="28">
        <v>121.379032179158</v>
      </c>
      <c r="V6" s="28">
        <v>121.379032179158</v>
      </c>
      <c r="W6" s="28">
        <v>0</v>
      </c>
      <c r="X6" s="28">
        <v>33.038650226922897</v>
      </c>
      <c r="Y6" s="28">
        <v>3.1376720702685001</v>
      </c>
      <c r="Z6" s="28">
        <v>0</v>
      </c>
      <c r="AA6" s="28">
        <v>1.55558096060318E-2</v>
      </c>
      <c r="AB6" s="28">
        <v>5384.9503405810201</v>
      </c>
      <c r="AC6" s="28">
        <v>15.791344932029901</v>
      </c>
      <c r="AD6" s="28">
        <v>34.020549084173801</v>
      </c>
      <c r="AE6" s="28">
        <v>23.1042366284052</v>
      </c>
      <c r="AF6" s="28">
        <v>0</v>
      </c>
      <c r="AG6" s="28">
        <v>242.92152828564701</v>
      </c>
      <c r="AH6" s="28">
        <v>242.92152828564701</v>
      </c>
      <c r="AI6" s="28">
        <v>161.899519865077</v>
      </c>
      <c r="AJ6" s="28">
        <v>12.576326529115899</v>
      </c>
      <c r="AK6" s="28">
        <v>10.1430989603399</v>
      </c>
      <c r="AL6" s="28">
        <v>0</v>
      </c>
      <c r="AM6" s="28">
        <v>0.49541925802839498</v>
      </c>
      <c r="AN6" s="28">
        <v>1.4862659512915599</v>
      </c>
      <c r="AO6" s="28">
        <v>9.3631873496585403</v>
      </c>
      <c r="AP6" s="28">
        <v>0</v>
      </c>
      <c r="AQ6" s="28">
        <v>18213.699000578701</v>
      </c>
      <c r="AR6" s="28">
        <v>1861.84747193571</v>
      </c>
      <c r="AS6" s="28">
        <v>20237.4459923795</v>
      </c>
      <c r="AT6" s="28">
        <v>0</v>
      </c>
      <c r="AU6" s="28">
        <v>31.0987928801732</v>
      </c>
      <c r="AV6" s="28">
        <v>0</v>
      </c>
      <c r="AW6" s="28">
        <v>568.00874112633903</v>
      </c>
      <c r="AX6" s="28">
        <v>0.39810666247788501</v>
      </c>
      <c r="AY6" s="28">
        <v>0.13998472726070099</v>
      </c>
      <c r="AZ6" s="28">
        <v>526.61874607715004</v>
      </c>
      <c r="BA6" s="28">
        <v>0.17890647728963699</v>
      </c>
      <c r="BB6" s="28">
        <v>0</v>
      </c>
      <c r="BC6" s="28">
        <v>2.5948735726450501E-2</v>
      </c>
      <c r="BD6" s="28">
        <v>732.01110032408496</v>
      </c>
      <c r="BE6" s="28">
        <v>682.838580639567</v>
      </c>
      <c r="BF6" s="28">
        <v>49.172519684518498</v>
      </c>
      <c r="BG6" s="28">
        <v>0</v>
      </c>
      <c r="BH6" s="28">
        <v>0</v>
      </c>
      <c r="BI6" s="28">
        <v>2.7935605145587799</v>
      </c>
      <c r="BJ6" s="28">
        <v>0</v>
      </c>
      <c r="BK6" s="28">
        <v>29.977385962069398</v>
      </c>
      <c r="BL6" s="28">
        <v>0</v>
      </c>
      <c r="BM6" s="28">
        <v>0.77913957836604197</v>
      </c>
      <c r="BN6" s="28">
        <v>119.909666092362</v>
      </c>
      <c r="BO6" s="28">
        <v>38.472399403006101</v>
      </c>
      <c r="BP6" s="28">
        <v>0</v>
      </c>
      <c r="BQ6" s="28">
        <v>2.01440443525851</v>
      </c>
      <c r="BR6" s="28">
        <v>2.7313770465781598E-3</v>
      </c>
      <c r="BS6" s="28">
        <v>133.23937861893199</v>
      </c>
      <c r="BT6" s="28">
        <v>268.59611871415302</v>
      </c>
      <c r="BU6" s="28">
        <v>0</v>
      </c>
      <c r="BV6" s="28">
        <v>0</v>
      </c>
      <c r="BW6" s="28">
        <v>112.739170932108</v>
      </c>
      <c r="BX6" s="28">
        <v>106.541277546546</v>
      </c>
      <c r="BY6" s="28">
        <v>1425.1660559202301</v>
      </c>
      <c r="BZ6" s="28">
        <v>118.108511558213</v>
      </c>
      <c r="CB6" s="37">
        <f t="shared" si="0"/>
        <v>7.9999976245046425E-3</v>
      </c>
      <c r="CC6" s="25">
        <f t="shared" si="1"/>
        <v>2.7381790609295187E-3</v>
      </c>
      <c r="CD6" s="25">
        <f t="shared" si="2"/>
        <v>2.7384089847393303E-3</v>
      </c>
      <c r="CE6" s="25">
        <f t="shared" si="3"/>
        <v>2.7390891271527173E-3</v>
      </c>
      <c r="CF6" s="25">
        <f t="shared" si="4"/>
        <v>2.7150367765389964E-3</v>
      </c>
      <c r="CG6" s="25">
        <f t="shared" si="5"/>
        <v>2.7133367095546652E-3</v>
      </c>
      <c r="CH6" s="25">
        <f t="shared" si="6"/>
        <v>2.7525552721983787E-3</v>
      </c>
      <c r="CI6" s="25">
        <f t="shared" si="7"/>
        <v>2.7387812576471662E-3</v>
      </c>
      <c r="CJ6" s="25">
        <f t="shared" si="8"/>
        <v>2.7304425501682847E-3</v>
      </c>
      <c r="CK6" s="25">
        <f t="shared" si="9"/>
        <v>2.7404436469687325E-3</v>
      </c>
      <c r="CL6" s="25">
        <f t="shared" si="11"/>
        <v>2.6792674684580904E-3</v>
      </c>
      <c r="CM6" s="25">
        <f t="shared" si="12"/>
        <v>2.7360557509581449E-3</v>
      </c>
      <c r="CN6" s="25">
        <f t="shared" si="13"/>
        <v>2.7319083927315473E-3</v>
      </c>
      <c r="CO6" s="25">
        <f t="shared" si="14"/>
        <v>2.7392753879813105E-3</v>
      </c>
      <c r="CP6" s="25">
        <f t="shared" si="15"/>
        <v>2.7375426859499933E-3</v>
      </c>
      <c r="CQ6" s="25">
        <f t="shared" si="10"/>
        <v>2.7377902800081971E-3</v>
      </c>
    </row>
    <row r="7" spans="1:95" s="30" customFormat="1" x14ac:dyDescent="0.3">
      <c r="A7" s="28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31"/>
      <c r="P7" s="31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B7" s="37" t="e">
        <f t="shared" si="0"/>
        <v>#DIV/0!</v>
      </c>
      <c r="CC7" s="25" t="str">
        <f t="shared" si="1"/>
        <v/>
      </c>
      <c r="CD7" s="25" t="str">
        <f t="shared" si="2"/>
        <v/>
      </c>
      <c r="CE7" s="25" t="str">
        <f t="shared" si="3"/>
        <v/>
      </c>
      <c r="CF7" s="25" t="str">
        <f t="shared" si="4"/>
        <v/>
      </c>
      <c r="CG7" s="25" t="str">
        <f t="shared" si="5"/>
        <v/>
      </c>
      <c r="CH7" s="25" t="str">
        <f t="shared" si="6"/>
        <v/>
      </c>
      <c r="CI7" s="25" t="str">
        <f t="shared" si="7"/>
        <v/>
      </c>
      <c r="CJ7" s="25" t="str">
        <f t="shared" si="8"/>
        <v/>
      </c>
      <c r="CK7" s="25" t="str">
        <f t="shared" si="9"/>
        <v/>
      </c>
      <c r="CL7" s="25" t="str">
        <f t="shared" si="11"/>
        <v/>
      </c>
      <c r="CM7" s="25" t="str">
        <f t="shared" si="12"/>
        <v/>
      </c>
      <c r="CN7" s="25" t="str">
        <f t="shared" si="13"/>
        <v/>
      </c>
      <c r="CO7" s="25" t="str">
        <f t="shared" si="14"/>
        <v/>
      </c>
      <c r="CP7" s="25" t="str">
        <f t="shared" si="15"/>
        <v/>
      </c>
      <c r="CQ7" s="25" t="str">
        <f t="shared" si="10"/>
        <v/>
      </c>
    </row>
    <row r="8" spans="1:95" x14ac:dyDescent="0.3">
      <c r="A8" s="28" t="s">
        <v>6</v>
      </c>
      <c r="B8" s="28">
        <v>208.78967979999999</v>
      </c>
      <c r="C8" s="28">
        <v>0.51636918669999998</v>
      </c>
      <c r="D8" s="28">
        <v>1096.1390617</v>
      </c>
      <c r="E8" s="28">
        <v>27.322863690999998</v>
      </c>
      <c r="F8" s="28">
        <v>26.502397670000001</v>
      </c>
      <c r="G8" s="28">
        <v>6.2740309760000001E-2</v>
      </c>
      <c r="H8" s="28">
        <v>12.062863662</v>
      </c>
      <c r="I8" s="28">
        <v>0.57255980569999998</v>
      </c>
      <c r="J8" s="28">
        <v>0.1567761513</v>
      </c>
      <c r="K8" s="28"/>
      <c r="L8" s="28">
        <v>1.1528549466</v>
      </c>
      <c r="M8" s="28"/>
      <c r="N8" s="28">
        <v>2.69719348E-2</v>
      </c>
      <c r="O8" s="31"/>
      <c r="P8" s="31">
        <v>2.3717094000000001E-2</v>
      </c>
      <c r="Q8" s="28"/>
      <c r="R8" s="28" t="s">
        <v>6</v>
      </c>
      <c r="S8" s="28">
        <v>0</v>
      </c>
      <c r="T8" s="28">
        <v>2.7042909895289301E-2</v>
      </c>
      <c r="U8" s="28">
        <v>0.57411952477732497</v>
      </c>
      <c r="V8" s="28">
        <v>0.57411952477732497</v>
      </c>
      <c r="W8" s="28">
        <v>0</v>
      </c>
      <c r="X8" s="28">
        <v>0.157203836639626</v>
      </c>
      <c r="Y8" s="28">
        <v>0</v>
      </c>
      <c r="Z8" s="28">
        <v>0</v>
      </c>
      <c r="AA8" s="28">
        <v>0</v>
      </c>
      <c r="AB8" s="28">
        <v>209.36178759569401</v>
      </c>
      <c r="AC8" s="28">
        <v>0.15677960289819501</v>
      </c>
      <c r="AD8" s="28">
        <v>0.33775964430496502</v>
      </c>
      <c r="AE8" s="28">
        <v>0.22938402838605099</v>
      </c>
      <c r="AF8" s="28">
        <v>0</v>
      </c>
      <c r="AG8" s="28">
        <v>1.1560224375680801</v>
      </c>
      <c r="AH8" s="28">
        <v>1.1560224375680801</v>
      </c>
      <c r="AI8" s="28">
        <v>8.7929839316125893</v>
      </c>
      <c r="AJ8" s="28">
        <v>0.124860804887646</v>
      </c>
      <c r="AK8" s="28">
        <v>0.100702454529274</v>
      </c>
      <c r="AL8" s="28">
        <v>0</v>
      </c>
      <c r="AM8" s="28">
        <v>0</v>
      </c>
      <c r="AN8" s="28">
        <v>2.3784153729903001E-2</v>
      </c>
      <c r="AO8" s="28">
        <v>0.51777950627490499</v>
      </c>
      <c r="AP8" s="28">
        <v>0</v>
      </c>
      <c r="AQ8" s="28">
        <v>989.22785892623995</v>
      </c>
      <c r="AR8" s="28">
        <v>101.12104115478</v>
      </c>
      <c r="AS8" s="28">
        <v>1099.14188401263</v>
      </c>
      <c r="AT8" s="28">
        <v>0</v>
      </c>
      <c r="AU8" s="28">
        <v>0.30875910444947702</v>
      </c>
      <c r="AV8" s="28">
        <v>0</v>
      </c>
      <c r="AW8" s="28">
        <v>5.6393286535822398</v>
      </c>
      <c r="AX8" s="28">
        <v>1.5493247573537899E-2</v>
      </c>
      <c r="AY8" s="28">
        <v>5.4478499975198101E-3</v>
      </c>
      <c r="AZ8" s="28">
        <v>20.494604077448201</v>
      </c>
      <c r="BA8" s="28">
        <v>6.9626276889498502E-3</v>
      </c>
      <c r="BB8" s="28">
        <v>0</v>
      </c>
      <c r="BC8" s="28">
        <v>1.0098289323566801E-3</v>
      </c>
      <c r="BD8" s="28">
        <v>27.396972756784901</v>
      </c>
      <c r="BE8" s="28">
        <v>26.574249894303701</v>
      </c>
      <c r="BF8" s="28">
        <v>0.82272286248119497</v>
      </c>
      <c r="BG8" s="28">
        <v>0</v>
      </c>
      <c r="BH8" s="28">
        <v>0</v>
      </c>
      <c r="BI8" s="28">
        <v>0.10871924932621101</v>
      </c>
      <c r="BJ8" s="28">
        <v>0</v>
      </c>
      <c r="BK8" s="28">
        <v>1.1666257312455499</v>
      </c>
      <c r="BL8" s="28">
        <v>0</v>
      </c>
      <c r="BM8" s="28">
        <v>3.0322302286743999E-2</v>
      </c>
      <c r="BN8" s="28">
        <v>4.6665610211809101</v>
      </c>
      <c r="BO8" s="28">
        <v>0.38196942564262099</v>
      </c>
      <c r="BP8" s="28">
        <v>0</v>
      </c>
      <c r="BQ8" s="28">
        <v>7.8397673241951696E-2</v>
      </c>
      <c r="BR8" s="28">
        <v>1.06285381702739E-4</v>
      </c>
      <c r="BS8" s="28">
        <v>6.2913535475123503E-2</v>
      </c>
      <c r="BT8" s="28">
        <v>2.6666524991193699</v>
      </c>
      <c r="BU8" s="28">
        <v>0</v>
      </c>
      <c r="BV8" s="28">
        <v>0</v>
      </c>
      <c r="BW8" s="28">
        <v>1.1193069091618499</v>
      </c>
      <c r="BX8" s="28">
        <v>1.0577547177036599</v>
      </c>
      <c r="BY8" s="28">
        <v>12.095902908447499</v>
      </c>
      <c r="BZ8" s="28">
        <v>1.1726111814778599</v>
      </c>
      <c r="CB8" s="37">
        <f t="shared" si="0"/>
        <v>7.9998624922854363E-3</v>
      </c>
      <c r="CC8" s="25">
        <f t="shared" si="1"/>
        <v>2.7401152980456056E-3</v>
      </c>
      <c r="CD8" s="25">
        <f t="shared" si="2"/>
        <v>2.7312233402578545E-3</v>
      </c>
      <c r="CE8" s="25">
        <f t="shared" si="3"/>
        <v>2.7394537951900152E-3</v>
      </c>
      <c r="CF8" s="25">
        <f t="shared" si="4"/>
        <v>2.7123462102295651E-3</v>
      </c>
      <c r="CG8" s="25">
        <f t="shared" si="5"/>
        <v>2.7111593901194657E-3</v>
      </c>
      <c r="CH8" s="25">
        <f t="shared" si="6"/>
        <v>2.7609955351852755E-3</v>
      </c>
      <c r="CI8" s="25">
        <f t="shared" si="7"/>
        <v>2.7389223134120619E-3</v>
      </c>
      <c r="CJ8" s="25">
        <f t="shared" si="8"/>
        <v>2.724115562771847E-3</v>
      </c>
      <c r="CK8" s="25">
        <f t="shared" si="9"/>
        <v>2.7279999928535364E-3</v>
      </c>
      <c r="CL8" s="25" t="str">
        <f t="shared" si="11"/>
        <v/>
      </c>
      <c r="CM8" s="25">
        <f t="shared" si="12"/>
        <v>2.7475190850520057E-3</v>
      </c>
      <c r="CN8" s="25" t="str">
        <f t="shared" si="13"/>
        <v/>
      </c>
      <c r="CO8" s="25">
        <f t="shared" si="14"/>
        <v>2.6314424907071055E-3</v>
      </c>
      <c r="CP8" s="25" t="str">
        <f t="shared" si="15"/>
        <v/>
      </c>
      <c r="CQ8" s="25">
        <f t="shared" si="10"/>
        <v>2.8274851001138844E-3</v>
      </c>
    </row>
    <row r="9" spans="1:95" x14ac:dyDescent="0.3">
      <c r="A9" s="28" t="s">
        <v>7</v>
      </c>
      <c r="B9" s="28">
        <v>100.09665647999999</v>
      </c>
      <c r="C9" s="28">
        <v>0.2543965788</v>
      </c>
      <c r="D9" s="28">
        <v>860.12197189999995</v>
      </c>
      <c r="E9" s="28">
        <v>26.439866953999999</v>
      </c>
      <c r="F9" s="28">
        <v>24.956466741</v>
      </c>
      <c r="G9" s="28">
        <v>8.4394398604000003</v>
      </c>
      <c r="H9" s="28">
        <v>20.609679318000001</v>
      </c>
      <c r="I9" s="28">
        <v>0.99827386709999999</v>
      </c>
      <c r="J9" s="28">
        <v>0.27334394360000003</v>
      </c>
      <c r="K9" s="28"/>
      <c r="L9" s="28">
        <v>2.0100379579999998</v>
      </c>
      <c r="M9" s="28"/>
      <c r="N9" s="28">
        <v>4.7026263899999997E-2</v>
      </c>
      <c r="O9" s="31"/>
      <c r="P9" s="31">
        <v>2.2688271499999999E-2</v>
      </c>
      <c r="Q9" s="28"/>
      <c r="R9" s="28" t="s">
        <v>7</v>
      </c>
      <c r="S9" s="28">
        <v>0</v>
      </c>
      <c r="T9" s="28">
        <v>4.7157319561302098E-2</v>
      </c>
      <c r="U9" s="28">
        <v>1.0010159727249399</v>
      </c>
      <c r="V9" s="28">
        <v>1.0010159727249399</v>
      </c>
      <c r="W9" s="28">
        <v>0</v>
      </c>
      <c r="X9" s="28">
        <v>0.274095118586483</v>
      </c>
      <c r="Y9" s="28">
        <v>0</v>
      </c>
      <c r="Z9" s="28">
        <v>0</v>
      </c>
      <c r="AA9" s="28">
        <v>0</v>
      </c>
      <c r="AB9" s="28">
        <v>100.370833644736</v>
      </c>
      <c r="AC9" s="28">
        <v>0.267118607447212</v>
      </c>
      <c r="AD9" s="28">
        <v>0.57547803171481104</v>
      </c>
      <c r="AE9" s="28">
        <v>0.39081957611270102</v>
      </c>
      <c r="AF9" s="28">
        <v>0</v>
      </c>
      <c r="AG9" s="28">
        <v>2.0155410865788101</v>
      </c>
      <c r="AH9" s="28">
        <v>2.0155410865788101</v>
      </c>
      <c r="AI9" s="28">
        <v>6.89975630549446</v>
      </c>
      <c r="AJ9" s="28">
        <v>0.21273445146249101</v>
      </c>
      <c r="AK9" s="28">
        <v>0.17157536885266</v>
      </c>
      <c r="AL9" s="28">
        <v>0</v>
      </c>
      <c r="AM9" s="28">
        <v>0</v>
      </c>
      <c r="AN9" s="28">
        <v>2.2748715633294201E-2</v>
      </c>
      <c r="AO9" s="28">
        <v>0.25508907157856298</v>
      </c>
      <c r="AP9" s="28">
        <v>0</v>
      </c>
      <c r="AQ9" s="28">
        <v>776.23000777129005</v>
      </c>
      <c r="AR9" s="28">
        <v>79.348199672613106</v>
      </c>
      <c r="AS9" s="28">
        <v>862.47796374939799</v>
      </c>
      <c r="AT9" s="28">
        <v>0</v>
      </c>
      <c r="AU9" s="28">
        <v>0.52606055457265999</v>
      </c>
      <c r="AV9" s="28">
        <v>0</v>
      </c>
      <c r="AW9" s="28">
        <v>9.6081720398816106</v>
      </c>
      <c r="AX9" s="28">
        <v>1.4589206170737E-2</v>
      </c>
      <c r="AY9" s="28">
        <v>5.13009606640321E-3</v>
      </c>
      <c r="AZ9" s="28">
        <v>19.299153755849101</v>
      </c>
      <c r="BA9" s="28">
        <v>6.55635774401032E-3</v>
      </c>
      <c r="BB9" s="28">
        <v>0</v>
      </c>
      <c r="BC9" s="28">
        <v>9.5096215215198705E-4</v>
      </c>
      <c r="BD9" s="28">
        <v>26.511603268903201</v>
      </c>
      <c r="BE9" s="28">
        <v>25.024175169893599</v>
      </c>
      <c r="BF9" s="28">
        <v>1.4874280990095701</v>
      </c>
      <c r="BG9" s="28">
        <v>0</v>
      </c>
      <c r="BH9" s="28">
        <v>0</v>
      </c>
      <c r="BI9" s="28">
        <v>0.102377202004</v>
      </c>
      <c r="BJ9" s="28">
        <v>0</v>
      </c>
      <c r="BK9" s="28">
        <v>1.0985708758411901</v>
      </c>
      <c r="BL9" s="28">
        <v>0</v>
      </c>
      <c r="BM9" s="28">
        <v>2.8553030969427299E-2</v>
      </c>
      <c r="BN9" s="28">
        <v>4.3943722614461302</v>
      </c>
      <c r="BO9" s="28">
        <v>0.65079580203640797</v>
      </c>
      <c r="BP9" s="28">
        <v>0</v>
      </c>
      <c r="BQ9" s="28">
        <v>7.3821306569222603E-2</v>
      </c>
      <c r="BR9" s="28">
        <v>1.0011508126787801E-4</v>
      </c>
      <c r="BS9" s="28">
        <v>8.4626021461994902</v>
      </c>
      <c r="BT9" s="28">
        <v>4.5434458424576896</v>
      </c>
      <c r="BU9" s="28">
        <v>0</v>
      </c>
      <c r="BV9" s="28">
        <v>0</v>
      </c>
      <c r="BW9" s="28">
        <v>1.90701854242827</v>
      </c>
      <c r="BX9" s="28">
        <v>1.8022075773739701</v>
      </c>
      <c r="BY9" s="28">
        <v>20.666149241885599</v>
      </c>
      <c r="BZ9" s="28">
        <v>1.9978948033631501</v>
      </c>
      <c r="CB9" s="37">
        <f t="shared" si="0"/>
        <v>7.9999218478575031E-3</v>
      </c>
      <c r="CC9" s="25">
        <f t="shared" si="1"/>
        <v>2.7391241064159324E-3</v>
      </c>
      <c r="CD9" s="25">
        <f t="shared" si="2"/>
        <v>2.7220994159178561E-3</v>
      </c>
      <c r="CE9" s="25">
        <f t="shared" si="3"/>
        <v>2.7391369205389295E-3</v>
      </c>
      <c r="CF9" s="25">
        <f t="shared" si="4"/>
        <v>2.7131874388024867E-3</v>
      </c>
      <c r="CG9" s="25">
        <f t="shared" si="5"/>
        <v>2.7130614920886972E-3</v>
      </c>
      <c r="CH9" s="25">
        <f t="shared" si="6"/>
        <v>2.7445288055399646E-3</v>
      </c>
      <c r="CI9" s="25">
        <f t="shared" si="7"/>
        <v>2.7399710114013156E-3</v>
      </c>
      <c r="CJ9" s="25">
        <f t="shared" si="8"/>
        <v>2.7468470480007498E-3</v>
      </c>
      <c r="CK9" s="25">
        <f t="shared" si="9"/>
        <v>2.7480944943935165E-3</v>
      </c>
      <c r="CL9" s="25" t="str">
        <f t="shared" si="11"/>
        <v/>
      </c>
      <c r="CM9" s="25">
        <f t="shared" si="12"/>
        <v>2.7378232121974193E-3</v>
      </c>
      <c r="CN9" s="25" t="str">
        <f t="shared" si="13"/>
        <v/>
      </c>
      <c r="CO9" s="25">
        <f t="shared" si="14"/>
        <v>2.7868610098558421E-3</v>
      </c>
      <c r="CP9" s="25" t="str">
        <f t="shared" si="15"/>
        <v/>
      </c>
      <c r="CQ9" s="25">
        <f t="shared" si="10"/>
        <v>2.6641136277923087E-3</v>
      </c>
    </row>
    <row r="10" spans="1:95" x14ac:dyDescent="0.3">
      <c r="A10" s="28" t="s">
        <v>8</v>
      </c>
      <c r="B10" s="28">
        <v>2.6732911E-3</v>
      </c>
      <c r="C10" s="28">
        <v>6.9505706000000001E-6</v>
      </c>
      <c r="D10" s="28">
        <v>1.4181828400000001E-2</v>
      </c>
      <c r="E10" s="28">
        <v>3.47528E-4</v>
      </c>
      <c r="F10" s="28">
        <v>3.3710229999999998E-4</v>
      </c>
      <c r="G10" s="28">
        <v>6.4683985000000003E-7</v>
      </c>
      <c r="H10" s="28">
        <v>1.532405E-4</v>
      </c>
      <c r="I10" s="28">
        <v>7.1159014999999999E-6</v>
      </c>
      <c r="J10" s="28">
        <v>1.9484514E-6</v>
      </c>
      <c r="K10" s="28"/>
      <c r="L10" s="28">
        <v>1.4328000000000001E-5</v>
      </c>
      <c r="M10" s="28"/>
      <c r="N10" s="28">
        <v>3.3521298000000001E-7</v>
      </c>
      <c r="O10" s="31"/>
      <c r="P10" s="31">
        <v>2.9517551999999997E-7</v>
      </c>
      <c r="Q10" s="28"/>
      <c r="R10" s="28" t="s">
        <v>8</v>
      </c>
      <c r="S10" s="28">
        <v>0</v>
      </c>
      <c r="T10" s="28">
        <v>3.3611097351477299E-7</v>
      </c>
      <c r="U10" s="28">
        <v>7.13579426180987E-6</v>
      </c>
      <c r="V10" s="28">
        <v>7.13579426180987E-6</v>
      </c>
      <c r="W10" s="28">
        <v>0</v>
      </c>
      <c r="X10" s="28">
        <v>1.9538605307627301E-6</v>
      </c>
      <c r="Y10" s="28">
        <v>0</v>
      </c>
      <c r="Z10" s="28">
        <v>0</v>
      </c>
      <c r="AA10" s="28">
        <v>0</v>
      </c>
      <c r="AB10" s="28">
        <v>2.68065543411763E-3</v>
      </c>
      <c r="AC10" s="28">
        <v>1.9998668701532799E-6</v>
      </c>
      <c r="AD10" s="28">
        <v>4.3077935541262001E-6</v>
      </c>
      <c r="AE10" s="28">
        <v>2.9255085203128399E-6</v>
      </c>
      <c r="AF10" s="28">
        <v>0</v>
      </c>
      <c r="AG10" s="28">
        <v>1.4367043079416001E-5</v>
      </c>
      <c r="AH10" s="28">
        <v>1.4367043079416001E-5</v>
      </c>
      <c r="AI10" s="28">
        <v>1.13763653499561E-4</v>
      </c>
      <c r="AJ10" s="28">
        <v>1.59253723441194E-6</v>
      </c>
      <c r="AK10" s="28">
        <v>1.2844862076423199E-6</v>
      </c>
      <c r="AL10" s="28">
        <v>0</v>
      </c>
      <c r="AM10" s="28">
        <v>0</v>
      </c>
      <c r="AN10" s="28">
        <v>2.9598719861108598E-7</v>
      </c>
      <c r="AO10" s="28">
        <v>6.9683162750706998E-6</v>
      </c>
      <c r="AP10" s="28">
        <v>0</v>
      </c>
      <c r="AQ10" s="28">
        <v>1.2797947056003E-2</v>
      </c>
      <c r="AR10" s="28">
        <v>1.3083748077845E-3</v>
      </c>
      <c r="AS10" s="28">
        <v>1.4220085517287E-2</v>
      </c>
      <c r="AT10" s="28">
        <v>0</v>
      </c>
      <c r="AU10" s="28">
        <v>3.9378127945237402E-6</v>
      </c>
      <c r="AV10" s="28">
        <v>0</v>
      </c>
      <c r="AW10" s="28">
        <v>7.1956499280742401E-5</v>
      </c>
      <c r="AX10" s="28">
        <v>1.9708328510722801E-7</v>
      </c>
      <c r="AY10" s="28">
        <v>6.9311992592469996E-8</v>
      </c>
      <c r="AZ10" s="28">
        <v>2.6066634699647599E-4</v>
      </c>
      <c r="BA10" s="28">
        <v>8.8556358405396299E-8</v>
      </c>
      <c r="BB10" s="28">
        <v>0</v>
      </c>
      <c r="BC10" s="28">
        <v>1.2845715041584599E-8</v>
      </c>
      <c r="BD10" s="28">
        <v>3.4844042031779499E-4</v>
      </c>
      <c r="BE10" s="28">
        <v>3.3798713901353998E-4</v>
      </c>
      <c r="BF10" s="28">
        <v>1.0453281304254301E-5</v>
      </c>
      <c r="BG10" s="28">
        <v>0</v>
      </c>
      <c r="BH10" s="28">
        <v>0</v>
      </c>
      <c r="BI10" s="28">
        <v>1.38301228525603E-6</v>
      </c>
      <c r="BJ10" s="28">
        <v>0</v>
      </c>
      <c r="BK10" s="28">
        <v>1.4838737412986299E-5</v>
      </c>
      <c r="BL10" s="28">
        <v>0</v>
      </c>
      <c r="BM10" s="28">
        <v>3.8569420790687902E-7</v>
      </c>
      <c r="BN10" s="28">
        <v>5.9346880735462402E-5</v>
      </c>
      <c r="BO10" s="28">
        <v>4.8727760604506903E-6</v>
      </c>
      <c r="BP10" s="28">
        <v>0</v>
      </c>
      <c r="BQ10" s="28">
        <v>9.9731807734916498E-7</v>
      </c>
      <c r="BR10" s="28">
        <v>1.35194695679491E-9</v>
      </c>
      <c r="BS10" s="28">
        <v>6.4861178260222496E-7</v>
      </c>
      <c r="BT10" s="28">
        <v>3.4014069304320702E-5</v>
      </c>
      <c r="BU10" s="28">
        <v>0</v>
      </c>
      <c r="BV10" s="28">
        <v>0</v>
      </c>
      <c r="BW10" s="28">
        <v>1.4278030746539999E-5</v>
      </c>
      <c r="BX10" s="28">
        <v>1.34947544767605E-5</v>
      </c>
      <c r="BY10" s="28">
        <v>1.5367251442649401E-4</v>
      </c>
      <c r="BZ10" s="28">
        <v>1.49568736123281E-5</v>
      </c>
      <c r="CB10" s="37">
        <f t="shared" si="0"/>
        <v>8.000208814585635E-3</v>
      </c>
      <c r="CC10" s="25">
        <f t="shared" si="1"/>
        <v>2.7547819680505373E-3</v>
      </c>
      <c r="CD10" s="25">
        <f t="shared" si="2"/>
        <v>2.5531249291532651E-3</v>
      </c>
      <c r="CE10" s="25">
        <f t="shared" si="3"/>
        <v>2.6976153009297043E-3</v>
      </c>
      <c r="CF10" s="25">
        <f t="shared" si="4"/>
        <v>2.6254584315364357E-3</v>
      </c>
      <c r="CG10" s="25">
        <f t="shared" si="5"/>
        <v>2.6248382569326878E-3</v>
      </c>
      <c r="CH10" s="25">
        <f t="shared" si="6"/>
        <v>2.7393683339468492E-3</v>
      </c>
      <c r="CI10" s="25">
        <f t="shared" si="7"/>
        <v>2.8191922272115719E-3</v>
      </c>
      <c r="CJ10" s="25">
        <f t="shared" si="8"/>
        <v>2.79553642077116E-3</v>
      </c>
      <c r="CK10" s="25">
        <f t="shared" si="9"/>
        <v>2.7761178763453655E-3</v>
      </c>
      <c r="CL10" s="25" t="str">
        <f t="shared" si="11"/>
        <v/>
      </c>
      <c r="CM10" s="25">
        <f t="shared" si="12"/>
        <v>2.7249497079843638E-3</v>
      </c>
      <c r="CN10" s="25" t="str">
        <f t="shared" si="13"/>
        <v/>
      </c>
      <c r="CO10" s="25">
        <f t="shared" si="14"/>
        <v>2.6788745315679142E-3</v>
      </c>
      <c r="CP10" s="25" t="str">
        <f t="shared" si="15"/>
        <v/>
      </c>
      <c r="CQ10" s="25">
        <f t="shared" si="10"/>
        <v>2.7498168245320889E-3</v>
      </c>
    </row>
    <row r="11" spans="1:95" x14ac:dyDescent="0.3">
      <c r="A11" s="28" t="s">
        <v>9</v>
      </c>
      <c r="B11" s="28">
        <v>3140.9393590999998</v>
      </c>
      <c r="C11" s="28">
        <v>8.1179702874000004</v>
      </c>
      <c r="D11" s="28">
        <v>16785.764448999998</v>
      </c>
      <c r="E11" s="28">
        <v>414.22723445999998</v>
      </c>
      <c r="F11" s="28">
        <v>401.28532081999998</v>
      </c>
      <c r="G11" s="28">
        <v>8.5322109088999998</v>
      </c>
      <c r="H11" s="28">
        <v>186.95591596</v>
      </c>
      <c r="I11" s="28">
        <v>8.7894673777999994</v>
      </c>
      <c r="J11" s="28">
        <v>2.4067024190000001</v>
      </c>
      <c r="K11" s="28"/>
      <c r="L11" s="28">
        <v>17.697715672000001</v>
      </c>
      <c r="M11" s="28"/>
      <c r="N11" s="28">
        <v>0.41405129330000001</v>
      </c>
      <c r="O11" s="31"/>
      <c r="P11" s="31">
        <v>0.35411516710000002</v>
      </c>
      <c r="Q11" s="28"/>
      <c r="R11" s="28" t="s">
        <v>9</v>
      </c>
      <c r="S11" s="28">
        <v>0</v>
      </c>
      <c r="T11" s="28">
        <v>0.41519371466275801</v>
      </c>
      <c r="U11" s="28">
        <v>8.8136169845317696</v>
      </c>
      <c r="V11" s="28">
        <v>8.8136169845317696</v>
      </c>
      <c r="W11" s="28">
        <v>0</v>
      </c>
      <c r="X11" s="28">
        <v>2.41329475965679</v>
      </c>
      <c r="Y11" s="28">
        <v>0</v>
      </c>
      <c r="Z11" s="28">
        <v>0</v>
      </c>
      <c r="AA11" s="28">
        <v>0</v>
      </c>
      <c r="AB11" s="28">
        <v>3149.5412050807699</v>
      </c>
      <c r="AC11" s="28">
        <v>2.4343460614720001</v>
      </c>
      <c r="AD11" s="28">
        <v>5.24444965027363</v>
      </c>
      <c r="AE11" s="28">
        <v>3.5615858846715698</v>
      </c>
      <c r="AF11" s="28">
        <v>0</v>
      </c>
      <c r="AG11" s="28">
        <v>17.746314333609899</v>
      </c>
      <c r="AH11" s="28">
        <v>17.746314333609899</v>
      </c>
      <c r="AI11" s="28">
        <v>134.65493194952199</v>
      </c>
      <c r="AJ11" s="28">
        <v>1.93869977492322</v>
      </c>
      <c r="AK11" s="28">
        <v>1.5636002180444899</v>
      </c>
      <c r="AL11" s="28">
        <v>0</v>
      </c>
      <c r="AM11" s="28">
        <v>0</v>
      </c>
      <c r="AN11" s="28">
        <v>0.35508847946630401</v>
      </c>
      <c r="AO11" s="28">
        <v>8.1401769441948595</v>
      </c>
      <c r="AP11" s="28">
        <v>0</v>
      </c>
      <c r="AQ11" s="28">
        <v>15148.557759728699</v>
      </c>
      <c r="AR11" s="28">
        <v>1548.5242775085601</v>
      </c>
      <c r="AS11" s="28">
        <v>16831.736969186801</v>
      </c>
      <c r="AT11" s="28">
        <v>0</v>
      </c>
      <c r="AU11" s="28">
        <v>4.7940753278639203</v>
      </c>
      <c r="AV11" s="28">
        <v>0</v>
      </c>
      <c r="AW11" s="28">
        <v>87.561946304920994</v>
      </c>
      <c r="AX11" s="28">
        <v>0.23459206998396101</v>
      </c>
      <c r="AY11" s="28">
        <v>8.2488053617685797E-2</v>
      </c>
      <c r="AZ11" s="28">
        <v>310.31851708725401</v>
      </c>
      <c r="BA11" s="28">
        <v>0.105424062594354</v>
      </c>
      <c r="BB11" s="28">
        <v>0</v>
      </c>
      <c r="BC11" s="28">
        <v>1.5290823888159499E-2</v>
      </c>
      <c r="BD11" s="28">
        <v>415.35095908286303</v>
      </c>
      <c r="BE11" s="28">
        <v>402.37357496989802</v>
      </c>
      <c r="BF11" s="28">
        <v>12.9773841129647</v>
      </c>
      <c r="BG11" s="28">
        <v>0</v>
      </c>
      <c r="BH11" s="28">
        <v>0</v>
      </c>
      <c r="BI11" s="28">
        <v>1.64614025856247</v>
      </c>
      <c r="BJ11" s="28">
        <v>0</v>
      </c>
      <c r="BK11" s="28">
        <v>17.664706436085201</v>
      </c>
      <c r="BL11" s="28">
        <v>0</v>
      </c>
      <c r="BM11" s="28">
        <v>0.45912066099902199</v>
      </c>
      <c r="BN11" s="28">
        <v>70.658645452471504</v>
      </c>
      <c r="BO11" s="28">
        <v>5.9307837020248604</v>
      </c>
      <c r="BP11" s="28">
        <v>0</v>
      </c>
      <c r="BQ11" s="28">
        <v>1.1870405454388999</v>
      </c>
      <c r="BR11" s="28">
        <v>1.6095190030192301E-3</v>
      </c>
      <c r="BS11" s="28">
        <v>8.5555625713790207</v>
      </c>
      <c r="BT11" s="28">
        <v>41.405531488326901</v>
      </c>
      <c r="BU11" s="28">
        <v>0</v>
      </c>
      <c r="BV11" s="28">
        <v>0</v>
      </c>
      <c r="BW11" s="28">
        <v>17.379416898641999</v>
      </c>
      <c r="BX11" s="28">
        <v>16.423675948756799</v>
      </c>
      <c r="BY11" s="28">
        <v>187.46780335521501</v>
      </c>
      <c r="BZ11" s="28">
        <v>18.206977076023101</v>
      </c>
      <c r="CB11" s="37">
        <f t="shared" si="0"/>
        <v>8.0000615620378027E-3</v>
      </c>
      <c r="CC11" s="25">
        <f t="shared" si="1"/>
        <v>2.738622111836913E-3</v>
      </c>
      <c r="CD11" s="25">
        <f t="shared" si="2"/>
        <v>2.7354937267171737E-3</v>
      </c>
      <c r="CE11" s="25">
        <f t="shared" si="3"/>
        <v>2.7387802519498045E-3</v>
      </c>
      <c r="CF11" s="25">
        <f t="shared" si="4"/>
        <v>2.7128216818673809E-3</v>
      </c>
      <c r="CG11" s="25">
        <f t="shared" si="5"/>
        <v>2.7119211529448902E-3</v>
      </c>
      <c r="CH11" s="25">
        <f t="shared" si="6"/>
        <v>2.7368829402309564E-3</v>
      </c>
      <c r="CI11" s="25">
        <f t="shared" si="7"/>
        <v>2.7380112182410583E-3</v>
      </c>
      <c r="CJ11" s="25">
        <f t="shared" si="8"/>
        <v>2.7475620186913729E-3</v>
      </c>
      <c r="CK11" s="25">
        <f t="shared" si="9"/>
        <v>2.739159027200786E-3</v>
      </c>
      <c r="CL11" s="25" t="str">
        <f t="shared" si="11"/>
        <v/>
      </c>
      <c r="CM11" s="25">
        <f t="shared" si="12"/>
        <v>2.7460414954449085E-3</v>
      </c>
      <c r="CN11" s="25" t="str">
        <f t="shared" si="13"/>
        <v/>
      </c>
      <c r="CO11" s="25">
        <f t="shared" si="14"/>
        <v>2.7591300431713804E-3</v>
      </c>
      <c r="CP11" s="25" t="str">
        <f t="shared" si="15"/>
        <v/>
      </c>
      <c r="CQ11" s="25">
        <f t="shared" si="10"/>
        <v>2.7485757649830726E-3</v>
      </c>
    </row>
    <row r="12" spans="1:95" x14ac:dyDescent="0.3">
      <c r="A12" s="28" t="s">
        <v>10</v>
      </c>
      <c r="B12" s="28">
        <v>272.84659534000002</v>
      </c>
      <c r="C12" s="28">
        <v>0.70391449260000005</v>
      </c>
      <c r="D12" s="28">
        <v>1468.2798834</v>
      </c>
      <c r="E12" s="28">
        <v>35.402468046000003</v>
      </c>
      <c r="F12" s="28">
        <v>34.329026634999998</v>
      </c>
      <c r="G12" s="28">
        <v>0.23655635889000004</v>
      </c>
      <c r="H12" s="28">
        <v>15.708659253</v>
      </c>
      <c r="I12" s="28">
        <v>0.73204475300000005</v>
      </c>
      <c r="J12" s="28">
        <v>0.2004455091</v>
      </c>
      <c r="K12" s="28"/>
      <c r="L12" s="28">
        <v>1.4739794864</v>
      </c>
      <c r="M12" s="28"/>
      <c r="N12" s="28">
        <v>3.4484657799999999E-2</v>
      </c>
      <c r="O12" s="31"/>
      <c r="P12" s="31">
        <v>3.0127609699999999E-2</v>
      </c>
      <c r="Q12" s="28"/>
      <c r="R12" s="28" t="s">
        <v>10</v>
      </c>
      <c r="S12" s="28">
        <v>0</v>
      </c>
      <c r="T12" s="28">
        <v>3.4578970902275699E-2</v>
      </c>
      <c r="U12" s="28">
        <v>0.73405599552413903</v>
      </c>
      <c r="V12" s="28">
        <v>0.73405599552413903</v>
      </c>
      <c r="W12" s="28">
        <v>0</v>
      </c>
      <c r="X12" s="28">
        <v>0.20099500239276699</v>
      </c>
      <c r="Y12" s="28">
        <v>0</v>
      </c>
      <c r="Z12" s="28">
        <v>0</v>
      </c>
      <c r="AA12" s="28">
        <v>0</v>
      </c>
      <c r="AB12" s="28">
        <v>273.593849285602</v>
      </c>
      <c r="AC12" s="28">
        <v>0.20486365007834201</v>
      </c>
      <c r="AD12" s="28">
        <v>0.44135324921475499</v>
      </c>
      <c r="AE12" s="28">
        <v>0.29973909947813698</v>
      </c>
      <c r="AF12" s="28">
        <v>0</v>
      </c>
      <c r="AG12" s="28">
        <v>1.47801328301958</v>
      </c>
      <c r="AH12" s="28">
        <v>1.47801328301958</v>
      </c>
      <c r="AI12" s="28">
        <v>11.7782862505795</v>
      </c>
      <c r="AJ12" s="28">
        <v>0.16315471029024101</v>
      </c>
      <c r="AK12" s="28">
        <v>0.13158646474928801</v>
      </c>
      <c r="AL12" s="28">
        <v>0</v>
      </c>
      <c r="AM12" s="28">
        <v>0</v>
      </c>
      <c r="AN12" s="28">
        <v>3.0216510040475601E-2</v>
      </c>
      <c r="AO12" s="28">
        <v>0.70584874330527803</v>
      </c>
      <c r="AP12" s="28">
        <v>0</v>
      </c>
      <c r="AQ12" s="28">
        <v>1325.07158556986</v>
      </c>
      <c r="AR12" s="28">
        <v>135.45210313636099</v>
      </c>
      <c r="AS12" s="28">
        <v>1472.3019749568</v>
      </c>
      <c r="AT12" s="28">
        <v>0</v>
      </c>
      <c r="AU12" s="28">
        <v>0.40344706675345299</v>
      </c>
      <c r="AV12" s="28">
        <v>0</v>
      </c>
      <c r="AW12" s="28">
        <v>7.3688577390240404</v>
      </c>
      <c r="AX12" s="28">
        <v>2.0068769471055899E-2</v>
      </c>
      <c r="AY12" s="28">
        <v>7.0567263036756299E-3</v>
      </c>
      <c r="AZ12" s="28">
        <v>26.5470702114782</v>
      </c>
      <c r="BA12" s="28">
        <v>9.0187238404735304E-3</v>
      </c>
      <c r="BB12" s="28">
        <v>0</v>
      </c>
      <c r="BC12" s="28">
        <v>1.3080907472279601E-3</v>
      </c>
      <c r="BD12" s="28">
        <v>35.498536698523402</v>
      </c>
      <c r="BE12" s="28">
        <v>34.422167758249998</v>
      </c>
      <c r="BF12" s="28">
        <v>1.07636894027348</v>
      </c>
      <c r="BG12" s="28">
        <v>0</v>
      </c>
      <c r="BH12" s="28">
        <v>0</v>
      </c>
      <c r="BI12" s="28">
        <v>0.14082552623092301</v>
      </c>
      <c r="BJ12" s="28">
        <v>0</v>
      </c>
      <c r="BK12" s="28">
        <v>1.51115357309479</v>
      </c>
      <c r="BL12" s="28">
        <v>0</v>
      </c>
      <c r="BM12" s="28">
        <v>3.9276543352899401E-2</v>
      </c>
      <c r="BN12" s="28">
        <v>6.0447032917210999</v>
      </c>
      <c r="BO12" s="28">
        <v>0.49911333661347701</v>
      </c>
      <c r="BP12" s="28">
        <v>0</v>
      </c>
      <c r="BQ12" s="28">
        <v>0.10154861977678201</v>
      </c>
      <c r="BR12" s="28">
        <v>1.3768223281337199E-4</v>
      </c>
      <c r="BS12" s="28">
        <v>0.23720364085596701</v>
      </c>
      <c r="BT12" s="28">
        <v>3.4845172952955901</v>
      </c>
      <c r="BU12" s="28">
        <v>0</v>
      </c>
      <c r="BV12" s="28">
        <v>0</v>
      </c>
      <c r="BW12" s="28">
        <v>1.46254368319371</v>
      </c>
      <c r="BX12" s="28">
        <v>1.38217899662187</v>
      </c>
      <c r="BY12" s="28">
        <v>15.7516988859603</v>
      </c>
      <c r="BZ12" s="28">
        <v>1.53224200445813</v>
      </c>
      <c r="CB12" s="37">
        <f t="shared" si="0"/>
        <v>7.9999120091685649E-3</v>
      </c>
      <c r="CC12" s="25">
        <f t="shared" si="1"/>
        <v>2.7387328937376471E-3</v>
      </c>
      <c r="CD12" s="25">
        <f t="shared" si="2"/>
        <v>2.7478489583778365E-3</v>
      </c>
      <c r="CE12" s="25">
        <f t="shared" si="3"/>
        <v>2.739322115812336E-3</v>
      </c>
      <c r="CF12" s="25">
        <f t="shared" si="4"/>
        <v>2.7136145536117229E-3</v>
      </c>
      <c r="CG12" s="25">
        <f t="shared" si="5"/>
        <v>2.7131885864494069E-3</v>
      </c>
      <c r="CH12" s="25">
        <f t="shared" si="6"/>
        <v>2.7362695680819222E-3</v>
      </c>
      <c r="CI12" s="25">
        <f t="shared" si="7"/>
        <v>2.7398667363721673E-3</v>
      </c>
      <c r="CJ12" s="25">
        <f t="shared" si="8"/>
        <v>2.7474311043097915E-3</v>
      </c>
      <c r="CK12" s="25">
        <f t="shared" si="9"/>
        <v>2.7413599597926304E-3</v>
      </c>
      <c r="CL12" s="25" t="str">
        <f t="shared" si="11"/>
        <v/>
      </c>
      <c r="CM12" s="25">
        <f t="shared" si="12"/>
        <v>2.7366707995591221E-3</v>
      </c>
      <c r="CN12" s="25" t="str">
        <f t="shared" si="13"/>
        <v/>
      </c>
      <c r="CO12" s="25">
        <f t="shared" si="14"/>
        <v>2.734929336480191E-3</v>
      </c>
      <c r="CP12" s="25" t="str">
        <f t="shared" si="15"/>
        <v/>
      </c>
      <c r="CQ12" s="25">
        <f t="shared" si="10"/>
        <v>2.9507930221096155E-3</v>
      </c>
    </row>
    <row r="13" spans="1:95" x14ac:dyDescent="0.3">
      <c r="A13" s="28" t="s">
        <v>12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31"/>
      <c r="P13" s="31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B13" s="37" t="e">
        <f t="shared" si="0"/>
        <v>#DIV/0!</v>
      </c>
      <c r="CC13" s="25" t="str">
        <f t="shared" si="1"/>
        <v/>
      </c>
      <c r="CD13" s="25" t="str">
        <f t="shared" si="2"/>
        <v/>
      </c>
      <c r="CE13" s="25" t="str">
        <f t="shared" si="3"/>
        <v/>
      </c>
      <c r="CF13" s="25" t="str">
        <f t="shared" si="4"/>
        <v/>
      </c>
      <c r="CG13" s="25" t="str">
        <f t="shared" si="5"/>
        <v/>
      </c>
      <c r="CH13" s="25" t="str">
        <f t="shared" si="6"/>
        <v/>
      </c>
      <c r="CI13" s="25" t="str">
        <f t="shared" si="7"/>
        <v/>
      </c>
      <c r="CJ13" s="25" t="str">
        <f t="shared" si="8"/>
        <v/>
      </c>
      <c r="CK13" s="25" t="str">
        <f t="shared" si="9"/>
        <v/>
      </c>
      <c r="CL13" s="25" t="str">
        <f t="shared" si="11"/>
        <v/>
      </c>
      <c r="CM13" s="25" t="str">
        <f t="shared" si="12"/>
        <v/>
      </c>
      <c r="CN13" s="25" t="str">
        <f t="shared" si="13"/>
        <v/>
      </c>
      <c r="CO13" s="25" t="str">
        <f t="shared" si="14"/>
        <v/>
      </c>
      <c r="CP13" s="25" t="str">
        <f t="shared" si="15"/>
        <v/>
      </c>
      <c r="CQ13" s="25" t="str">
        <f t="shared" si="10"/>
        <v/>
      </c>
    </row>
    <row r="14" spans="1:95" x14ac:dyDescent="0.3">
      <c r="A14" s="28" t="s">
        <v>13</v>
      </c>
      <c r="B14" s="28">
        <v>1620.1848293999999</v>
      </c>
      <c r="C14" s="28">
        <v>7.9950880316999999</v>
      </c>
      <c r="D14" s="28">
        <v>16515.059431999998</v>
      </c>
      <c r="E14" s="28">
        <v>400.48298771999998</v>
      </c>
      <c r="F14" s="28">
        <v>368.44444421999998</v>
      </c>
      <c r="G14" s="28">
        <v>159.06771407000002</v>
      </c>
      <c r="H14" s="28">
        <v>270.60101503999999</v>
      </c>
      <c r="I14" s="28">
        <v>12.574838263</v>
      </c>
      <c r="J14" s="28">
        <v>3.4431948926999998</v>
      </c>
      <c r="K14" s="28"/>
      <c r="L14" s="28">
        <v>25.319588656000001</v>
      </c>
      <c r="M14" s="28"/>
      <c r="N14" s="28">
        <v>0.59237038900000005</v>
      </c>
      <c r="O14" s="31"/>
      <c r="P14" s="31">
        <v>0.32285384610000001</v>
      </c>
      <c r="Q14" s="28"/>
      <c r="R14" s="28" t="s">
        <v>13</v>
      </c>
      <c r="S14" s="28">
        <v>0</v>
      </c>
      <c r="T14" s="28">
        <v>0.593846494945933</v>
      </c>
      <c r="U14" s="28">
        <v>12.606226230059001</v>
      </c>
      <c r="V14" s="28">
        <v>12.606226230059001</v>
      </c>
      <c r="W14" s="28">
        <v>0</v>
      </c>
      <c r="X14" s="28">
        <v>3.4517970127378401</v>
      </c>
      <c r="Y14" s="28">
        <v>0</v>
      </c>
      <c r="Z14" s="28">
        <v>0</v>
      </c>
      <c r="AA14" s="28">
        <v>0</v>
      </c>
      <c r="AB14" s="28">
        <v>1623.93603134972</v>
      </c>
      <c r="AC14" s="28">
        <v>3.5330093322250602</v>
      </c>
      <c r="AD14" s="28">
        <v>7.6114325242844698</v>
      </c>
      <c r="AE14" s="28">
        <v>5.1690721101407098</v>
      </c>
      <c r="AF14" s="28">
        <v>0</v>
      </c>
      <c r="AG14" s="28">
        <v>25.382827798908199</v>
      </c>
      <c r="AH14" s="28">
        <v>25.382827798908199</v>
      </c>
      <c r="AI14" s="28">
        <v>132.45003450519999</v>
      </c>
      <c r="AJ14" s="28">
        <v>2.8137005873518599</v>
      </c>
      <c r="AK14" s="28">
        <v>2.2693012478278298</v>
      </c>
      <c r="AL14" s="28">
        <v>0</v>
      </c>
      <c r="AM14" s="28">
        <v>0</v>
      </c>
      <c r="AN14" s="28">
        <v>0.32366057584560498</v>
      </c>
      <c r="AO14" s="28">
        <v>8.0150817747207093</v>
      </c>
      <c r="AP14" s="28">
        <v>0</v>
      </c>
      <c r="AQ14" s="28">
        <v>14900.5971201023</v>
      </c>
      <c r="AR14" s="28">
        <v>1523.1674745503899</v>
      </c>
      <c r="AS14" s="28">
        <v>16556.214629157901</v>
      </c>
      <c r="AT14" s="28">
        <v>0</v>
      </c>
      <c r="AU14" s="28">
        <v>6.9577152881936897</v>
      </c>
      <c r="AV14" s="28">
        <v>0</v>
      </c>
      <c r="AW14" s="28">
        <v>127.081018986028</v>
      </c>
      <c r="AX14" s="28">
        <v>0.21533955532774399</v>
      </c>
      <c r="AY14" s="28">
        <v>7.5719334093928004E-2</v>
      </c>
      <c r="AZ14" s="28">
        <v>284.85389771656298</v>
      </c>
      <c r="BA14" s="28">
        <v>9.6773029646654199E-2</v>
      </c>
      <c r="BB14" s="28">
        <v>0</v>
      </c>
      <c r="BC14" s="28">
        <v>1.40358434167231E-2</v>
      </c>
      <c r="BD14" s="28">
        <v>401.47358486059898</v>
      </c>
      <c r="BE14" s="28">
        <v>369.35499484974201</v>
      </c>
      <c r="BF14" s="28">
        <v>32.118590010857702</v>
      </c>
      <c r="BG14" s="28">
        <v>0</v>
      </c>
      <c r="BH14" s="28">
        <v>0</v>
      </c>
      <c r="BI14" s="28">
        <v>1.5110621407981799</v>
      </c>
      <c r="BJ14" s="28">
        <v>0</v>
      </c>
      <c r="BK14" s="28">
        <v>16.215172346324</v>
      </c>
      <c r="BL14" s="28">
        <v>0</v>
      </c>
      <c r="BM14" s="28">
        <v>0.42144424885773002</v>
      </c>
      <c r="BN14" s="28">
        <v>64.860448850013995</v>
      </c>
      <c r="BO14" s="28">
        <v>8.6073892166806107</v>
      </c>
      <c r="BP14" s="28">
        <v>0</v>
      </c>
      <c r="BQ14" s="28">
        <v>1.08962426914025</v>
      </c>
      <c r="BR14" s="28">
        <v>1.47751555967085E-3</v>
      </c>
      <c r="BS14" s="28">
        <v>159.358092384684</v>
      </c>
      <c r="BT14" s="28">
        <v>60.0925489316297</v>
      </c>
      <c r="BU14" s="28">
        <v>0</v>
      </c>
      <c r="BV14" s="28">
        <v>0</v>
      </c>
      <c r="BW14" s="28">
        <v>25.223037358441101</v>
      </c>
      <c r="BX14" s="28">
        <v>23.836538516410599</v>
      </c>
      <c r="BY14" s="28">
        <v>271.276556358405</v>
      </c>
      <c r="BZ14" s="28">
        <v>26.424450290622602</v>
      </c>
      <c r="CB14" s="37">
        <f t="shared" si="0"/>
        <v>8.0000191753938875E-3</v>
      </c>
      <c r="CC14" s="25">
        <f t="shared" si="1"/>
        <v>2.3152926022083999E-3</v>
      </c>
      <c r="CD14" s="25">
        <f t="shared" si="2"/>
        <v>2.5007533302241892E-3</v>
      </c>
      <c r="CE14" s="25">
        <f t="shared" si="3"/>
        <v>2.4919799609173384E-3</v>
      </c>
      <c r="CF14" s="25">
        <f t="shared" si="4"/>
        <v>2.4735061687353741E-3</v>
      </c>
      <c r="CG14" s="25">
        <f t="shared" si="5"/>
        <v>2.4713376576207488E-3</v>
      </c>
      <c r="CH14" s="25">
        <f t="shared" si="6"/>
        <v>1.8255012739806645E-3</v>
      </c>
      <c r="CI14" s="25">
        <f t="shared" si="7"/>
        <v>2.496447835959344E-3</v>
      </c>
      <c r="CJ14" s="25">
        <f t="shared" si="8"/>
        <v>2.4960931029511476E-3</v>
      </c>
      <c r="CK14" s="25">
        <f t="shared" si="9"/>
        <v>2.4982960029587328E-3</v>
      </c>
      <c r="CL14" s="25" t="str">
        <f t="shared" si="11"/>
        <v/>
      </c>
      <c r="CM14" s="25">
        <f t="shared" si="12"/>
        <v>2.4976370575124887E-3</v>
      </c>
      <c r="CN14" s="25" t="str">
        <f t="shared" si="13"/>
        <v/>
      </c>
      <c r="CO14" s="25">
        <f t="shared" si="14"/>
        <v>2.4918631541066922E-3</v>
      </c>
      <c r="CP14" s="25" t="str">
        <f t="shared" si="15"/>
        <v/>
      </c>
      <c r="CQ14" s="25">
        <f t="shared" si="10"/>
        <v>2.4987459661703956E-3</v>
      </c>
    </row>
    <row r="15" spans="1:95" x14ac:dyDescent="0.3">
      <c r="A15" s="28" t="s">
        <v>14</v>
      </c>
      <c r="B15" s="28">
        <v>580.22567590000006</v>
      </c>
      <c r="C15" s="28">
        <v>2.5509373767999999</v>
      </c>
      <c r="D15" s="28">
        <v>5655.3210042000001</v>
      </c>
      <c r="E15" s="28">
        <v>127.68586184</v>
      </c>
      <c r="F15" s="28">
        <v>117.47095623</v>
      </c>
      <c r="G15" s="28">
        <v>4.3082230860000001E-2</v>
      </c>
      <c r="H15" s="28">
        <v>86.266172800999996</v>
      </c>
      <c r="I15" s="28">
        <v>4.0076231805999996</v>
      </c>
      <c r="J15" s="28">
        <v>1.0973533091000001</v>
      </c>
      <c r="K15" s="28"/>
      <c r="L15" s="28">
        <v>8.0694093755999994</v>
      </c>
      <c r="M15" s="28"/>
      <c r="N15" s="28">
        <v>0.18878941090000001</v>
      </c>
      <c r="O15" s="31"/>
      <c r="P15" s="31">
        <v>0.1029052174</v>
      </c>
      <c r="Q15" s="28"/>
      <c r="R15" s="28" t="s">
        <v>14</v>
      </c>
      <c r="S15" s="28">
        <v>0</v>
      </c>
      <c r="T15" s="28">
        <v>0.18925694977728599</v>
      </c>
      <c r="U15" s="28">
        <v>4.0175363364052403</v>
      </c>
      <c r="V15" s="28">
        <v>4.0175363364052403</v>
      </c>
      <c r="W15" s="28">
        <v>0</v>
      </c>
      <c r="X15" s="28">
        <v>1.1000705706407401</v>
      </c>
      <c r="Y15" s="28">
        <v>0</v>
      </c>
      <c r="Z15" s="28">
        <v>0</v>
      </c>
      <c r="AA15" s="28">
        <v>0</v>
      </c>
      <c r="AB15" s="28">
        <v>581.42356699015102</v>
      </c>
      <c r="AC15" s="28">
        <v>1.1263391721314</v>
      </c>
      <c r="AD15" s="28">
        <v>2.4265800949554901</v>
      </c>
      <c r="AE15" s="28">
        <v>1.64791803434497</v>
      </c>
      <c r="AF15" s="28">
        <v>0</v>
      </c>
      <c r="AG15" s="28">
        <v>8.0893734451164594</v>
      </c>
      <c r="AH15" s="28">
        <v>8.0893734451164594</v>
      </c>
      <c r="AI15" s="28">
        <v>45.347386382881098</v>
      </c>
      <c r="AJ15" s="28">
        <v>0.89701985229325099</v>
      </c>
      <c r="AK15" s="28">
        <v>0.72346580554099604</v>
      </c>
      <c r="AL15" s="28">
        <v>0</v>
      </c>
      <c r="AM15" s="28">
        <v>0</v>
      </c>
      <c r="AN15" s="28">
        <v>0.103159679106923</v>
      </c>
      <c r="AO15" s="28">
        <v>2.5572583927384001</v>
      </c>
      <c r="AP15" s="28">
        <v>0</v>
      </c>
      <c r="AQ15" s="28">
        <v>5101.5706794078496</v>
      </c>
      <c r="AR15" s="28">
        <v>521.49397306807202</v>
      </c>
      <c r="AS15" s="28">
        <v>5668.4120388587999</v>
      </c>
      <c r="AT15" s="28">
        <v>0</v>
      </c>
      <c r="AU15" s="28">
        <v>2.21815777281709</v>
      </c>
      <c r="AV15" s="28">
        <v>0</v>
      </c>
      <c r="AW15" s="28">
        <v>40.513316218364601</v>
      </c>
      <c r="AX15" s="28">
        <v>6.8655251331724093E-2</v>
      </c>
      <c r="AY15" s="28">
        <v>2.4141238662433701E-2</v>
      </c>
      <c r="AZ15" s="28">
        <v>90.817826520941097</v>
      </c>
      <c r="BA15" s="28">
        <v>3.0853495733185399E-2</v>
      </c>
      <c r="BB15" s="28">
        <v>0</v>
      </c>
      <c r="BC15" s="28">
        <v>4.4749442102426503E-3</v>
      </c>
      <c r="BD15" s="28">
        <v>127.99883557560899</v>
      </c>
      <c r="BE15" s="28">
        <v>117.75864978081501</v>
      </c>
      <c r="BF15" s="28">
        <v>10.2401857947937</v>
      </c>
      <c r="BG15" s="28">
        <v>0</v>
      </c>
      <c r="BH15" s="28">
        <v>0</v>
      </c>
      <c r="BI15" s="28">
        <v>0.48176170077282798</v>
      </c>
      <c r="BJ15" s="28">
        <v>0</v>
      </c>
      <c r="BK15" s="28">
        <v>5.1697417799588896</v>
      </c>
      <c r="BL15" s="28">
        <v>0</v>
      </c>
      <c r="BM15" s="28">
        <v>0.13436579150989</v>
      </c>
      <c r="BN15" s="28">
        <v>20.678957979717399</v>
      </c>
      <c r="BO15" s="28">
        <v>2.74410783427337</v>
      </c>
      <c r="BP15" s="28">
        <v>0</v>
      </c>
      <c r="BQ15" s="28">
        <v>0.34740004171883299</v>
      </c>
      <c r="BR15" s="28">
        <v>4.7103625926630198E-4</v>
      </c>
      <c r="BS15" s="28">
        <v>4.3131677883386399E-2</v>
      </c>
      <c r="BT15" s="28">
        <v>19.157986622917299</v>
      </c>
      <c r="BU15" s="28">
        <v>0</v>
      </c>
      <c r="BV15" s="28">
        <v>0</v>
      </c>
      <c r="BW15" s="28">
        <v>8.0412810162415198</v>
      </c>
      <c r="BX15" s="28">
        <v>7.5991638002325397</v>
      </c>
      <c r="BY15" s="28">
        <v>86.479733029139396</v>
      </c>
      <c r="BZ15" s="28">
        <v>8.4242244663585293</v>
      </c>
      <c r="CB15" s="37">
        <f t="shared" si="0"/>
        <v>8.0000158901664311E-3</v>
      </c>
      <c r="CC15" s="25">
        <f t="shared" si="1"/>
        <v>2.0645261661212892E-3</v>
      </c>
      <c r="CD15" s="25">
        <f t="shared" si="2"/>
        <v>2.477918899886722E-3</v>
      </c>
      <c r="CE15" s="25">
        <f t="shared" si="3"/>
        <v>2.3148172577785713E-3</v>
      </c>
      <c r="CF15" s="25">
        <f t="shared" si="4"/>
        <v>2.4511228659064191E-3</v>
      </c>
      <c r="CG15" s="25">
        <f t="shared" si="5"/>
        <v>2.449061113044171E-3</v>
      </c>
      <c r="CH15" s="25">
        <f t="shared" si="6"/>
        <v>1.1477359087341853E-3</v>
      </c>
      <c r="CI15" s="25">
        <f t="shared" si="7"/>
        <v>2.4755964152025581E-3</v>
      </c>
      <c r="CJ15" s="25">
        <f t="shared" si="8"/>
        <v>2.4735748244066763E-3</v>
      </c>
      <c r="CK15" s="25">
        <f t="shared" si="9"/>
        <v>2.4761956957769695E-3</v>
      </c>
      <c r="CL15" s="25" t="str">
        <f t="shared" si="11"/>
        <v/>
      </c>
      <c r="CM15" s="25">
        <f t="shared" si="12"/>
        <v>2.4740434630602182E-3</v>
      </c>
      <c r="CN15" s="25" t="str">
        <f t="shared" si="13"/>
        <v/>
      </c>
      <c r="CO15" s="25">
        <f t="shared" si="14"/>
        <v>2.476510070438402E-3</v>
      </c>
      <c r="CP15" s="25" t="str">
        <f t="shared" si="15"/>
        <v/>
      </c>
      <c r="CQ15" s="25">
        <f t="shared" si="10"/>
        <v>2.4727775068380908E-3</v>
      </c>
    </row>
    <row r="16" spans="1:95" s="30" customFormat="1" x14ac:dyDescent="0.3">
      <c r="A16" s="28" t="s">
        <v>15</v>
      </c>
      <c r="B16" s="28">
        <v>250.53477376999999</v>
      </c>
      <c r="C16" s="28">
        <v>1.345695265</v>
      </c>
      <c r="D16" s="28">
        <v>2769.8129174999999</v>
      </c>
      <c r="E16" s="28">
        <v>67.284898107000004</v>
      </c>
      <c r="F16" s="28">
        <v>61.902102372999998</v>
      </c>
      <c r="G16" s="28">
        <v>6.2295355669999997E-2</v>
      </c>
      <c r="H16" s="28">
        <v>45.462716008000001</v>
      </c>
      <c r="I16" s="28">
        <v>2.1111209474999999</v>
      </c>
      <c r="J16" s="28">
        <v>0.57805925489999999</v>
      </c>
      <c r="K16" s="28"/>
      <c r="L16" s="28">
        <v>4.2507697626000001</v>
      </c>
      <c r="M16" s="28"/>
      <c r="N16" s="28">
        <v>9.9449763400000002E-2</v>
      </c>
      <c r="O16" s="31"/>
      <c r="P16" s="31">
        <v>5.4203022900000002E-2</v>
      </c>
      <c r="Q16" s="28"/>
      <c r="R16" s="28" t="s">
        <v>15</v>
      </c>
      <c r="S16" s="28">
        <v>0</v>
      </c>
      <c r="T16" s="28">
        <v>9.9720416407132501E-2</v>
      </c>
      <c r="U16" s="28">
        <v>2.1168960170181301</v>
      </c>
      <c r="V16" s="28">
        <v>2.1168960170181301</v>
      </c>
      <c r="W16" s="28">
        <v>0</v>
      </c>
      <c r="X16" s="28">
        <v>0.57964297977511503</v>
      </c>
      <c r="Y16" s="28">
        <v>0</v>
      </c>
      <c r="Z16" s="28">
        <v>0</v>
      </c>
      <c r="AA16" s="28">
        <v>0</v>
      </c>
      <c r="AB16" s="28">
        <v>251.22006969691901</v>
      </c>
      <c r="AC16" s="28">
        <v>0.593791711057854</v>
      </c>
      <c r="AD16" s="28">
        <v>1.27925334044941</v>
      </c>
      <c r="AE16" s="28">
        <v>0.86876258172853305</v>
      </c>
      <c r="AF16" s="28">
        <v>0</v>
      </c>
      <c r="AG16" s="28">
        <v>4.2624145830784199</v>
      </c>
      <c r="AH16" s="28">
        <v>4.2624145830784199</v>
      </c>
      <c r="AI16" s="28">
        <v>22.219017705980502</v>
      </c>
      <c r="AJ16" s="28">
        <v>0.47289187737230998</v>
      </c>
      <c r="AK16" s="28">
        <v>0.38140034058043298</v>
      </c>
      <c r="AL16" s="28">
        <v>0</v>
      </c>
      <c r="AM16" s="28">
        <v>0</v>
      </c>
      <c r="AN16" s="28">
        <v>5.43534158220969E-2</v>
      </c>
      <c r="AO16" s="28">
        <v>1.34937672448288</v>
      </c>
      <c r="AP16" s="28">
        <v>0</v>
      </c>
      <c r="AQ16" s="28">
        <v>2499.6589783561199</v>
      </c>
      <c r="AR16" s="28">
        <v>255.52242645546301</v>
      </c>
      <c r="AS16" s="28">
        <v>2777.4004225175599</v>
      </c>
      <c r="AT16" s="28">
        <v>0</v>
      </c>
      <c r="AU16" s="28">
        <v>1.1693731105673</v>
      </c>
      <c r="AV16" s="28">
        <v>0</v>
      </c>
      <c r="AW16" s="28">
        <v>21.3583394450635</v>
      </c>
      <c r="AX16" s="28">
        <v>3.6187839746027503E-2</v>
      </c>
      <c r="AY16" s="28">
        <v>1.27247418112072E-2</v>
      </c>
      <c r="AZ16" s="28">
        <v>47.869686205129</v>
      </c>
      <c r="BA16" s="28">
        <v>1.6262820483142801E-2</v>
      </c>
      <c r="BB16" s="28">
        <v>0</v>
      </c>
      <c r="BC16" s="28">
        <v>2.3587201904793401E-3</v>
      </c>
      <c r="BD16" s="28">
        <v>67.467649523029195</v>
      </c>
      <c r="BE16" s="28">
        <v>62.070080171683998</v>
      </c>
      <c r="BF16" s="28">
        <v>5.3975693513451004</v>
      </c>
      <c r="BG16" s="28">
        <v>0</v>
      </c>
      <c r="BH16" s="28">
        <v>0</v>
      </c>
      <c r="BI16" s="28">
        <v>0.25393477273102999</v>
      </c>
      <c r="BJ16" s="28">
        <v>0</v>
      </c>
      <c r="BK16" s="28">
        <v>2.72494047189933</v>
      </c>
      <c r="BL16" s="28">
        <v>0</v>
      </c>
      <c r="BM16" s="28">
        <v>7.0823260305229799E-2</v>
      </c>
      <c r="BN16" s="28">
        <v>10.899801425288</v>
      </c>
      <c r="BO16" s="28">
        <v>1.4466380827090299</v>
      </c>
      <c r="BP16" s="28">
        <v>0</v>
      </c>
      <c r="BQ16" s="28">
        <v>0.18311163345954801</v>
      </c>
      <c r="BR16" s="28">
        <v>2.4828064088361303E-4</v>
      </c>
      <c r="BS16" s="28">
        <v>6.2463563632996599E-2</v>
      </c>
      <c r="BT16" s="28">
        <v>10.0997707707429</v>
      </c>
      <c r="BU16" s="28">
        <v>0</v>
      </c>
      <c r="BV16" s="28">
        <v>0</v>
      </c>
      <c r="BW16" s="28">
        <v>4.23926293571785</v>
      </c>
      <c r="BX16" s="28">
        <v>4.0061699470427801</v>
      </c>
      <c r="BY16" s="28">
        <v>45.587284247424698</v>
      </c>
      <c r="BZ16" s="28">
        <v>4.4411420831263699</v>
      </c>
      <c r="CB16" s="37">
        <f t="shared" si="0"/>
        <v>7.999933148220735E-3</v>
      </c>
      <c r="CC16" s="25">
        <f t="shared" si="1"/>
        <v>2.735332571230817E-3</v>
      </c>
      <c r="CD16" s="25">
        <f t="shared" si="2"/>
        <v>2.7357304277057198E-3</v>
      </c>
      <c r="CE16" s="25">
        <f t="shared" si="3"/>
        <v>2.7393564993582402E-3</v>
      </c>
      <c r="CF16" s="25">
        <f t="shared" si="4"/>
        <v>2.7160837152278993E-3</v>
      </c>
      <c r="CG16" s="25">
        <f t="shared" si="5"/>
        <v>2.713604098158494E-3</v>
      </c>
      <c r="CH16" s="25">
        <f t="shared" si="6"/>
        <v>2.7001685950339273E-3</v>
      </c>
      <c r="CI16" s="25">
        <f t="shared" si="7"/>
        <v>2.7400087448091947E-3</v>
      </c>
      <c r="CJ16" s="25">
        <f t="shared" si="8"/>
        <v>2.7355464995831211E-3</v>
      </c>
      <c r="CK16" s="25">
        <f t="shared" si="9"/>
        <v>2.739727565453506E-3</v>
      </c>
      <c r="CL16" s="25" t="str">
        <f t="shared" si="11"/>
        <v/>
      </c>
      <c r="CM16" s="25">
        <f t="shared" si="12"/>
        <v>2.7394615866697188E-3</v>
      </c>
      <c r="CN16" s="25" t="str">
        <f t="shared" si="13"/>
        <v/>
      </c>
      <c r="CO16" s="25">
        <f t="shared" si="14"/>
        <v>2.7215047867323395E-3</v>
      </c>
      <c r="CP16" s="25" t="str">
        <f t="shared" si="15"/>
        <v/>
      </c>
      <c r="CQ16" s="25">
        <f t="shared" si="10"/>
        <v>2.7746224112695757E-3</v>
      </c>
    </row>
    <row r="17" spans="1:95" s="30" customFormat="1" x14ac:dyDescent="0.3">
      <c r="A17" s="28" t="s">
        <v>16</v>
      </c>
      <c r="B17" s="28">
        <v>3.0670419999999998</v>
      </c>
      <c r="C17" s="28">
        <v>8.14286E-3</v>
      </c>
      <c r="D17" s="28">
        <v>15.856619999999999</v>
      </c>
      <c r="E17" s="28">
        <v>0.40714260000000002</v>
      </c>
      <c r="F17" s="28">
        <v>0.39492850000000002</v>
      </c>
      <c r="G17" s="28">
        <v>7.59474E-4</v>
      </c>
      <c r="H17" s="28">
        <v>0.17963519999999999</v>
      </c>
      <c r="I17" s="28">
        <v>8.3415699999999995E-3</v>
      </c>
      <c r="J17" s="28">
        <v>2.2840600000000001E-3</v>
      </c>
      <c r="K17" s="28"/>
      <c r="L17" s="28">
        <v>1.6795890000000001E-2</v>
      </c>
      <c r="M17" s="28"/>
      <c r="N17" s="28">
        <v>3.9295170000000002E-4</v>
      </c>
      <c r="O17" s="31"/>
      <c r="P17" s="31">
        <v>3.4580899999999998E-4</v>
      </c>
      <c r="Q17" s="28"/>
      <c r="R17" s="28" t="s">
        <v>16</v>
      </c>
      <c r="S17" s="28">
        <v>0</v>
      </c>
      <c r="T17" s="28">
        <v>3.94059581465302E-4</v>
      </c>
      <c r="U17" s="28">
        <v>8.3653191610178496E-3</v>
      </c>
      <c r="V17" s="28">
        <v>8.3653191610178496E-3</v>
      </c>
      <c r="W17" s="28">
        <v>0</v>
      </c>
      <c r="X17" s="28">
        <v>2.29042876412638E-3</v>
      </c>
      <c r="Y17" s="28">
        <v>0</v>
      </c>
      <c r="Z17" s="28">
        <v>0</v>
      </c>
      <c r="AA17" s="28">
        <v>0</v>
      </c>
      <c r="AB17" s="28">
        <v>3.0754788141338301</v>
      </c>
      <c r="AC17" s="28">
        <v>2.3447222381983699E-3</v>
      </c>
      <c r="AD17" s="28">
        <v>5.0507090068288097E-3</v>
      </c>
      <c r="AE17" s="28">
        <v>3.42993551903967E-3</v>
      </c>
      <c r="AF17" s="28">
        <v>0</v>
      </c>
      <c r="AG17" s="28">
        <v>1.6843116945716601E-2</v>
      </c>
      <c r="AH17" s="28">
        <v>1.6843116945716601E-2</v>
      </c>
      <c r="AI17" s="28">
        <v>0.127200013227731</v>
      </c>
      <c r="AJ17" s="28">
        <v>1.8671282316175899E-3</v>
      </c>
      <c r="AK17" s="28">
        <v>1.50573991876188E-3</v>
      </c>
      <c r="AL17" s="28">
        <v>0</v>
      </c>
      <c r="AM17" s="28">
        <v>0</v>
      </c>
      <c r="AN17" s="28">
        <v>3.46766274263792E-4</v>
      </c>
      <c r="AO17" s="28">
        <v>8.1651383124720697E-3</v>
      </c>
      <c r="AP17" s="28">
        <v>0</v>
      </c>
      <c r="AQ17" s="28">
        <v>14.310094280659399</v>
      </c>
      <c r="AR17" s="28">
        <v>1.46281871062683</v>
      </c>
      <c r="AS17" s="28">
        <v>15.900113004513999</v>
      </c>
      <c r="AT17" s="28">
        <v>0</v>
      </c>
      <c r="AU17" s="28">
        <v>4.6166114023049199E-3</v>
      </c>
      <c r="AV17" s="28">
        <v>0</v>
      </c>
      <c r="AW17" s="28">
        <v>8.4320092931430293E-2</v>
      </c>
      <c r="AX17" s="28">
        <v>2.3085976950677E-4</v>
      </c>
      <c r="AY17" s="28">
        <v>8.1173299823079304E-5</v>
      </c>
      <c r="AZ17" s="28">
        <v>0.305400419980487</v>
      </c>
      <c r="BA17" s="28">
        <v>1.03733990310686E-4</v>
      </c>
      <c r="BB17" s="28">
        <v>0</v>
      </c>
      <c r="BC17" s="28">
        <v>1.5046512012434E-5</v>
      </c>
      <c r="BD17" s="28">
        <v>0.40824495817523199</v>
      </c>
      <c r="BE17" s="28">
        <v>0.39599731122339699</v>
      </c>
      <c r="BF17" s="28">
        <v>1.2247646951834499E-2</v>
      </c>
      <c r="BG17" s="28">
        <v>0</v>
      </c>
      <c r="BH17" s="28">
        <v>0</v>
      </c>
      <c r="BI17" s="28">
        <v>1.6200770515385501E-3</v>
      </c>
      <c r="BJ17" s="28">
        <v>0</v>
      </c>
      <c r="BK17" s="28">
        <v>1.73847629755782E-2</v>
      </c>
      <c r="BL17" s="28">
        <v>0</v>
      </c>
      <c r="BM17" s="28">
        <v>4.5185932307082003E-4</v>
      </c>
      <c r="BN17" s="28">
        <v>6.9539536037301897E-2</v>
      </c>
      <c r="BO17" s="28">
        <v>5.7117688279237503E-3</v>
      </c>
      <c r="BP17" s="28">
        <v>0</v>
      </c>
      <c r="BQ17" s="28">
        <v>1.1682580730501401E-3</v>
      </c>
      <c r="BR17" s="28">
        <v>1.5842107177698001E-6</v>
      </c>
      <c r="BS17" s="28">
        <v>7.6152497230443897E-4</v>
      </c>
      <c r="BT17" s="28">
        <v>3.9873823214405003E-2</v>
      </c>
      <c r="BU17" s="28">
        <v>0</v>
      </c>
      <c r="BV17" s="28">
        <v>0</v>
      </c>
      <c r="BW17" s="28">
        <v>1.67340304638634E-2</v>
      </c>
      <c r="BX17" s="28">
        <v>1.5816457705980499E-2</v>
      </c>
      <c r="BY17" s="28">
        <v>0.18012605367152201</v>
      </c>
      <c r="BZ17" s="28">
        <v>1.7533636259858699E-2</v>
      </c>
      <c r="CB17" s="37">
        <f t="shared" si="0"/>
        <v>7.9999439747138433E-3</v>
      </c>
      <c r="CC17" s="25">
        <f t="shared" si="1"/>
        <v>2.7507983698398129E-3</v>
      </c>
      <c r="CD17" s="25">
        <f t="shared" si="2"/>
        <v>2.7359321506288488E-3</v>
      </c>
      <c r="CE17" s="25">
        <f t="shared" si="3"/>
        <v>2.7428925277896313E-3</v>
      </c>
      <c r="CF17" s="25">
        <f t="shared" si="4"/>
        <v>2.7075481053369641E-3</v>
      </c>
      <c r="CG17" s="25">
        <f t="shared" si="5"/>
        <v>2.7063410804663893E-3</v>
      </c>
      <c r="CH17" s="25">
        <f t="shared" si="6"/>
        <v>2.7005168108967131E-3</v>
      </c>
      <c r="CI17" s="25">
        <f t="shared" si="7"/>
        <v>2.7325027139559394E-3</v>
      </c>
      <c r="CJ17" s="25">
        <f t="shared" si="8"/>
        <v>2.8470852630679941E-3</v>
      </c>
      <c r="CK17" s="25">
        <f t="shared" si="9"/>
        <v>2.7883523753228362E-3</v>
      </c>
      <c r="CL17" s="25" t="str">
        <f t="shared" si="11"/>
        <v/>
      </c>
      <c r="CM17" s="25">
        <f t="shared" si="12"/>
        <v>2.811815611831209E-3</v>
      </c>
      <c r="CN17" s="25" t="str">
        <f t="shared" si="13"/>
        <v/>
      </c>
      <c r="CO17" s="25">
        <f t="shared" si="14"/>
        <v>2.8193833117453938E-3</v>
      </c>
      <c r="CP17" s="25" t="str">
        <f t="shared" si="15"/>
        <v/>
      </c>
      <c r="CQ17" s="25">
        <f t="shared" si="10"/>
        <v>2.7682167433236661E-3</v>
      </c>
    </row>
    <row r="18" spans="1:95" s="30" customFormat="1" x14ac:dyDescent="0.3">
      <c r="A18" s="28" t="s">
        <v>17</v>
      </c>
      <c r="B18" s="28">
        <v>2624.0314920000001</v>
      </c>
      <c r="C18" s="28">
        <v>6.9121105639999998</v>
      </c>
      <c r="D18" s="28">
        <v>13567.431920999999</v>
      </c>
      <c r="E18" s="28">
        <v>348.30042287999999</v>
      </c>
      <c r="F18" s="28">
        <v>337.85156884000003</v>
      </c>
      <c r="G18" s="28">
        <v>0.64970407114000006</v>
      </c>
      <c r="H18" s="28">
        <v>153.67299847999999</v>
      </c>
      <c r="I18" s="28">
        <v>7.1580778652000001</v>
      </c>
      <c r="J18" s="28">
        <v>1.9599986746</v>
      </c>
      <c r="K18" s="28"/>
      <c r="L18" s="28">
        <v>14.412891972000001</v>
      </c>
      <c r="M18" s="28"/>
      <c r="N18" s="28">
        <v>0.33719990589999999</v>
      </c>
      <c r="O18" s="31"/>
      <c r="P18" s="31">
        <v>0.29674677999999999</v>
      </c>
      <c r="Q18" s="28"/>
      <c r="R18" s="28" t="s">
        <v>17</v>
      </c>
      <c r="S18" s="28">
        <v>0</v>
      </c>
      <c r="T18" s="28">
        <v>0.33812967542837902</v>
      </c>
      <c r="U18" s="28">
        <v>7.1776525949263803</v>
      </c>
      <c r="V18" s="28">
        <v>7.1776525949263803</v>
      </c>
      <c r="W18" s="28">
        <v>0</v>
      </c>
      <c r="X18" s="28">
        <v>1.96536882979558</v>
      </c>
      <c r="Y18" s="28">
        <v>0</v>
      </c>
      <c r="Z18" s="28">
        <v>0</v>
      </c>
      <c r="AA18" s="28">
        <v>0</v>
      </c>
      <c r="AB18" s="28">
        <v>2631.2191796062698</v>
      </c>
      <c r="AC18" s="28">
        <v>2.0042601500780299</v>
      </c>
      <c r="AD18" s="28">
        <v>4.3179254525391304</v>
      </c>
      <c r="AE18" s="28">
        <v>2.93239081912908</v>
      </c>
      <c r="AF18" s="28">
        <v>0</v>
      </c>
      <c r="AG18" s="28">
        <v>14.452459498189</v>
      </c>
      <c r="AH18" s="28">
        <v>14.452459498189</v>
      </c>
      <c r="AI18" s="28">
        <v>108.837051562783</v>
      </c>
      <c r="AJ18" s="28">
        <v>1.5961955287732701</v>
      </c>
      <c r="AK18" s="28">
        <v>1.28736329826152</v>
      </c>
      <c r="AL18" s="28">
        <v>0</v>
      </c>
      <c r="AM18" s="28">
        <v>0</v>
      </c>
      <c r="AN18" s="28">
        <v>0.29755839235956899</v>
      </c>
      <c r="AO18" s="28">
        <v>6.9310449618353402</v>
      </c>
      <c r="AP18" s="28">
        <v>0</v>
      </c>
      <c r="AQ18" s="28">
        <v>12244.141498616</v>
      </c>
      <c r="AR18" s="28">
        <v>1251.6233528825501</v>
      </c>
      <c r="AS18" s="28">
        <v>13604.601903061301</v>
      </c>
      <c r="AT18" s="28">
        <v>0</v>
      </c>
      <c r="AU18" s="28">
        <v>3.9470865019481902</v>
      </c>
      <c r="AV18" s="28">
        <v>0</v>
      </c>
      <c r="AW18" s="28">
        <v>72.0917336967442</v>
      </c>
      <c r="AX18" s="28">
        <v>0.19750793834355601</v>
      </c>
      <c r="AY18" s="28">
        <v>6.9449153336133093E-2</v>
      </c>
      <c r="AZ18" s="28">
        <v>261.26495102366101</v>
      </c>
      <c r="BA18" s="28">
        <v>8.8759744526926698E-2</v>
      </c>
      <c r="BB18" s="28">
        <v>0</v>
      </c>
      <c r="BC18" s="28">
        <v>1.2873607424368799E-2</v>
      </c>
      <c r="BD18" s="28">
        <v>349.24575784725801</v>
      </c>
      <c r="BE18" s="28">
        <v>338.76829204520402</v>
      </c>
      <c r="BF18" s="28">
        <v>10.477465802053599</v>
      </c>
      <c r="BG18" s="28">
        <v>0</v>
      </c>
      <c r="BH18" s="28">
        <v>0</v>
      </c>
      <c r="BI18" s="28">
        <v>1.38593966047983</v>
      </c>
      <c r="BJ18" s="28">
        <v>0</v>
      </c>
      <c r="BK18" s="28">
        <v>14.872236670798101</v>
      </c>
      <c r="BL18" s="28">
        <v>0</v>
      </c>
      <c r="BM18" s="28">
        <v>0.38654528401395499</v>
      </c>
      <c r="BN18" s="28">
        <v>59.489278758643501</v>
      </c>
      <c r="BO18" s="28">
        <v>4.8829303678554199</v>
      </c>
      <c r="BP18" s="28">
        <v>0</v>
      </c>
      <c r="BQ18" s="28">
        <v>0.99939510670282095</v>
      </c>
      <c r="BR18" s="28">
        <v>1.35509727480943E-3</v>
      </c>
      <c r="BS18" s="28">
        <v>0.65148493325807599</v>
      </c>
      <c r="BT18" s="28">
        <v>34.090249865500901</v>
      </c>
      <c r="BU18" s="28">
        <v>0</v>
      </c>
      <c r="BV18" s="28">
        <v>0</v>
      </c>
      <c r="BW18" s="28">
        <v>14.3088714286329</v>
      </c>
      <c r="BX18" s="28">
        <v>13.5222501740709</v>
      </c>
      <c r="BY18" s="28">
        <v>154.09398903017501</v>
      </c>
      <c r="BZ18" s="28">
        <v>14.990345763831099</v>
      </c>
      <c r="CB18" s="37">
        <f t="shared" si="0"/>
        <v>8.0000173719373992E-3</v>
      </c>
      <c r="CC18" s="25">
        <f t="shared" si="1"/>
        <v>2.7391773415003356E-3</v>
      </c>
      <c r="CD18" s="25">
        <f t="shared" si="2"/>
        <v>2.739307720850927E-3</v>
      </c>
      <c r="CE18" s="25">
        <f t="shared" si="3"/>
        <v>2.7396475823673453E-3</v>
      </c>
      <c r="CF18" s="25">
        <f t="shared" si="4"/>
        <v>2.7141367197929494E-3</v>
      </c>
      <c r="CG18" s="25">
        <f t="shared" si="5"/>
        <v>2.7133904049980477E-3</v>
      </c>
      <c r="CH18" s="25">
        <f t="shared" si="6"/>
        <v>2.7410357995004573E-3</v>
      </c>
      <c r="CI18" s="25">
        <f t="shared" si="7"/>
        <v>2.7395219351421091E-3</v>
      </c>
      <c r="CJ18" s="25">
        <f t="shared" si="8"/>
        <v>2.7346349250467763E-3</v>
      </c>
      <c r="CK18" s="25">
        <f t="shared" si="9"/>
        <v>2.7398769525576287E-3</v>
      </c>
      <c r="CL18" s="25" t="str">
        <f t="shared" si="11"/>
        <v/>
      </c>
      <c r="CM18" s="25">
        <f t="shared" si="12"/>
        <v>2.7452870850532894E-3</v>
      </c>
      <c r="CN18" s="25" t="str">
        <f t="shared" si="13"/>
        <v/>
      </c>
      <c r="CO18" s="25">
        <f t="shared" si="14"/>
        <v>2.7573244004841578E-3</v>
      </c>
      <c r="CP18" s="25" t="str">
        <f t="shared" si="15"/>
        <v/>
      </c>
      <c r="CQ18" s="25">
        <f t="shared" si="10"/>
        <v>2.735033416601868E-3</v>
      </c>
    </row>
    <row r="19" spans="1:95" x14ac:dyDescent="0.3">
      <c r="A19" s="28" t="s">
        <v>18</v>
      </c>
      <c r="B19" s="28">
        <v>5895.7626227999999</v>
      </c>
      <c r="C19" s="28">
        <v>15.247222081</v>
      </c>
      <c r="D19" s="28">
        <v>30671.943587999998</v>
      </c>
      <c r="E19" s="28">
        <v>784.00459712999998</v>
      </c>
      <c r="F19" s="28">
        <v>760.23910681999996</v>
      </c>
      <c r="G19" s="28">
        <v>5.1543267723000001</v>
      </c>
      <c r="H19" s="28">
        <v>347.92436672000002</v>
      </c>
      <c r="I19" s="28">
        <v>16.352705555</v>
      </c>
      <c r="J19" s="28">
        <v>4.4776362813999997</v>
      </c>
      <c r="K19" s="28"/>
      <c r="L19" s="28">
        <v>32.926392360000001</v>
      </c>
      <c r="M19" s="28"/>
      <c r="N19" s="28">
        <v>0.77033681440000001</v>
      </c>
      <c r="O19" s="31"/>
      <c r="P19" s="31">
        <v>0.67299501129999995</v>
      </c>
      <c r="Q19" s="28"/>
      <c r="R19" s="28" t="s">
        <v>18</v>
      </c>
      <c r="S19" s="28">
        <v>0</v>
      </c>
      <c r="T19" s="28">
        <v>0.77245001592868701</v>
      </c>
      <c r="U19" s="28">
        <v>16.397507115325698</v>
      </c>
      <c r="V19" s="28">
        <v>16.397507115325698</v>
      </c>
      <c r="W19" s="28">
        <v>0</v>
      </c>
      <c r="X19" s="28">
        <v>4.4899184353618802</v>
      </c>
      <c r="Y19" s="28">
        <v>0</v>
      </c>
      <c r="Z19" s="28">
        <v>0</v>
      </c>
      <c r="AA19" s="28">
        <v>0</v>
      </c>
      <c r="AB19" s="28">
        <v>5911.9112253067697</v>
      </c>
      <c r="AC19" s="28">
        <v>4.5303403615731597</v>
      </c>
      <c r="AD19" s="28">
        <v>9.7599369088391796</v>
      </c>
      <c r="AE19" s="28">
        <v>6.6282102875734603</v>
      </c>
      <c r="AF19" s="28">
        <v>0</v>
      </c>
      <c r="AG19" s="28">
        <v>33.016582305447898</v>
      </c>
      <c r="AH19" s="28">
        <v>33.016582305447898</v>
      </c>
      <c r="AI19" s="28">
        <v>246.048893446134</v>
      </c>
      <c r="AJ19" s="28">
        <v>3.60795981591105</v>
      </c>
      <c r="AK19" s="28">
        <v>2.9098561593247498</v>
      </c>
      <c r="AL19" s="28">
        <v>0</v>
      </c>
      <c r="AM19" s="28">
        <v>0</v>
      </c>
      <c r="AN19" s="28">
        <v>0.67483208698908204</v>
      </c>
      <c r="AO19" s="28">
        <v>15.2889525981421</v>
      </c>
      <c r="AP19" s="28">
        <v>0</v>
      </c>
      <c r="AQ19" s="28">
        <v>27680.366252788499</v>
      </c>
      <c r="AR19" s="28">
        <v>2829.5462230894</v>
      </c>
      <c r="AS19" s="28">
        <v>30755.961369324101</v>
      </c>
      <c r="AT19" s="28">
        <v>0</v>
      </c>
      <c r="AU19" s="28">
        <v>8.9217477460549208</v>
      </c>
      <c r="AV19" s="28">
        <v>0</v>
      </c>
      <c r="AW19" s="28">
        <v>162.95278839316401</v>
      </c>
      <c r="AX19" s="28">
        <v>0.44443611650523301</v>
      </c>
      <c r="AY19" s="28">
        <v>0.15627714098725101</v>
      </c>
      <c r="AZ19" s="28">
        <v>587.902572191339</v>
      </c>
      <c r="BA19" s="28">
        <v>0.19972660005284401</v>
      </c>
      <c r="BB19" s="28">
        <v>0</v>
      </c>
      <c r="BC19" s="28">
        <v>2.8968504546437599E-2</v>
      </c>
      <c r="BD19" s="28">
        <v>786.132496026073</v>
      </c>
      <c r="BE19" s="28">
        <v>762.30197603751401</v>
      </c>
      <c r="BF19" s="28">
        <v>23.830519988557899</v>
      </c>
      <c r="BG19" s="28">
        <v>0</v>
      </c>
      <c r="BH19" s="28">
        <v>0</v>
      </c>
      <c r="BI19" s="28">
        <v>3.1186604949618801</v>
      </c>
      <c r="BJ19" s="28">
        <v>0</v>
      </c>
      <c r="BK19" s="28">
        <v>33.466021735015403</v>
      </c>
      <c r="BL19" s="28">
        <v>0</v>
      </c>
      <c r="BM19" s="28">
        <v>0.86980850486086103</v>
      </c>
      <c r="BN19" s="28">
        <v>133.86362141199399</v>
      </c>
      <c r="BO19" s="28">
        <v>11.0370318269105</v>
      </c>
      <c r="BP19" s="28">
        <v>0</v>
      </c>
      <c r="BQ19" s="28">
        <v>2.2488340724668001</v>
      </c>
      <c r="BR19" s="28">
        <v>3.0492647845367701E-3</v>
      </c>
      <c r="BS19" s="28">
        <v>5.1684244024288999</v>
      </c>
      <c r="BT19" s="28">
        <v>77.055646674228001</v>
      </c>
      <c r="BU19" s="28">
        <v>0</v>
      </c>
      <c r="BV19" s="28">
        <v>0</v>
      </c>
      <c r="BW19" s="28">
        <v>32.343098847816002</v>
      </c>
      <c r="BX19" s="28">
        <v>30.565093514270199</v>
      </c>
      <c r="BY19" s="28">
        <v>348.87754644488098</v>
      </c>
      <c r="BZ19" s="28">
        <v>33.8835730779765</v>
      </c>
      <c r="CB19" s="37">
        <f t="shared" si="0"/>
        <v>8.0000390978362465E-3</v>
      </c>
      <c r="CC19" s="25">
        <f t="shared" si="1"/>
        <v>2.7390184340733339E-3</v>
      </c>
      <c r="CD19" s="25">
        <f t="shared" si="2"/>
        <v>2.736925908234837E-3</v>
      </c>
      <c r="CE19" s="25">
        <f t="shared" si="3"/>
        <v>2.7392389100824185E-3</v>
      </c>
      <c r="CF19" s="25">
        <f t="shared" si="4"/>
        <v>2.7141408403249224E-3</v>
      </c>
      <c r="CG19" s="25">
        <f t="shared" si="5"/>
        <v>2.7134479126479207E-3</v>
      </c>
      <c r="CH19" s="25">
        <f t="shared" si="6"/>
        <v>2.7351060093167138E-3</v>
      </c>
      <c r="CI19" s="25">
        <f t="shared" si="7"/>
        <v>2.7396176182395609E-3</v>
      </c>
      <c r="CJ19" s="25">
        <f t="shared" si="8"/>
        <v>2.7397032359577867E-3</v>
      </c>
      <c r="CK19" s="25">
        <f t="shared" si="9"/>
        <v>2.742999473382926E-3</v>
      </c>
      <c r="CL19" s="25" t="str">
        <f t="shared" si="11"/>
        <v/>
      </c>
      <c r="CM19" s="25">
        <f t="shared" si="12"/>
        <v>2.7391383927460582E-3</v>
      </c>
      <c r="CN19" s="25" t="str">
        <f t="shared" si="13"/>
        <v/>
      </c>
      <c r="CO19" s="25">
        <f t="shared" si="14"/>
        <v>2.7432176279059473E-3</v>
      </c>
      <c r="CP19" s="25" t="str">
        <f t="shared" si="15"/>
        <v/>
      </c>
      <c r="CQ19" s="25">
        <f t="shared" si="10"/>
        <v>2.7297017930838423E-3</v>
      </c>
    </row>
    <row r="20" spans="1:95" x14ac:dyDescent="0.3">
      <c r="A20" s="28" t="s">
        <v>19</v>
      </c>
      <c r="B20" s="28">
        <v>412.52672202000002</v>
      </c>
      <c r="C20" s="28">
        <v>1.0500307977000001</v>
      </c>
      <c r="D20" s="28">
        <v>2204.1724730000001</v>
      </c>
      <c r="E20" s="28">
        <v>53.760223072999999</v>
      </c>
      <c r="F20" s="28">
        <v>52.114330170000002</v>
      </c>
      <c r="G20" s="28">
        <v>0.59780734764999999</v>
      </c>
      <c r="H20" s="28">
        <v>23.980761228999999</v>
      </c>
      <c r="I20" s="28">
        <v>1.1264266099</v>
      </c>
      <c r="J20" s="28">
        <v>0.30843439439999998</v>
      </c>
      <c r="K20" s="28"/>
      <c r="L20" s="28">
        <v>2.2680747116000002</v>
      </c>
      <c r="M20" s="28"/>
      <c r="N20" s="28">
        <v>5.3063207100000002E-2</v>
      </c>
      <c r="O20" s="31"/>
      <c r="P20" s="31">
        <v>4.6054402799999998E-2</v>
      </c>
      <c r="Q20" s="28"/>
      <c r="R20" s="28" t="s">
        <v>19</v>
      </c>
      <c r="S20" s="28">
        <v>0</v>
      </c>
      <c r="T20" s="28">
        <v>5.3210668468346302E-2</v>
      </c>
      <c r="U20" s="28">
        <v>1.12950644326938</v>
      </c>
      <c r="V20" s="28">
        <v>1.12950644326938</v>
      </c>
      <c r="W20" s="28">
        <v>0</v>
      </c>
      <c r="X20" s="28">
        <v>0.309276340127284</v>
      </c>
      <c r="Y20" s="28">
        <v>0</v>
      </c>
      <c r="Z20" s="28">
        <v>0</v>
      </c>
      <c r="AA20" s="28">
        <v>0</v>
      </c>
      <c r="AB20" s="28">
        <v>413.65701441889001</v>
      </c>
      <c r="AC20" s="28">
        <v>0.31228924393059498</v>
      </c>
      <c r="AD20" s="28">
        <v>0.67280098474566696</v>
      </c>
      <c r="AE20" s="28">
        <v>0.456912782254217</v>
      </c>
      <c r="AF20" s="28">
        <v>0</v>
      </c>
      <c r="AG20" s="28">
        <v>2.2742880315323002</v>
      </c>
      <c r="AH20" s="28">
        <v>2.2742880315323002</v>
      </c>
      <c r="AI20" s="28">
        <v>17.681486369219002</v>
      </c>
      <c r="AJ20" s="28">
        <v>0.24871004098992</v>
      </c>
      <c r="AK20" s="28">
        <v>0.20059161850585899</v>
      </c>
      <c r="AL20" s="28">
        <v>0</v>
      </c>
      <c r="AM20" s="28">
        <v>0</v>
      </c>
      <c r="AN20" s="28">
        <v>4.6179666866949298E-2</v>
      </c>
      <c r="AO20" s="28">
        <v>1.0529100521748</v>
      </c>
      <c r="AP20" s="28">
        <v>0</v>
      </c>
      <c r="AQ20" s="28">
        <v>1989.1919928411601</v>
      </c>
      <c r="AR20" s="28">
        <v>203.341410001356</v>
      </c>
      <c r="AS20" s="28">
        <v>2210.2148892117302</v>
      </c>
      <c r="AT20" s="28">
        <v>0</v>
      </c>
      <c r="AU20" s="28">
        <v>0.61501409796653494</v>
      </c>
      <c r="AV20" s="28">
        <v>0</v>
      </c>
      <c r="AW20" s="28">
        <v>11.232952588067899</v>
      </c>
      <c r="AX20" s="28">
        <v>3.0466173649696501E-2</v>
      </c>
      <c r="AY20" s="28">
        <v>1.07128031561368E-2</v>
      </c>
      <c r="AZ20" s="28">
        <v>40.300664192198902</v>
      </c>
      <c r="BA20" s="28">
        <v>1.36911771193307E-2</v>
      </c>
      <c r="BB20" s="28">
        <v>0</v>
      </c>
      <c r="BC20" s="28">
        <v>1.9857920291671402E-3</v>
      </c>
      <c r="BD20" s="28">
        <v>53.906145670904301</v>
      </c>
      <c r="BE20" s="28">
        <v>52.255765775271101</v>
      </c>
      <c r="BF20" s="28">
        <v>1.6503798956331901</v>
      </c>
      <c r="BG20" s="28">
        <v>0</v>
      </c>
      <c r="BH20" s="28">
        <v>0</v>
      </c>
      <c r="BI20" s="28">
        <v>0.21378539959324699</v>
      </c>
      <c r="BJ20" s="28">
        <v>0</v>
      </c>
      <c r="BK20" s="28">
        <v>2.2940928736255599</v>
      </c>
      <c r="BL20" s="28">
        <v>0</v>
      </c>
      <c r="BM20" s="28">
        <v>5.9625575866003103E-2</v>
      </c>
      <c r="BN20" s="28">
        <v>9.1763743428297495</v>
      </c>
      <c r="BO20" s="28">
        <v>0.76083884061274798</v>
      </c>
      <c r="BP20" s="28">
        <v>0</v>
      </c>
      <c r="BQ20" s="28">
        <v>0.15415841207030401</v>
      </c>
      <c r="BR20" s="28">
        <v>2.09033132961855E-4</v>
      </c>
      <c r="BS20" s="28">
        <v>0.59944771231587701</v>
      </c>
      <c r="BT20" s="28">
        <v>5.3117868448582497</v>
      </c>
      <c r="BU20" s="28">
        <v>0</v>
      </c>
      <c r="BV20" s="28">
        <v>0</v>
      </c>
      <c r="BW20" s="28">
        <v>2.2295124342705899</v>
      </c>
      <c r="BX20" s="28">
        <v>2.1069629826786702</v>
      </c>
      <c r="BY20" s="28">
        <v>24.046433393409099</v>
      </c>
      <c r="BZ20" s="28">
        <v>2.3357101725415399</v>
      </c>
      <c r="CB20" s="37">
        <f t="shared" si="0"/>
        <v>7.9998946959972186E-3</v>
      </c>
      <c r="CC20" s="25">
        <f t="shared" si="1"/>
        <v>2.7399252910341003E-3</v>
      </c>
      <c r="CD20" s="25">
        <f t="shared" si="2"/>
        <v>2.7420666909072841E-3</v>
      </c>
      <c r="CE20" s="25">
        <f t="shared" si="3"/>
        <v>2.7413536307828402E-3</v>
      </c>
      <c r="CF20" s="25">
        <f t="shared" si="4"/>
        <v>2.7143227755241466E-3</v>
      </c>
      <c r="CG20" s="25">
        <f t="shared" si="5"/>
        <v>2.7139484439256401E-3</v>
      </c>
      <c r="CH20" s="25">
        <f t="shared" si="6"/>
        <v>2.7439687255858465E-3</v>
      </c>
      <c r="CI20" s="25">
        <f t="shared" si="7"/>
        <v>2.7385354360512631E-3</v>
      </c>
      <c r="CJ20" s="25">
        <f t="shared" si="8"/>
        <v>2.7341624765535493E-3</v>
      </c>
      <c r="CK20" s="25">
        <f t="shared" si="9"/>
        <v>2.7297400762384674E-3</v>
      </c>
      <c r="CL20" s="25" t="str">
        <f t="shared" si="11"/>
        <v/>
      </c>
      <c r="CM20" s="25">
        <f t="shared" si="12"/>
        <v>2.7394688104947209E-3</v>
      </c>
      <c r="CN20" s="25" t="str">
        <f t="shared" si="13"/>
        <v/>
      </c>
      <c r="CO20" s="25">
        <f t="shared" si="14"/>
        <v>2.778975798963712E-3</v>
      </c>
      <c r="CP20" s="25" t="str">
        <f t="shared" si="15"/>
        <v/>
      </c>
      <c r="CQ20" s="25">
        <f t="shared" si="10"/>
        <v>2.7199151293587115E-3</v>
      </c>
    </row>
    <row r="21" spans="1:95" x14ac:dyDescent="0.3">
      <c r="A21" s="28" t="s">
        <v>20</v>
      </c>
      <c r="B21" s="28">
        <v>113.60526996</v>
      </c>
      <c r="C21" s="28">
        <v>0.29355123449999998</v>
      </c>
      <c r="D21" s="28">
        <v>598.19773914999996</v>
      </c>
      <c r="E21" s="28">
        <v>14.964990977999999</v>
      </c>
      <c r="F21" s="28">
        <v>14.509499569000001</v>
      </c>
      <c r="G21" s="28">
        <v>0.12637407250999999</v>
      </c>
      <c r="H21" s="28">
        <v>6.6559034167000002</v>
      </c>
      <c r="I21" s="28">
        <v>0.3119344188</v>
      </c>
      <c r="J21" s="28">
        <v>8.5412613900000003E-2</v>
      </c>
      <c r="K21" s="28"/>
      <c r="L21" s="28">
        <v>0.62808418440000002</v>
      </c>
      <c r="M21" s="28"/>
      <c r="N21" s="28">
        <v>1.4694424899999999E-2</v>
      </c>
      <c r="O21" s="31"/>
      <c r="P21" s="31">
        <v>1.28013009E-2</v>
      </c>
      <c r="Q21" s="28"/>
      <c r="R21" s="28" t="s">
        <v>20</v>
      </c>
      <c r="S21" s="28">
        <v>0</v>
      </c>
      <c r="T21" s="28">
        <v>1.4735139006644001E-2</v>
      </c>
      <c r="U21" s="28">
        <v>0.312785902035148</v>
      </c>
      <c r="V21" s="28">
        <v>0.312785902035148</v>
      </c>
      <c r="W21" s="28">
        <v>0</v>
      </c>
      <c r="X21" s="28">
        <v>8.5647440440162301E-2</v>
      </c>
      <c r="Y21" s="28">
        <v>0</v>
      </c>
      <c r="Z21" s="28">
        <v>0</v>
      </c>
      <c r="AA21" s="28">
        <v>0</v>
      </c>
      <c r="AB21" s="28">
        <v>113.91635500057799</v>
      </c>
      <c r="AC21" s="28">
        <v>8.6715705603107304E-2</v>
      </c>
      <c r="AD21" s="28">
        <v>0.186810899394696</v>
      </c>
      <c r="AE21" s="28">
        <v>0.12686810250698699</v>
      </c>
      <c r="AF21" s="28">
        <v>0</v>
      </c>
      <c r="AG21" s="28">
        <v>0.62980744966527902</v>
      </c>
      <c r="AH21" s="28">
        <v>0.62980744966527902</v>
      </c>
      <c r="AI21" s="28">
        <v>4.7986852125332904</v>
      </c>
      <c r="AJ21" s="28">
        <v>6.9059310272194904E-2</v>
      </c>
      <c r="AK21" s="28">
        <v>5.5699333715544599E-2</v>
      </c>
      <c r="AL21" s="28">
        <v>0</v>
      </c>
      <c r="AM21" s="28">
        <v>0</v>
      </c>
      <c r="AN21" s="28">
        <v>1.28359548069139E-2</v>
      </c>
      <c r="AO21" s="28">
        <v>0.29435729644339298</v>
      </c>
      <c r="AP21" s="28">
        <v>0</v>
      </c>
      <c r="AQ21" s="28">
        <v>539.85291481539105</v>
      </c>
      <c r="AR21" s="28">
        <v>55.1856108616876</v>
      </c>
      <c r="AS21" s="28">
        <v>599.83721088961204</v>
      </c>
      <c r="AT21" s="28">
        <v>0</v>
      </c>
      <c r="AU21" s="28">
        <v>0.170768502623423</v>
      </c>
      <c r="AV21" s="28">
        <v>0</v>
      </c>
      <c r="AW21" s="28">
        <v>3.1190077883086702</v>
      </c>
      <c r="AX21" s="28">
        <v>8.4822179645827403E-3</v>
      </c>
      <c r="AY21" s="28">
        <v>2.98256399014534E-3</v>
      </c>
      <c r="AZ21" s="28">
        <v>11.2203737482431</v>
      </c>
      <c r="BA21" s="28">
        <v>3.8119253115957599E-3</v>
      </c>
      <c r="BB21" s="28">
        <v>0</v>
      </c>
      <c r="BC21" s="28">
        <v>5.5288342829742704E-4</v>
      </c>
      <c r="BD21" s="28">
        <v>15.0056138425107</v>
      </c>
      <c r="BE21" s="28">
        <v>14.5488742450967</v>
      </c>
      <c r="BF21" s="28">
        <v>0.45673959741397702</v>
      </c>
      <c r="BG21" s="28">
        <v>0</v>
      </c>
      <c r="BH21" s="28">
        <v>0</v>
      </c>
      <c r="BI21" s="28">
        <v>5.9520796547561899E-2</v>
      </c>
      <c r="BJ21" s="28">
        <v>0</v>
      </c>
      <c r="BK21" s="28">
        <v>0.63870955181137201</v>
      </c>
      <c r="BL21" s="28">
        <v>0</v>
      </c>
      <c r="BM21" s="28">
        <v>1.6600842322128401E-2</v>
      </c>
      <c r="BN21" s="28">
        <v>2.5548607033846502</v>
      </c>
      <c r="BO21" s="28">
        <v>0.211256752811981</v>
      </c>
      <c r="BP21" s="28">
        <v>0</v>
      </c>
      <c r="BQ21" s="28">
        <v>4.29208123547015E-2</v>
      </c>
      <c r="BR21" s="28">
        <v>5.8199738613403E-5</v>
      </c>
      <c r="BS21" s="28">
        <v>0.126718454353279</v>
      </c>
      <c r="BT21" s="28">
        <v>1.47490280883085</v>
      </c>
      <c r="BU21" s="28">
        <v>0</v>
      </c>
      <c r="BV21" s="28">
        <v>0</v>
      </c>
      <c r="BW21" s="28">
        <v>0.61906316214296697</v>
      </c>
      <c r="BX21" s="28">
        <v>0.58503671690431203</v>
      </c>
      <c r="BY21" s="28">
        <v>6.6741379427569898</v>
      </c>
      <c r="BZ21" s="28">
        <v>0.64855256080462198</v>
      </c>
      <c r="CB21" s="37">
        <f t="shared" si="0"/>
        <v>7.9999792033848861E-3</v>
      </c>
      <c r="CC21" s="25">
        <f t="shared" si="1"/>
        <v>2.7382976219987392E-3</v>
      </c>
      <c r="CD21" s="25">
        <f t="shared" si="2"/>
        <v>2.7458986666022674E-3</v>
      </c>
      <c r="CE21" s="25">
        <f t="shared" si="3"/>
        <v>2.740685282330989E-3</v>
      </c>
      <c r="CF21" s="25">
        <f t="shared" si="4"/>
        <v>2.7145264952327655E-3</v>
      </c>
      <c r="CG21" s="25">
        <f t="shared" si="5"/>
        <v>2.7137170313457481E-3</v>
      </c>
      <c r="CH21" s="25">
        <f t="shared" si="6"/>
        <v>2.7250988785833103E-3</v>
      </c>
      <c r="CI21" s="25">
        <f t="shared" si="7"/>
        <v>2.7396019616568136E-3</v>
      </c>
      <c r="CJ21" s="25">
        <f t="shared" si="8"/>
        <v>2.7296867028127978E-3</v>
      </c>
      <c r="CK21" s="25">
        <f t="shared" si="9"/>
        <v>2.7493192098912841E-3</v>
      </c>
      <c r="CL21" s="25" t="str">
        <f t="shared" si="11"/>
        <v/>
      </c>
      <c r="CM21" s="25">
        <f t="shared" si="12"/>
        <v>2.7436851748228715E-3</v>
      </c>
      <c r="CN21" s="25" t="str">
        <f t="shared" si="13"/>
        <v/>
      </c>
      <c r="CO21" s="25">
        <f t="shared" si="14"/>
        <v>2.7707179369776931E-3</v>
      </c>
      <c r="CP21" s="25" t="str">
        <f t="shared" si="15"/>
        <v/>
      </c>
      <c r="CQ21" s="25">
        <f t="shared" si="10"/>
        <v>2.7070613513897395E-3</v>
      </c>
    </row>
    <row r="22" spans="1:95" x14ac:dyDescent="0.3">
      <c r="A22" s="28" t="s">
        <v>21</v>
      </c>
      <c r="B22" s="28">
        <v>2448.0487116999998</v>
      </c>
      <c r="C22" s="28">
        <v>6.245170656</v>
      </c>
      <c r="D22" s="28">
        <v>13045.623896999999</v>
      </c>
      <c r="E22" s="28">
        <v>316.43049189999999</v>
      </c>
      <c r="F22" s="28">
        <v>306.92449717</v>
      </c>
      <c r="G22" s="28">
        <v>0.79276366868000003</v>
      </c>
      <c r="H22" s="28">
        <v>139.66065527000001</v>
      </c>
      <c r="I22" s="28">
        <v>6.5205663576999999</v>
      </c>
      <c r="J22" s="28">
        <v>1.7854350225</v>
      </c>
      <c r="K22" s="28"/>
      <c r="L22" s="28">
        <v>13.129240047</v>
      </c>
      <c r="M22" s="28"/>
      <c r="N22" s="28">
        <v>0.30716816409999997</v>
      </c>
      <c r="O22" s="31"/>
      <c r="P22" s="31">
        <v>0.2701656113</v>
      </c>
      <c r="Q22" s="28"/>
      <c r="R22" s="28" t="s">
        <v>129</v>
      </c>
      <c r="S22" s="28">
        <v>0</v>
      </c>
      <c r="T22" s="28">
        <v>0.30801031967161302</v>
      </c>
      <c r="U22" s="28">
        <v>6.5384204187455497</v>
      </c>
      <c r="V22" s="28">
        <v>6.5384204187455497</v>
      </c>
      <c r="W22" s="28">
        <v>0</v>
      </c>
      <c r="X22" s="28">
        <v>1.79031942627628</v>
      </c>
      <c r="Y22" s="28">
        <v>0</v>
      </c>
      <c r="Z22" s="28">
        <v>0</v>
      </c>
      <c r="AA22" s="28">
        <v>0</v>
      </c>
      <c r="AB22" s="28">
        <v>2454.7550835668499</v>
      </c>
      <c r="AC22" s="28">
        <v>1.8207234362498801</v>
      </c>
      <c r="AD22" s="28">
        <v>3.9225071189870602</v>
      </c>
      <c r="AE22" s="28">
        <v>2.6638531706733901</v>
      </c>
      <c r="AF22" s="28">
        <v>0</v>
      </c>
      <c r="AG22" s="28">
        <v>13.165083656973099</v>
      </c>
      <c r="AH22" s="28">
        <v>13.165083656973099</v>
      </c>
      <c r="AI22" s="28">
        <v>104.652192581226</v>
      </c>
      <c r="AJ22" s="28">
        <v>1.4500330026578601</v>
      </c>
      <c r="AK22" s="28">
        <v>1.16948827080092</v>
      </c>
      <c r="AL22" s="28">
        <v>0</v>
      </c>
      <c r="AM22" s="28">
        <v>0</v>
      </c>
      <c r="AN22" s="28">
        <v>0.27090850370701702</v>
      </c>
      <c r="AO22" s="28">
        <v>6.2623083283718097</v>
      </c>
      <c r="AP22" s="28">
        <v>0</v>
      </c>
      <c r="AQ22" s="28">
        <v>11773.2271716292</v>
      </c>
      <c r="AR22" s="28">
        <v>1203.4856583184201</v>
      </c>
      <c r="AS22" s="28">
        <v>13081.3650225288</v>
      </c>
      <c r="AT22" s="28">
        <v>0</v>
      </c>
      <c r="AU22" s="28">
        <v>3.5856210986024699</v>
      </c>
      <c r="AV22" s="28">
        <v>0</v>
      </c>
      <c r="AW22" s="28">
        <v>65.490637990096403</v>
      </c>
      <c r="AX22" s="28">
        <v>0.179425197671918</v>
      </c>
      <c r="AY22" s="28">
        <v>6.3091769448568993E-2</v>
      </c>
      <c r="AZ22" s="28">
        <v>237.34856580962099</v>
      </c>
      <c r="BA22" s="28">
        <v>8.0636106624778395E-2</v>
      </c>
      <c r="BB22" s="28">
        <v>0</v>
      </c>
      <c r="BC22" s="28">
        <v>1.1695026550042099E-2</v>
      </c>
      <c r="BD22" s="28">
        <v>317.28926267402801</v>
      </c>
      <c r="BE22" s="28">
        <v>307.75718905753303</v>
      </c>
      <c r="BF22" s="28">
        <v>9.53207361649498</v>
      </c>
      <c r="BG22" s="28">
        <v>0</v>
      </c>
      <c r="BH22" s="28">
        <v>0</v>
      </c>
      <c r="BI22" s="28">
        <v>1.25907961031101</v>
      </c>
      <c r="BJ22" s="28">
        <v>0</v>
      </c>
      <c r="BK22" s="28">
        <v>13.5108300983812</v>
      </c>
      <c r="BL22" s="28">
        <v>0</v>
      </c>
      <c r="BM22" s="28">
        <v>0.35116246243489402</v>
      </c>
      <c r="BN22" s="28">
        <v>54.043571336827704</v>
      </c>
      <c r="BO22" s="28">
        <v>4.43572419781355</v>
      </c>
      <c r="BP22" s="28">
        <v>0</v>
      </c>
      <c r="BQ22" s="28">
        <v>0.907900571497544</v>
      </c>
      <c r="BR22" s="28">
        <v>1.23106816501595E-3</v>
      </c>
      <c r="BS22" s="28">
        <v>0.79492539148914199</v>
      </c>
      <c r="BT22" s="28">
        <v>30.968395920391199</v>
      </c>
      <c r="BU22" s="28">
        <v>0</v>
      </c>
      <c r="BV22" s="28">
        <v>0</v>
      </c>
      <c r="BW22" s="28">
        <v>12.9984408425372</v>
      </c>
      <c r="BX22" s="28">
        <v>12.2840041852733</v>
      </c>
      <c r="BY22" s="28">
        <v>140.043166267299</v>
      </c>
      <c r="BZ22" s="28">
        <v>13.6177448413865</v>
      </c>
      <c r="CB22" s="37">
        <f t="shared" si="0"/>
        <v>8.0000972682127136E-3</v>
      </c>
      <c r="CC22" s="25">
        <f t="shared" si="1"/>
        <v>2.739476479695115E-3</v>
      </c>
      <c r="CD22" s="25">
        <f t="shared" si="2"/>
        <v>2.7441479690142423E-3</v>
      </c>
      <c r="CE22" s="25">
        <f t="shared" si="3"/>
        <v>2.7397022795529005E-3</v>
      </c>
      <c r="CF22" s="25">
        <f t="shared" si="4"/>
        <v>2.7139317986441388E-3</v>
      </c>
      <c r="CG22" s="25">
        <f t="shared" si="5"/>
        <v>2.713018658369969E-3</v>
      </c>
      <c r="CH22" s="25">
        <f t="shared" si="6"/>
        <v>2.726818716025866E-3</v>
      </c>
      <c r="CI22" s="25">
        <f t="shared" si="7"/>
        <v>2.7388601074475934E-3</v>
      </c>
      <c r="CJ22" s="25">
        <f t="shared" si="8"/>
        <v>2.7381150756124544E-3</v>
      </c>
      <c r="CK22" s="25">
        <f t="shared" si="9"/>
        <v>2.7356939427797505E-3</v>
      </c>
      <c r="CL22" s="25" t="str">
        <f t="shared" si="11"/>
        <v/>
      </c>
      <c r="CM22" s="25">
        <f t="shared" si="12"/>
        <v>2.7300597631535889E-3</v>
      </c>
      <c r="CN22" s="25" t="str">
        <f t="shared" si="13"/>
        <v/>
      </c>
      <c r="CO22" s="25">
        <f t="shared" si="14"/>
        <v>2.7416759613762519E-3</v>
      </c>
      <c r="CP22" s="25" t="str">
        <f t="shared" si="15"/>
        <v/>
      </c>
      <c r="CQ22" s="25">
        <f t="shared" si="10"/>
        <v>2.749766720650824E-3</v>
      </c>
    </row>
    <row r="23" spans="1:95" x14ac:dyDescent="0.3">
      <c r="A23" s="28" t="s">
        <v>22</v>
      </c>
      <c r="B23" s="28">
        <v>4715.0872909999998</v>
      </c>
      <c r="C23" s="28">
        <v>10.416561940999999</v>
      </c>
      <c r="D23" s="28">
        <v>28217.992961</v>
      </c>
      <c r="E23" s="28">
        <v>520.94409719999999</v>
      </c>
      <c r="F23" s="28">
        <v>479.26890932999999</v>
      </c>
      <c r="G23" s="28">
        <v>1.5412767857</v>
      </c>
      <c r="H23" s="28">
        <v>351.03857541000002</v>
      </c>
      <c r="I23" s="28">
        <v>16.302377617000001</v>
      </c>
      <c r="J23" s="28">
        <v>4.4638555736000001</v>
      </c>
      <c r="K23" s="28"/>
      <c r="L23" s="28">
        <v>32.825070443000001</v>
      </c>
      <c r="M23" s="28"/>
      <c r="N23" s="28">
        <v>0.76796615229999998</v>
      </c>
      <c r="O23" s="31"/>
      <c r="P23" s="31">
        <v>0.419697341</v>
      </c>
      <c r="Q23" s="28"/>
      <c r="R23" s="28" t="s">
        <v>22</v>
      </c>
      <c r="S23" s="28">
        <v>0</v>
      </c>
      <c r="T23" s="28">
        <v>0.768269126575435</v>
      </c>
      <c r="U23" s="28">
        <v>16.308847715038802</v>
      </c>
      <c r="V23" s="28">
        <v>16.308847715038802</v>
      </c>
      <c r="W23" s="28">
        <v>0</v>
      </c>
      <c r="X23" s="28">
        <v>4.4656191969213603</v>
      </c>
      <c r="Y23" s="28">
        <v>0</v>
      </c>
      <c r="Z23" s="28">
        <v>0</v>
      </c>
      <c r="AA23" s="28">
        <v>0</v>
      </c>
      <c r="AB23" s="28">
        <v>4717.2178327525198</v>
      </c>
      <c r="AC23" s="28">
        <v>4.5741345792951504</v>
      </c>
      <c r="AD23" s="28">
        <v>9.8543999178666706</v>
      </c>
      <c r="AE23" s="28">
        <v>6.6923240033009899</v>
      </c>
      <c r="AF23" s="28">
        <v>0</v>
      </c>
      <c r="AG23" s="28">
        <v>32.838085863407301</v>
      </c>
      <c r="AH23" s="28">
        <v>32.838085863407301</v>
      </c>
      <c r="AI23" s="28">
        <v>225.84526258755599</v>
      </c>
      <c r="AJ23" s="28">
        <v>3.6428325479143702</v>
      </c>
      <c r="AK23" s="28">
        <v>2.9380268128046798</v>
      </c>
      <c r="AL23" s="28">
        <v>0</v>
      </c>
      <c r="AM23" s="28">
        <v>0</v>
      </c>
      <c r="AN23" s="28">
        <v>0.41986047754436301</v>
      </c>
      <c r="AO23" s="28">
        <v>10.4206777265615</v>
      </c>
      <c r="AP23" s="28">
        <v>0</v>
      </c>
      <c r="AQ23" s="28">
        <v>25407.524123916701</v>
      </c>
      <c r="AR23" s="28">
        <v>2597.2130738430101</v>
      </c>
      <c r="AS23" s="28">
        <v>28230.582460347301</v>
      </c>
      <c r="AT23" s="28">
        <v>0</v>
      </c>
      <c r="AU23" s="28">
        <v>9.0080330188736593</v>
      </c>
      <c r="AV23" s="28">
        <v>0</v>
      </c>
      <c r="AW23" s="28">
        <v>164.52910038632899</v>
      </c>
      <c r="AX23" s="28">
        <v>0.27952372528976899</v>
      </c>
      <c r="AY23" s="28">
        <v>9.8288797034926698E-2</v>
      </c>
      <c r="AZ23" s="28">
        <v>369.75805810556801</v>
      </c>
      <c r="BA23" s="28">
        <v>0.125618239452404</v>
      </c>
      <c r="BB23" s="28">
        <v>0</v>
      </c>
      <c r="BC23" s="28">
        <v>1.82193893365609E-2</v>
      </c>
      <c r="BD23" s="28">
        <v>521.13725940735105</v>
      </c>
      <c r="BE23" s="28">
        <v>479.44562824111699</v>
      </c>
      <c r="BF23" s="28">
        <v>41.691631166233996</v>
      </c>
      <c r="BG23" s="28">
        <v>0</v>
      </c>
      <c r="BH23" s="28">
        <v>0</v>
      </c>
      <c r="BI23" s="28">
        <v>1.9614623856506599</v>
      </c>
      <c r="BJ23" s="28">
        <v>0</v>
      </c>
      <c r="BK23" s="28">
        <v>21.0482268550582</v>
      </c>
      <c r="BL23" s="28">
        <v>0</v>
      </c>
      <c r="BM23" s="28">
        <v>0.54706020589813498</v>
      </c>
      <c r="BN23" s="28">
        <v>84.192847373049503</v>
      </c>
      <c r="BO23" s="28">
        <v>11.1438718733926</v>
      </c>
      <c r="BP23" s="28">
        <v>0</v>
      </c>
      <c r="BQ23" s="28">
        <v>1.4144053128985801</v>
      </c>
      <c r="BR23" s="28">
        <v>1.91785188038536E-3</v>
      </c>
      <c r="BS23" s="28">
        <v>1.5417302699853199</v>
      </c>
      <c r="BT23" s="28">
        <v>77.800676119849001</v>
      </c>
      <c r="BU23" s="28">
        <v>0</v>
      </c>
      <c r="BV23" s="28">
        <v>0</v>
      </c>
      <c r="BW23" s="28">
        <v>32.655816105846398</v>
      </c>
      <c r="BX23" s="28">
        <v>30.860616066060299</v>
      </c>
      <c r="BY23" s="28">
        <v>351.17752059083801</v>
      </c>
      <c r="BZ23" s="28">
        <v>34.211171978972096</v>
      </c>
      <c r="CB23" s="37">
        <f t="shared" si="0"/>
        <v>8.0000213564413135E-3</v>
      </c>
      <c r="CC23" s="25">
        <f t="shared" si="1"/>
        <v>4.5185626925438034E-4</v>
      </c>
      <c r="CD23" s="25">
        <f t="shared" si="2"/>
        <v>3.9511938630162934E-4</v>
      </c>
      <c r="CE23" s="25">
        <f t="shared" si="3"/>
        <v>4.4615148089026315E-4</v>
      </c>
      <c r="CF23" s="25">
        <f t="shared" si="4"/>
        <v>3.707925829072342E-4</v>
      </c>
      <c r="CG23" s="25">
        <f t="shared" si="5"/>
        <v>3.6872600679241493E-4</v>
      </c>
      <c r="CH23" s="25">
        <f t="shared" si="6"/>
        <v>2.9422637746011619E-4</v>
      </c>
      <c r="CI23" s="25">
        <f t="shared" si="7"/>
        <v>3.9581171577998317E-4</v>
      </c>
      <c r="CJ23" s="25">
        <f t="shared" si="8"/>
        <v>3.9688063856731031E-4</v>
      </c>
      <c r="CK23" s="25">
        <f t="shared" si="9"/>
        <v>3.9508969147448037E-4</v>
      </c>
      <c r="CL23" s="25" t="str">
        <f t="shared" si="11"/>
        <v/>
      </c>
      <c r="CM23" s="25">
        <f t="shared" si="12"/>
        <v>3.9650852935412282E-4</v>
      </c>
      <c r="CN23" s="25" t="str">
        <f t="shared" si="13"/>
        <v/>
      </c>
      <c r="CO23" s="25">
        <f t="shared" si="14"/>
        <v>3.9451514175154037E-4</v>
      </c>
      <c r="CP23" s="25" t="str">
        <f t="shared" si="15"/>
        <v/>
      </c>
      <c r="CQ23" s="25">
        <f t="shared" si="10"/>
        <v>3.887004477424299E-4</v>
      </c>
    </row>
    <row r="24" spans="1:95" x14ac:dyDescent="0.3">
      <c r="A24" s="28" t="s">
        <v>23</v>
      </c>
      <c r="B24" s="28">
        <v>434.97751133000003</v>
      </c>
      <c r="C24" s="28">
        <v>1.0246595463999999</v>
      </c>
      <c r="D24" s="28">
        <v>2868.0894219000002</v>
      </c>
      <c r="E24" s="28">
        <v>52.054942767</v>
      </c>
      <c r="F24" s="28">
        <v>47.890471501</v>
      </c>
      <c r="G24" s="28">
        <v>5.0011480019999999E-2</v>
      </c>
      <c r="H24" s="28">
        <v>35.178460954999998</v>
      </c>
      <c r="I24" s="28">
        <v>1.6438705790000001</v>
      </c>
      <c r="J24" s="28">
        <v>0.45011858449999997</v>
      </c>
      <c r="K24" s="28"/>
      <c r="L24" s="28">
        <v>3.3099550839999998</v>
      </c>
      <c r="M24" s="28"/>
      <c r="N24" s="28">
        <v>7.7438813499999995E-2</v>
      </c>
      <c r="O24" s="31"/>
      <c r="P24" s="31">
        <v>4.2198901499999997E-2</v>
      </c>
      <c r="Q24" s="28"/>
      <c r="R24" s="28" t="s">
        <v>23</v>
      </c>
      <c r="S24" s="28">
        <v>0</v>
      </c>
      <c r="T24" s="28">
        <v>7.7503213278198799E-2</v>
      </c>
      <c r="U24" s="28">
        <v>1.6453099990739</v>
      </c>
      <c r="V24" s="28">
        <v>1.6453099990739</v>
      </c>
      <c r="W24" s="28">
        <v>0</v>
      </c>
      <c r="X24" s="28">
        <v>0.45051232471177399</v>
      </c>
      <c r="Y24" s="28">
        <v>0</v>
      </c>
      <c r="Z24" s="28">
        <v>0</v>
      </c>
      <c r="AA24" s="28">
        <v>0</v>
      </c>
      <c r="AB24" s="28">
        <v>435.16482431836499</v>
      </c>
      <c r="AC24" s="28">
        <v>0.458093765712211</v>
      </c>
      <c r="AD24" s="28">
        <v>0.98689784398218605</v>
      </c>
      <c r="AE24" s="28">
        <v>0.67022617013973596</v>
      </c>
      <c r="AF24" s="28">
        <v>0</v>
      </c>
      <c r="AG24" s="28">
        <v>3.3128542535187502</v>
      </c>
      <c r="AH24" s="28">
        <v>3.3128542535187502</v>
      </c>
      <c r="AI24" s="28">
        <v>22.960298782908001</v>
      </c>
      <c r="AJ24" s="28">
        <v>0.364823473683769</v>
      </c>
      <c r="AK24" s="28">
        <v>0.294236873590007</v>
      </c>
      <c r="AL24" s="28">
        <v>0</v>
      </c>
      <c r="AM24" s="28">
        <v>0</v>
      </c>
      <c r="AN24" s="28">
        <v>4.2234398750734203E-2</v>
      </c>
      <c r="AO24" s="28">
        <v>1.02557586917316</v>
      </c>
      <c r="AP24" s="28">
        <v>0</v>
      </c>
      <c r="AQ24" s="28">
        <v>2583.0271672640501</v>
      </c>
      <c r="AR24" s="28">
        <v>264.04297187112599</v>
      </c>
      <c r="AS24" s="28">
        <v>2870.0304379180802</v>
      </c>
      <c r="AT24" s="28">
        <v>0</v>
      </c>
      <c r="AU24" s="28">
        <v>0.90213984074759601</v>
      </c>
      <c r="AV24" s="28">
        <v>0</v>
      </c>
      <c r="AW24" s="28">
        <v>16.477196957717901</v>
      </c>
      <c r="AX24" s="28">
        <v>2.7944774896211898E-2</v>
      </c>
      <c r="AY24" s="28">
        <v>9.8262524990338201E-3</v>
      </c>
      <c r="AZ24" s="28">
        <v>36.965732959407497</v>
      </c>
      <c r="BA24" s="28">
        <v>1.25582955260767E-2</v>
      </c>
      <c r="BB24" s="28">
        <v>0</v>
      </c>
      <c r="BC24" s="28">
        <v>1.8214565065229199E-3</v>
      </c>
      <c r="BD24" s="28">
        <v>52.099642492621399</v>
      </c>
      <c r="BE24" s="28">
        <v>47.931497451905301</v>
      </c>
      <c r="BF24" s="28">
        <v>4.1681450407160598</v>
      </c>
      <c r="BG24" s="28">
        <v>0</v>
      </c>
      <c r="BH24" s="28">
        <v>0</v>
      </c>
      <c r="BI24" s="28">
        <v>0.19609263253867701</v>
      </c>
      <c r="BJ24" s="28">
        <v>0</v>
      </c>
      <c r="BK24" s="28">
        <v>2.10424779295733</v>
      </c>
      <c r="BL24" s="28">
        <v>0</v>
      </c>
      <c r="BM24" s="28">
        <v>5.4691311122582499E-2</v>
      </c>
      <c r="BN24" s="28">
        <v>8.4169889252445707</v>
      </c>
      <c r="BO24" s="28">
        <v>1.1160370853833601</v>
      </c>
      <c r="BP24" s="28">
        <v>0</v>
      </c>
      <c r="BQ24" s="28">
        <v>0.14140131887674501</v>
      </c>
      <c r="BR24" s="28">
        <v>1.91732330085484E-4</v>
      </c>
      <c r="BS24" s="28">
        <v>5.0037426848883002E-2</v>
      </c>
      <c r="BT24" s="28">
        <v>7.7916338547152497</v>
      </c>
      <c r="BU24" s="28">
        <v>0</v>
      </c>
      <c r="BV24" s="28">
        <v>0</v>
      </c>
      <c r="BW24" s="28">
        <v>3.2704260534262999</v>
      </c>
      <c r="BX24" s="28">
        <v>3.0906397095528901</v>
      </c>
      <c r="BY24" s="28">
        <v>35.209494306431303</v>
      </c>
      <c r="BZ24" s="28">
        <v>3.4261899307899299</v>
      </c>
      <c r="CB24" s="37">
        <f t="shared" si="0"/>
        <v>8.00001926096763E-3</v>
      </c>
      <c r="CC24" s="25">
        <f t="shared" si="1"/>
        <v>4.3062683353958152E-4</v>
      </c>
      <c r="CD24" s="25">
        <f t="shared" si="2"/>
        <v>8.9427046903480304E-4</v>
      </c>
      <c r="CE24" s="25">
        <f t="shared" si="3"/>
        <v>6.7676272687279527E-4</v>
      </c>
      <c r="CF24" s="25">
        <f t="shared" si="4"/>
        <v>8.5870280986527579E-4</v>
      </c>
      <c r="CG24" s="25">
        <f t="shared" si="5"/>
        <v>8.566620795212661E-4</v>
      </c>
      <c r="CH24" s="25">
        <f t="shared" si="6"/>
        <v>5.188174569644103E-4</v>
      </c>
      <c r="CI24" s="25">
        <f t="shared" si="7"/>
        <v>8.8216910543647653E-4</v>
      </c>
      <c r="CJ24" s="25">
        <f t="shared" si="8"/>
        <v>8.7562858797283409E-4</v>
      </c>
      <c r="CK24" s="25">
        <f t="shared" si="9"/>
        <v>8.7474773389193078E-4</v>
      </c>
      <c r="CL24" s="25" t="str">
        <f t="shared" si="11"/>
        <v/>
      </c>
      <c r="CM24" s="25">
        <f t="shared" si="12"/>
        <v>8.7589391552914358E-4</v>
      </c>
      <c r="CN24" s="25" t="str">
        <f t="shared" si="13"/>
        <v/>
      </c>
      <c r="CO24" s="25">
        <f t="shared" si="14"/>
        <v>8.3162144780025223E-4</v>
      </c>
      <c r="CP24" s="25" t="str">
        <f t="shared" si="15"/>
        <v/>
      </c>
      <c r="CQ24" s="25">
        <f t="shared" si="10"/>
        <v>8.4118897583641188E-4</v>
      </c>
    </row>
    <row r="25" spans="1:95" x14ac:dyDescent="0.3">
      <c r="A25" s="28" t="s">
        <v>24</v>
      </c>
      <c r="B25" s="28">
        <v>1371.227492</v>
      </c>
      <c r="C25" s="28">
        <v>3.6078423847000001</v>
      </c>
      <c r="D25" s="28">
        <v>7109.6537932000001</v>
      </c>
      <c r="E25" s="28">
        <v>181.78907616999999</v>
      </c>
      <c r="F25" s="28">
        <v>176.32825005000001</v>
      </c>
      <c r="G25" s="28">
        <v>0.44659867353999999</v>
      </c>
      <c r="H25" s="28">
        <v>80.265475469999998</v>
      </c>
      <c r="I25" s="28">
        <v>3.7392485238000002</v>
      </c>
      <c r="J25" s="28">
        <v>1.0238672475999999</v>
      </c>
      <c r="K25" s="28"/>
      <c r="L25" s="28">
        <v>7.5290236775999997</v>
      </c>
      <c r="M25" s="28"/>
      <c r="N25" s="28">
        <v>0.17614705650000001</v>
      </c>
      <c r="O25" s="31"/>
      <c r="P25" s="31">
        <v>0.1548709734</v>
      </c>
      <c r="Q25" s="28"/>
      <c r="R25" s="28" t="s">
        <v>24</v>
      </c>
      <c r="S25" s="28">
        <v>0</v>
      </c>
      <c r="T25" s="28">
        <v>0.17662413950573999</v>
      </c>
      <c r="U25" s="28">
        <v>3.74949822866509</v>
      </c>
      <c r="V25" s="28">
        <v>3.74949822866509</v>
      </c>
      <c r="W25" s="28">
        <v>0</v>
      </c>
      <c r="X25" s="28">
        <v>1.0266747868164801</v>
      </c>
      <c r="Y25" s="28">
        <v>0</v>
      </c>
      <c r="Z25" s="28">
        <v>0</v>
      </c>
      <c r="AA25" s="28">
        <v>0</v>
      </c>
      <c r="AB25" s="28">
        <v>1374.98386187152</v>
      </c>
      <c r="AC25" s="28">
        <v>1.0468261205915499</v>
      </c>
      <c r="AD25" s="28">
        <v>2.2552699144394399</v>
      </c>
      <c r="AE25" s="28">
        <v>1.53158480779094</v>
      </c>
      <c r="AF25" s="28">
        <v>0</v>
      </c>
      <c r="AG25" s="28">
        <v>7.5496364272714303</v>
      </c>
      <c r="AH25" s="28">
        <v>7.5496364272714303</v>
      </c>
      <c r="AI25" s="28">
        <v>57.033317659961199</v>
      </c>
      <c r="AJ25" s="28">
        <v>0.833693077867525</v>
      </c>
      <c r="AK25" s="28">
        <v>0.67238790624425004</v>
      </c>
      <c r="AL25" s="28">
        <v>0</v>
      </c>
      <c r="AM25" s="28">
        <v>0</v>
      </c>
      <c r="AN25" s="28">
        <v>0.155293709053104</v>
      </c>
      <c r="AO25" s="28">
        <v>3.6177190620420299</v>
      </c>
      <c r="AP25" s="28">
        <v>0</v>
      </c>
      <c r="AQ25" s="28">
        <v>6416.2173122399499</v>
      </c>
      <c r="AR25" s="28">
        <v>655.87916388260305</v>
      </c>
      <c r="AS25" s="28">
        <v>7129.1297937825202</v>
      </c>
      <c r="AT25" s="28">
        <v>0</v>
      </c>
      <c r="AU25" s="28">
        <v>2.0615698146626098</v>
      </c>
      <c r="AV25" s="28">
        <v>0</v>
      </c>
      <c r="AW25" s="28">
        <v>37.653794660471704</v>
      </c>
      <c r="AX25" s="28">
        <v>0.103080578813802</v>
      </c>
      <c r="AY25" s="28">
        <v>3.6246477901552498E-2</v>
      </c>
      <c r="AZ25" s="28">
        <v>136.35680640817401</v>
      </c>
      <c r="BA25" s="28">
        <v>4.6324761169728203E-2</v>
      </c>
      <c r="BB25" s="28">
        <v>0</v>
      </c>
      <c r="BC25" s="28">
        <v>6.7187721342548603E-3</v>
      </c>
      <c r="BD25" s="28">
        <v>182.28246024776001</v>
      </c>
      <c r="BE25" s="28">
        <v>176.80660121150001</v>
      </c>
      <c r="BF25" s="28">
        <v>5.4758590362605197</v>
      </c>
      <c r="BG25" s="28">
        <v>0</v>
      </c>
      <c r="BH25" s="28">
        <v>0</v>
      </c>
      <c r="BI25" s="28">
        <v>0.72333340450999295</v>
      </c>
      <c r="BJ25" s="28">
        <v>0</v>
      </c>
      <c r="BK25" s="28">
        <v>7.76204117684488</v>
      </c>
      <c r="BL25" s="28">
        <v>0</v>
      </c>
      <c r="BM25" s="28">
        <v>0.201741406485556</v>
      </c>
      <c r="BN25" s="28">
        <v>31.0480113963525</v>
      </c>
      <c r="BO25" s="28">
        <v>2.55037023342221</v>
      </c>
      <c r="BP25" s="28">
        <v>0</v>
      </c>
      <c r="BQ25" s="28">
        <v>0.52158957734949296</v>
      </c>
      <c r="BR25" s="28">
        <v>7.0725176380032604E-4</v>
      </c>
      <c r="BS25" s="28">
        <v>0.44782038070629498</v>
      </c>
      <c r="BT25" s="28">
        <v>17.805448632484801</v>
      </c>
      <c r="BU25" s="28">
        <v>0</v>
      </c>
      <c r="BV25" s="28">
        <v>0</v>
      </c>
      <c r="BW25" s="28">
        <v>7.4735694786744897</v>
      </c>
      <c r="BX25" s="28">
        <v>7.0627026365939303</v>
      </c>
      <c r="BY25" s="28">
        <v>80.4853908235917</v>
      </c>
      <c r="BZ25" s="28">
        <v>7.8294987895652097</v>
      </c>
      <c r="CB25" s="37">
        <f t="shared" si="0"/>
        <v>8.0000391786528117E-3</v>
      </c>
      <c r="CC25" s="25">
        <f t="shared" si="1"/>
        <v>2.739421353083595E-3</v>
      </c>
      <c r="CD25" s="25">
        <f t="shared" si="2"/>
        <v>2.7375578777815873E-3</v>
      </c>
      <c r="CE25" s="25">
        <f t="shared" si="3"/>
        <v>2.7393739764301666E-3</v>
      </c>
      <c r="CF25" s="25">
        <f t="shared" si="4"/>
        <v>2.71404689519759E-3</v>
      </c>
      <c r="CG25" s="25">
        <f t="shared" si="5"/>
        <v>2.7128447163988676E-3</v>
      </c>
      <c r="CH25" s="25">
        <f t="shared" si="6"/>
        <v>2.7355817172743367E-3</v>
      </c>
      <c r="CI25" s="25">
        <f t="shared" si="7"/>
        <v>2.7398498832028658E-3</v>
      </c>
      <c r="CJ25" s="25">
        <f t="shared" si="8"/>
        <v>2.7411135686358635E-3</v>
      </c>
      <c r="CK25" s="25">
        <f t="shared" si="9"/>
        <v>2.7420930038158371E-3</v>
      </c>
      <c r="CL25" s="25" t="str">
        <f t="shared" si="11"/>
        <v/>
      </c>
      <c r="CM25" s="25">
        <f t="shared" si="12"/>
        <v>2.7377719282191469E-3</v>
      </c>
      <c r="CN25" s="25" t="str">
        <f t="shared" si="13"/>
        <v/>
      </c>
      <c r="CO25" s="25">
        <f t="shared" si="14"/>
        <v>2.7084358672776407E-3</v>
      </c>
      <c r="CP25" s="25" t="str">
        <f t="shared" si="15"/>
        <v/>
      </c>
      <c r="CQ25" s="25">
        <f t="shared" si="10"/>
        <v>2.7295989934289066E-3</v>
      </c>
    </row>
    <row r="26" spans="1:95" s="30" customFormat="1" x14ac:dyDescent="0.3">
      <c r="A26" s="28" t="s">
        <v>25</v>
      </c>
      <c r="B26" s="28">
        <v>1167.9376156999999</v>
      </c>
      <c r="C26" s="28">
        <v>6.273349134</v>
      </c>
      <c r="D26" s="28">
        <v>12912.295910000001</v>
      </c>
      <c r="E26" s="28">
        <v>313.66733369999997</v>
      </c>
      <c r="F26" s="28">
        <v>288.57407719999998</v>
      </c>
      <c r="G26" s="28">
        <v>0.11461516049000001</v>
      </c>
      <c r="H26" s="28">
        <v>211.93749362</v>
      </c>
      <c r="I26" s="28">
        <v>9.8415804480000002</v>
      </c>
      <c r="J26" s="28">
        <v>2.69478559</v>
      </c>
      <c r="K26" s="28"/>
      <c r="L26" s="28">
        <v>19.816149577000001</v>
      </c>
      <c r="M26" s="28"/>
      <c r="N26" s="28">
        <v>0.4636131825</v>
      </c>
      <c r="O26" s="31"/>
      <c r="P26" s="31">
        <v>0.25268253289999998</v>
      </c>
      <c r="Q26" s="28"/>
      <c r="R26" s="28" t="s">
        <v>25</v>
      </c>
      <c r="S26" s="28">
        <v>0</v>
      </c>
      <c r="T26" s="28">
        <v>0.46488038019828198</v>
      </c>
      <c r="U26" s="28">
        <v>9.8685063022398296</v>
      </c>
      <c r="V26" s="28">
        <v>9.8685063022398296</v>
      </c>
      <c r="W26" s="28">
        <v>0</v>
      </c>
      <c r="X26" s="28">
        <v>2.7021544487773799</v>
      </c>
      <c r="Y26" s="28">
        <v>0</v>
      </c>
      <c r="Z26" s="28">
        <v>0</v>
      </c>
      <c r="AA26" s="28">
        <v>0</v>
      </c>
      <c r="AB26" s="28">
        <v>1171.1390248119201</v>
      </c>
      <c r="AC26" s="28">
        <v>2.7681241601326101</v>
      </c>
      <c r="AD26" s="28">
        <v>5.9635880842074798</v>
      </c>
      <c r="AE26" s="28">
        <v>4.0499877534207203</v>
      </c>
      <c r="AF26" s="28">
        <v>0</v>
      </c>
      <c r="AG26" s="28">
        <v>19.870463703788602</v>
      </c>
      <c r="AH26" s="28">
        <v>19.870463703788602</v>
      </c>
      <c r="AI26" s="28">
        <v>103.581379665669</v>
      </c>
      <c r="AJ26" s="28">
        <v>2.2045419364592602</v>
      </c>
      <c r="AK26" s="28">
        <v>1.7780061999057499</v>
      </c>
      <c r="AL26" s="28">
        <v>0</v>
      </c>
      <c r="AM26" s="28">
        <v>0</v>
      </c>
      <c r="AN26" s="28">
        <v>0.25337329490362998</v>
      </c>
      <c r="AO26" s="28">
        <v>6.29056590022984</v>
      </c>
      <c r="AP26" s="28">
        <v>0</v>
      </c>
      <c r="AQ26" s="28">
        <v>11652.9032637444</v>
      </c>
      <c r="AR26" s="28">
        <v>1191.18337931513</v>
      </c>
      <c r="AS26" s="28">
        <v>12947.6680227252</v>
      </c>
      <c r="AT26" s="28">
        <v>0</v>
      </c>
      <c r="AU26" s="28">
        <v>5.4514097547479397</v>
      </c>
      <c r="AV26" s="28">
        <v>0</v>
      </c>
      <c r="AW26" s="28">
        <v>99.568606022566399</v>
      </c>
      <c r="AX26" s="28">
        <v>0.16869950369549699</v>
      </c>
      <c r="AY26" s="28">
        <v>5.9319402040377597E-2</v>
      </c>
      <c r="AZ26" s="28">
        <v>223.157960885596</v>
      </c>
      <c r="BA26" s="28">
        <v>7.5813126672067896E-2</v>
      </c>
      <c r="BB26" s="28">
        <v>0</v>
      </c>
      <c r="BC26" s="28">
        <v>1.09958360554903E-2</v>
      </c>
      <c r="BD26" s="28">
        <v>314.51905637746898</v>
      </c>
      <c r="BE26" s="28">
        <v>289.3570738976</v>
      </c>
      <c r="BF26" s="28">
        <v>25.161982479869099</v>
      </c>
      <c r="BG26" s="28">
        <v>0</v>
      </c>
      <c r="BH26" s="28">
        <v>0</v>
      </c>
      <c r="BI26" s="28">
        <v>1.18379489277269</v>
      </c>
      <c r="BJ26" s="28">
        <v>0</v>
      </c>
      <c r="BK26" s="28">
        <v>12.703123852576899</v>
      </c>
      <c r="BL26" s="28">
        <v>0</v>
      </c>
      <c r="BM26" s="28">
        <v>0.33016771705881298</v>
      </c>
      <c r="BN26" s="28">
        <v>50.812410767373798</v>
      </c>
      <c r="BO26" s="28">
        <v>6.7439409254317004</v>
      </c>
      <c r="BP26" s="28">
        <v>0</v>
      </c>
      <c r="BQ26" s="28">
        <v>0.85363052431422703</v>
      </c>
      <c r="BR26" s="28">
        <v>1.1573894442699099E-3</v>
      </c>
      <c r="BS26" s="28">
        <v>0.114927723159443</v>
      </c>
      <c r="BT26" s="28">
        <v>47.082658197497899</v>
      </c>
      <c r="BU26" s="28">
        <v>0</v>
      </c>
      <c r="BV26" s="28">
        <v>0</v>
      </c>
      <c r="BW26" s="28">
        <v>19.7623535758866</v>
      </c>
      <c r="BX26" s="28">
        <v>18.675886731209101</v>
      </c>
      <c r="BY26" s="28">
        <v>212.518119373666</v>
      </c>
      <c r="BZ26" s="28">
        <v>20.7035584469124</v>
      </c>
      <c r="CB26" s="37">
        <f t="shared" si="0"/>
        <v>8.0000027405604888E-3</v>
      </c>
      <c r="CC26" s="25">
        <f t="shared" si="1"/>
        <v>2.7410788631903097E-3</v>
      </c>
      <c r="CD26" s="25">
        <f t="shared" si="2"/>
        <v>2.7444297873570125E-3</v>
      </c>
      <c r="CE26" s="25">
        <f t="shared" si="3"/>
        <v>2.7394131122572187E-3</v>
      </c>
      <c r="CF26" s="25">
        <f t="shared" si="4"/>
        <v>2.7153693928600926E-3</v>
      </c>
      <c r="CG26" s="25">
        <f t="shared" si="5"/>
        <v>2.7133299886024083E-3</v>
      </c>
      <c r="CH26" s="25">
        <f t="shared" si="6"/>
        <v>2.7270621801402974E-3</v>
      </c>
      <c r="CI26" s="25">
        <f t="shared" si="7"/>
        <v>2.7396084748791531E-3</v>
      </c>
      <c r="CJ26" s="25">
        <f t="shared" si="8"/>
        <v>2.7359278707416615E-3</v>
      </c>
      <c r="CK26" s="25">
        <f t="shared" si="9"/>
        <v>2.7344879699241365E-3</v>
      </c>
      <c r="CL26" s="25" t="str">
        <f t="shared" si="11"/>
        <v/>
      </c>
      <c r="CM26" s="25">
        <f t="shared" si="12"/>
        <v>2.7409021403250531E-3</v>
      </c>
      <c r="CN26" s="25" t="str">
        <f t="shared" si="13"/>
        <v/>
      </c>
      <c r="CO26" s="25">
        <f t="shared" si="14"/>
        <v>2.7333081674872036E-3</v>
      </c>
      <c r="CP26" s="25" t="str">
        <f t="shared" si="15"/>
        <v/>
      </c>
      <c r="CQ26" s="25">
        <f t="shared" si="10"/>
        <v>2.7337148939510121E-3</v>
      </c>
    </row>
    <row r="27" spans="1:95" s="30" customFormat="1" x14ac:dyDescent="0.3">
      <c r="A27" s="28" t="s">
        <v>26</v>
      </c>
      <c r="B27" s="28">
        <v>3.84623E-3</v>
      </c>
      <c r="C27" s="28">
        <v>1.00584E-5</v>
      </c>
      <c r="D27" s="28">
        <v>1.9927E-2</v>
      </c>
      <c r="E27" s="28">
        <v>5.0292200000000005E-4</v>
      </c>
      <c r="F27" s="28">
        <v>4.8783499999999999E-4</v>
      </c>
      <c r="G27" s="28">
        <v>9.4971499999999998E-7</v>
      </c>
      <c r="H27" s="28">
        <v>2.2264100000000001E-4</v>
      </c>
      <c r="I27" s="28">
        <v>1.03386E-5</v>
      </c>
      <c r="J27" s="28">
        <v>2.8308699999999999E-6</v>
      </c>
      <c r="K27" s="28"/>
      <c r="L27" s="28">
        <v>2.0816900000000001E-5</v>
      </c>
      <c r="M27" s="28"/>
      <c r="N27" s="28">
        <v>4.8702600000000004E-7</v>
      </c>
      <c r="O27" s="31"/>
      <c r="P27" s="31">
        <v>4.2716000000000002E-7</v>
      </c>
      <c r="Q27" s="28"/>
      <c r="R27" s="28" t="s">
        <v>26</v>
      </c>
      <c r="S27" s="28">
        <v>0</v>
      </c>
      <c r="T27" s="28">
        <v>4.8833350728021496E-7</v>
      </c>
      <c r="U27" s="28">
        <v>1.03668961218274E-5</v>
      </c>
      <c r="V27" s="28">
        <v>1.03668961218274E-5</v>
      </c>
      <c r="W27" s="28">
        <v>0</v>
      </c>
      <c r="X27" s="28">
        <v>2.8387702679210798E-6</v>
      </c>
      <c r="Y27" s="28">
        <v>0</v>
      </c>
      <c r="Z27" s="28">
        <v>0</v>
      </c>
      <c r="AA27" s="28">
        <v>0</v>
      </c>
      <c r="AB27" s="28">
        <v>3.8566193224093899E-3</v>
      </c>
      <c r="AC27" s="28">
        <v>2.90529612658938E-6</v>
      </c>
      <c r="AD27" s="28">
        <v>6.2597056432811004E-6</v>
      </c>
      <c r="AE27" s="28">
        <v>4.25117880851203E-6</v>
      </c>
      <c r="AF27" s="28">
        <v>0</v>
      </c>
      <c r="AG27" s="28">
        <v>2.0872188217397701E-5</v>
      </c>
      <c r="AH27" s="28">
        <v>2.0872188217397701E-5</v>
      </c>
      <c r="AI27" s="28">
        <v>1.59844428644653E-4</v>
      </c>
      <c r="AJ27" s="28">
        <v>2.3135366788471899E-6</v>
      </c>
      <c r="AK27" s="28">
        <v>1.8662699692124501E-6</v>
      </c>
      <c r="AL27" s="28">
        <v>0</v>
      </c>
      <c r="AM27" s="28">
        <v>0</v>
      </c>
      <c r="AN27" s="28">
        <v>4.28312712455562E-7</v>
      </c>
      <c r="AO27" s="28">
        <v>1.00889697250285E-5</v>
      </c>
      <c r="AP27" s="28">
        <v>0</v>
      </c>
      <c r="AQ27" s="28">
        <v>1.7983194166570099E-2</v>
      </c>
      <c r="AR27" s="28">
        <v>1.8382202086674501E-3</v>
      </c>
      <c r="AS27" s="28">
        <v>1.9981258803882199E-2</v>
      </c>
      <c r="AT27" s="28">
        <v>0</v>
      </c>
      <c r="AU27" s="28">
        <v>5.7215415929496403E-6</v>
      </c>
      <c r="AV27" s="28">
        <v>0</v>
      </c>
      <c r="AW27" s="28">
        <v>1.04499932207873E-4</v>
      </c>
      <c r="AX27" s="28">
        <v>2.8519585310603802E-7</v>
      </c>
      <c r="AY27" s="28">
        <v>1.00296631888755E-7</v>
      </c>
      <c r="AZ27" s="28">
        <v>3.7726219018171403E-4</v>
      </c>
      <c r="BA27" s="28">
        <v>1.28174738338928E-7</v>
      </c>
      <c r="BB27" s="28">
        <v>0</v>
      </c>
      <c r="BC27" s="28">
        <v>1.85867491195291E-8</v>
      </c>
      <c r="BD27" s="28">
        <v>5.0429683903503502E-4</v>
      </c>
      <c r="BE27" s="28">
        <v>4.8916762062864601E-4</v>
      </c>
      <c r="BF27" s="28">
        <v>1.51292184063889E-5</v>
      </c>
      <c r="BG27" s="28">
        <v>0</v>
      </c>
      <c r="BH27" s="28">
        <v>0</v>
      </c>
      <c r="BI27" s="28">
        <v>2.0010912878850601E-6</v>
      </c>
      <c r="BJ27" s="28">
        <v>0</v>
      </c>
      <c r="BK27" s="28">
        <v>2.1475421220588699E-5</v>
      </c>
      <c r="BL27" s="28">
        <v>0</v>
      </c>
      <c r="BM27" s="28">
        <v>5.5796557482763001E-7</v>
      </c>
      <c r="BN27" s="28">
        <v>8.5893615965872396E-5</v>
      </c>
      <c r="BO27" s="28">
        <v>7.0787790962152703E-6</v>
      </c>
      <c r="BP27" s="28">
        <v>0</v>
      </c>
      <c r="BQ27" s="28">
        <v>1.4431257130574199E-6</v>
      </c>
      <c r="BR27" s="28">
        <v>1.9567122472263098E-9</v>
      </c>
      <c r="BS27" s="28">
        <v>9.5226124770581297E-7</v>
      </c>
      <c r="BT27" s="28">
        <v>4.9419611289869102E-5</v>
      </c>
      <c r="BU27" s="28">
        <v>0</v>
      </c>
      <c r="BV27" s="28">
        <v>0</v>
      </c>
      <c r="BW27" s="28">
        <v>2.07423617718547E-5</v>
      </c>
      <c r="BX27" s="28">
        <v>1.9607563881678001E-5</v>
      </c>
      <c r="BY27" s="28">
        <v>2.23266919095885E-4</v>
      </c>
      <c r="BZ27" s="28">
        <v>2.1728585290761901E-5</v>
      </c>
      <c r="CB27" s="37">
        <f t="shared" si="0"/>
        <v>7.999717646097278E-3</v>
      </c>
      <c r="CC27" s="25">
        <f t="shared" si="1"/>
        <v>2.7011703432685916E-3</v>
      </c>
      <c r="CD27" s="25">
        <f t="shared" si="2"/>
        <v>3.039223437972206E-3</v>
      </c>
      <c r="CE27" s="25">
        <f t="shared" si="3"/>
        <v>2.7228787013699198E-3</v>
      </c>
      <c r="CF27" s="25">
        <f t="shared" si="4"/>
        <v>2.7337023137484059E-3</v>
      </c>
      <c r="CG27" s="25">
        <f t="shared" si="5"/>
        <v>2.7317036060266614E-3</v>
      </c>
      <c r="CH27" s="25">
        <f t="shared" si="6"/>
        <v>2.6810650624797877E-3</v>
      </c>
      <c r="CI27" s="25">
        <f t="shared" si="7"/>
        <v>2.8113379650872286E-3</v>
      </c>
      <c r="CJ27" s="25">
        <f t="shared" si="8"/>
        <v>2.7369394141760432E-3</v>
      </c>
      <c r="CK27" s="25">
        <f t="shared" si="9"/>
        <v>2.7907561707460628E-3</v>
      </c>
      <c r="CL27" s="25" t="str">
        <f t="shared" si="11"/>
        <v/>
      </c>
      <c r="CM27" s="25">
        <f t="shared" si="12"/>
        <v>2.6559294322257712E-3</v>
      </c>
      <c r="CN27" s="25" t="str">
        <f t="shared" si="13"/>
        <v/>
      </c>
      <c r="CO27" s="25">
        <f t="shared" si="14"/>
        <v>2.6846765474839588E-3</v>
      </c>
      <c r="CP27" s="25" t="str">
        <f t="shared" si="15"/>
        <v/>
      </c>
      <c r="CQ27" s="25">
        <f t="shared" si="10"/>
        <v>2.6985496197255779E-3</v>
      </c>
    </row>
    <row r="28" spans="1:95" s="30" customFormat="1" x14ac:dyDescent="0.3">
      <c r="A28" s="28" t="s">
        <v>27</v>
      </c>
      <c r="B28" s="28">
        <v>0.17783614</v>
      </c>
      <c r="C28" s="28">
        <v>4.7214549999999999E-4</v>
      </c>
      <c r="D28" s="28">
        <v>0.9194118</v>
      </c>
      <c r="E28" s="28">
        <v>2.3607217999999999E-2</v>
      </c>
      <c r="F28" s="28">
        <v>2.2899017000000001E-2</v>
      </c>
      <c r="G28" s="28">
        <v>4.4036500000000004E-5</v>
      </c>
      <c r="H28" s="28">
        <v>1.0415758000000001E-2</v>
      </c>
      <c r="I28" s="28">
        <v>4.8366890000000001E-4</v>
      </c>
      <c r="J28" s="28">
        <v>1.3243639999999999E-4</v>
      </c>
      <c r="K28" s="28"/>
      <c r="L28" s="28">
        <v>9.7387180000000002E-4</v>
      </c>
      <c r="M28" s="28"/>
      <c r="N28" s="28">
        <v>2.2784499999999998E-5</v>
      </c>
      <c r="O28" s="31"/>
      <c r="P28" s="31">
        <v>2.0051000000000002E-5</v>
      </c>
      <c r="Q28" s="28"/>
      <c r="R28" s="28" t="s">
        <v>27</v>
      </c>
      <c r="S28" s="28">
        <v>0</v>
      </c>
      <c r="T28" s="28">
        <v>2.2845820242166701E-5</v>
      </c>
      <c r="U28" s="28">
        <v>4.8493364884908698E-4</v>
      </c>
      <c r="V28" s="28">
        <v>4.8493364884908698E-4</v>
      </c>
      <c r="W28" s="28">
        <v>0</v>
      </c>
      <c r="X28" s="28">
        <v>1.3279665208365199E-4</v>
      </c>
      <c r="Y28" s="28">
        <v>0</v>
      </c>
      <c r="Z28" s="28">
        <v>0</v>
      </c>
      <c r="AA28" s="28">
        <v>0</v>
      </c>
      <c r="AB28" s="28">
        <v>0.178324022553282</v>
      </c>
      <c r="AC28" s="28">
        <v>1.35919644616478E-4</v>
      </c>
      <c r="AD28" s="28">
        <v>2.9280743643446302E-4</v>
      </c>
      <c r="AE28" s="28">
        <v>1.9887155226772801E-4</v>
      </c>
      <c r="AF28" s="28">
        <v>0</v>
      </c>
      <c r="AG28" s="28">
        <v>9.7653494414921404E-4</v>
      </c>
      <c r="AH28" s="28">
        <v>9.7653494414921404E-4</v>
      </c>
      <c r="AI28" s="28">
        <v>7.3756150068619098E-3</v>
      </c>
      <c r="AJ28" s="28">
        <v>1.08265819872683E-4</v>
      </c>
      <c r="AK28" s="28">
        <v>8.7304389471254106E-5</v>
      </c>
      <c r="AL28" s="28">
        <v>0</v>
      </c>
      <c r="AM28" s="28">
        <v>0</v>
      </c>
      <c r="AN28" s="28">
        <v>2.0104273750524899E-5</v>
      </c>
      <c r="AO28" s="28">
        <v>4.7343399196415398E-4</v>
      </c>
      <c r="AP28" s="28">
        <v>0</v>
      </c>
      <c r="AQ28" s="28">
        <v>0.82974160948428799</v>
      </c>
      <c r="AR28" s="28">
        <v>8.4817948709468904E-2</v>
      </c>
      <c r="AS28" s="28">
        <v>0.92193517320061902</v>
      </c>
      <c r="AT28" s="28">
        <v>0</v>
      </c>
      <c r="AU28" s="28">
        <v>2.6769876072686298E-4</v>
      </c>
      <c r="AV28" s="28">
        <v>0</v>
      </c>
      <c r="AW28" s="28">
        <v>4.88914139651778E-3</v>
      </c>
      <c r="AX28" s="28">
        <v>1.33861710676433E-5</v>
      </c>
      <c r="AY28" s="28">
        <v>4.7069620860133E-6</v>
      </c>
      <c r="AZ28" s="28">
        <v>1.7708165148233299E-2</v>
      </c>
      <c r="BA28" s="28">
        <v>6.0161437854461998E-6</v>
      </c>
      <c r="BB28" s="28">
        <v>0</v>
      </c>
      <c r="BC28" s="28">
        <v>8.7258473189040898E-7</v>
      </c>
      <c r="BD28" s="28">
        <v>2.3671402227166499E-2</v>
      </c>
      <c r="BE28" s="28">
        <v>2.2961248818545301E-2</v>
      </c>
      <c r="BF28" s="28">
        <v>7.1015340862117199E-4</v>
      </c>
      <c r="BG28" s="28">
        <v>0</v>
      </c>
      <c r="BH28" s="28">
        <v>0</v>
      </c>
      <c r="BI28" s="28">
        <v>9.3947604953785701E-5</v>
      </c>
      <c r="BJ28" s="28">
        <v>0</v>
      </c>
      <c r="BK28" s="28">
        <v>1.0080497362720999E-3</v>
      </c>
      <c r="BL28" s="28">
        <v>0</v>
      </c>
      <c r="BM28" s="28">
        <v>2.61985614841513E-5</v>
      </c>
      <c r="BN28" s="28">
        <v>4.0320779113411E-3</v>
      </c>
      <c r="BO28" s="28">
        <v>3.31220681611798E-4</v>
      </c>
      <c r="BP28" s="28">
        <v>0</v>
      </c>
      <c r="BQ28" s="28">
        <v>6.7736133203260803E-5</v>
      </c>
      <c r="BR28" s="28">
        <v>9.1861386597000298E-8</v>
      </c>
      <c r="BS28" s="28">
        <v>4.4156467666462802E-5</v>
      </c>
      <c r="BT28" s="28">
        <v>2.31206121447417E-3</v>
      </c>
      <c r="BU28" s="28">
        <v>0</v>
      </c>
      <c r="BV28" s="28">
        <v>0</v>
      </c>
      <c r="BW28" s="28">
        <v>9.7044886666115295E-4</v>
      </c>
      <c r="BX28" s="28">
        <v>9.1696798452355402E-4</v>
      </c>
      <c r="BY28" s="28">
        <v>1.0444365151540199E-2</v>
      </c>
      <c r="BZ28" s="28">
        <v>1.0167161846657399E-3</v>
      </c>
      <c r="CB28" s="37">
        <f t="shared" si="0"/>
        <v>8.0001449356319632E-3</v>
      </c>
      <c r="CC28" s="25">
        <f t="shared" si="1"/>
        <v>2.7434387255706213E-3</v>
      </c>
      <c r="CD28" s="25">
        <f t="shared" si="2"/>
        <v>2.7290146028162723E-3</v>
      </c>
      <c r="CE28" s="25">
        <f t="shared" si="3"/>
        <v>2.7445516803449952E-3</v>
      </c>
      <c r="CF28" s="25">
        <f t="shared" si="4"/>
        <v>2.7188390926240979E-3</v>
      </c>
      <c r="CG28" s="25">
        <f t="shared" si="5"/>
        <v>2.7176633191416198E-3</v>
      </c>
      <c r="CH28" s="25">
        <f t="shared" si="6"/>
        <v>2.7242779617543981E-3</v>
      </c>
      <c r="CI28" s="25">
        <f t="shared" si="7"/>
        <v>2.7465261328266967E-3</v>
      </c>
      <c r="CJ28" s="25">
        <f t="shared" si="8"/>
        <v>2.6149062904126516E-3</v>
      </c>
      <c r="CK28" s="25">
        <f t="shared" si="9"/>
        <v>2.720189341087476E-3</v>
      </c>
      <c r="CL28" s="25" t="str">
        <f t="shared" si="11"/>
        <v/>
      </c>
      <c r="CM28" s="25">
        <f t="shared" si="12"/>
        <v>2.7345941726765479E-3</v>
      </c>
      <c r="CN28" s="25" t="str">
        <f t="shared" si="13"/>
        <v/>
      </c>
      <c r="CO28" s="25">
        <f t="shared" si="14"/>
        <v>2.6913139268670795E-3</v>
      </c>
      <c r="CP28" s="25" t="str">
        <f t="shared" si="15"/>
        <v/>
      </c>
      <c r="CQ28" s="25">
        <f t="shared" si="10"/>
        <v>2.6569123996258381E-3</v>
      </c>
    </row>
    <row r="29" spans="1:95" s="30" customFormat="1" x14ac:dyDescent="0.3">
      <c r="A29" s="28" t="s">
        <v>28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31"/>
      <c r="P29" s="31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B29" s="37" t="e">
        <f t="shared" si="0"/>
        <v>#DIV/0!</v>
      </c>
      <c r="CC29" s="25" t="str">
        <f t="shared" si="1"/>
        <v/>
      </c>
      <c r="CD29" s="25" t="str">
        <f t="shared" si="2"/>
        <v/>
      </c>
      <c r="CE29" s="25" t="str">
        <f t="shared" si="3"/>
        <v/>
      </c>
      <c r="CF29" s="25" t="str">
        <f t="shared" si="4"/>
        <v/>
      </c>
      <c r="CG29" s="25" t="str">
        <f t="shared" si="5"/>
        <v/>
      </c>
      <c r="CH29" s="25" t="str">
        <f t="shared" si="6"/>
        <v/>
      </c>
      <c r="CI29" s="25" t="str">
        <f t="shared" si="7"/>
        <v/>
      </c>
      <c r="CJ29" s="25" t="str">
        <f t="shared" si="8"/>
        <v/>
      </c>
      <c r="CK29" s="25" t="str">
        <f t="shared" si="9"/>
        <v/>
      </c>
      <c r="CL29" s="25" t="str">
        <f t="shared" si="11"/>
        <v/>
      </c>
      <c r="CM29" s="25" t="str">
        <f t="shared" si="12"/>
        <v/>
      </c>
      <c r="CN29" s="25" t="str">
        <f t="shared" si="13"/>
        <v/>
      </c>
      <c r="CO29" s="25" t="str">
        <f t="shared" si="14"/>
        <v/>
      </c>
      <c r="CP29" s="25" t="str">
        <f t="shared" si="15"/>
        <v/>
      </c>
      <c r="CQ29" s="25" t="str">
        <f t="shared" si="10"/>
        <v/>
      </c>
    </row>
    <row r="30" spans="1:95" s="30" customFormat="1" x14ac:dyDescent="0.3">
      <c r="A30" s="28" t="s">
        <v>29</v>
      </c>
      <c r="B30" s="28">
        <v>7.5136824999999998</v>
      </c>
      <c r="C30" s="28">
        <v>1.24419948E-2</v>
      </c>
      <c r="D30" s="28">
        <v>36.583917999999997</v>
      </c>
      <c r="E30" s="28">
        <v>1.06545574</v>
      </c>
      <c r="F30" s="28">
        <v>1.0068507499999999</v>
      </c>
      <c r="G30" s="28">
        <v>0.19473651000000003</v>
      </c>
      <c r="H30" s="28">
        <v>0.46373043000000003</v>
      </c>
      <c r="I30" s="28">
        <v>2.5143983500000001E-2</v>
      </c>
      <c r="J30" s="28">
        <v>6.8848321000000001E-3</v>
      </c>
      <c r="K30" s="28"/>
      <c r="L30" s="28">
        <v>5.0627716699999999E-2</v>
      </c>
      <c r="M30" s="28"/>
      <c r="N30" s="28">
        <v>1.1844959999999999E-3</v>
      </c>
      <c r="O30" s="31"/>
      <c r="P30" s="31">
        <v>1.0302789E-3</v>
      </c>
      <c r="Q30" s="28"/>
      <c r="R30" s="28" t="s">
        <v>29</v>
      </c>
      <c r="S30" s="28">
        <v>0</v>
      </c>
      <c r="T30" s="28">
        <v>1.18772027794308E-3</v>
      </c>
      <c r="U30" s="28">
        <v>2.5212902753894598E-2</v>
      </c>
      <c r="V30" s="28">
        <v>2.5212902753894598E-2</v>
      </c>
      <c r="W30" s="28">
        <v>0</v>
      </c>
      <c r="X30" s="28">
        <v>6.9034304494981899E-3</v>
      </c>
      <c r="Y30" s="28">
        <v>0</v>
      </c>
      <c r="Z30" s="28">
        <v>0</v>
      </c>
      <c r="AA30" s="28">
        <v>0</v>
      </c>
      <c r="AB30" s="28">
        <v>7.5342232775012397</v>
      </c>
      <c r="AC30" s="28">
        <v>5.8661629737925304E-3</v>
      </c>
      <c r="AD30" s="28">
        <v>1.26386611053092E-2</v>
      </c>
      <c r="AE30" s="28">
        <v>8.5826121416028404E-3</v>
      </c>
      <c r="AF30" s="28">
        <v>0</v>
      </c>
      <c r="AG30" s="28">
        <v>5.0765571191322599E-2</v>
      </c>
      <c r="AH30" s="28">
        <v>5.0765571191322599E-2</v>
      </c>
      <c r="AI30" s="28">
        <v>0.29348238826700301</v>
      </c>
      <c r="AJ30" s="28">
        <v>4.6730271684386404E-3</v>
      </c>
      <c r="AK30" s="28">
        <v>3.7671666526232299E-3</v>
      </c>
      <c r="AL30" s="28">
        <v>0</v>
      </c>
      <c r="AM30" s="28">
        <v>0</v>
      </c>
      <c r="AN30" s="28">
        <v>1.0328526039583999E-3</v>
      </c>
      <c r="AO30" s="28">
        <v>1.2476441078721499E-2</v>
      </c>
      <c r="AP30" s="28">
        <v>0</v>
      </c>
      <c r="AQ30" s="28">
        <v>33.015585575158099</v>
      </c>
      <c r="AR30" s="28">
        <v>3.3749388977992498</v>
      </c>
      <c r="AS30" s="28">
        <v>36.684006861224297</v>
      </c>
      <c r="AT30" s="28">
        <v>0</v>
      </c>
      <c r="AU30" s="28">
        <v>1.15528511119561E-2</v>
      </c>
      <c r="AV30" s="28">
        <v>0</v>
      </c>
      <c r="AW30" s="28">
        <v>0.21100661241753299</v>
      </c>
      <c r="AX30" s="28">
        <v>5.8858711288215198E-4</v>
      </c>
      <c r="AY30" s="28">
        <v>2.0698384563236699E-4</v>
      </c>
      <c r="AZ30" s="28">
        <v>0.77861413052465001</v>
      </c>
      <c r="BA30" s="28">
        <v>2.6453539245026899E-4</v>
      </c>
      <c r="BB30" s="28">
        <v>0</v>
      </c>
      <c r="BC30" s="28">
        <v>3.8366487541130099E-5</v>
      </c>
      <c r="BD30" s="28">
        <v>1.0683513862762299</v>
      </c>
      <c r="BE30" s="28">
        <v>1.0095874847566899</v>
      </c>
      <c r="BF30" s="28">
        <v>5.8763901519535901E-2</v>
      </c>
      <c r="BG30" s="28">
        <v>0</v>
      </c>
      <c r="BH30" s="28">
        <v>0</v>
      </c>
      <c r="BI30" s="28">
        <v>4.1303169695266198E-3</v>
      </c>
      <c r="BJ30" s="28">
        <v>0</v>
      </c>
      <c r="BK30" s="28">
        <v>4.4322800310851403E-2</v>
      </c>
      <c r="BL30" s="28">
        <v>0</v>
      </c>
      <c r="BM30" s="28">
        <v>1.15195886175366E-3</v>
      </c>
      <c r="BN30" s="28">
        <v>0.17728740885265901</v>
      </c>
      <c r="BO30" s="28">
        <v>1.4291697409282499E-2</v>
      </c>
      <c r="BP30" s="28">
        <v>0</v>
      </c>
      <c r="BQ30" s="28">
        <v>2.9783581077729398E-3</v>
      </c>
      <c r="BR30" s="28">
        <v>4.0382909770333703E-6</v>
      </c>
      <c r="BS30" s="28">
        <v>0.195270360951735</v>
      </c>
      <c r="BT30" s="28">
        <v>9.9779309922319606E-2</v>
      </c>
      <c r="BU30" s="28">
        <v>0</v>
      </c>
      <c r="BV30" s="28">
        <v>0</v>
      </c>
      <c r="BW30" s="28">
        <v>4.18798692527323E-2</v>
      </c>
      <c r="BX30" s="28">
        <v>3.9578403293704899E-2</v>
      </c>
      <c r="BY30" s="28">
        <v>0.46500197423898898</v>
      </c>
      <c r="BZ30" s="28">
        <v>4.3874352566014303E-2</v>
      </c>
      <c r="CB30" s="37">
        <f t="shared" si="0"/>
        <v>8.0002816861649752E-3</v>
      </c>
      <c r="CC30" s="25">
        <f t="shared" si="1"/>
        <v>2.7337830020419201E-3</v>
      </c>
      <c r="CD30" s="25">
        <f t="shared" si="2"/>
        <v>2.7685495192056727E-3</v>
      </c>
      <c r="CE30" s="25">
        <f t="shared" si="3"/>
        <v>2.7358704779597495E-3</v>
      </c>
      <c r="CF30" s="25">
        <f t="shared" si="4"/>
        <v>2.7177536968639891E-3</v>
      </c>
      <c r="CG30" s="25">
        <f t="shared" si="5"/>
        <v>2.7181136396730171E-3</v>
      </c>
      <c r="CH30" s="25">
        <f t="shared" si="6"/>
        <v>2.7414014543804392E-3</v>
      </c>
      <c r="CI30" s="25">
        <f t="shared" si="7"/>
        <v>2.741990080290726E-3</v>
      </c>
      <c r="CJ30" s="25">
        <f t="shared" si="8"/>
        <v>2.7409838975831708E-3</v>
      </c>
      <c r="CK30" s="25">
        <f t="shared" si="9"/>
        <v>2.7013512062537904E-3</v>
      </c>
      <c r="CL30" s="25" t="str">
        <f t="shared" si="11"/>
        <v/>
      </c>
      <c r="CM30" s="25">
        <f t="shared" si="12"/>
        <v>2.7229055605938559E-3</v>
      </c>
      <c r="CN30" s="25" t="str">
        <f t="shared" si="13"/>
        <v/>
      </c>
      <c r="CO30" s="25">
        <f t="shared" si="14"/>
        <v>2.7220673966649378E-3</v>
      </c>
      <c r="CP30" s="25" t="str">
        <f t="shared" si="15"/>
        <v/>
      </c>
      <c r="CQ30" s="25">
        <f t="shared" si="10"/>
        <v>2.4980652893113612E-3</v>
      </c>
    </row>
    <row r="31" spans="1:95" x14ac:dyDescent="0.3">
      <c r="A31" s="28" t="s">
        <v>30</v>
      </c>
      <c r="B31" s="28">
        <v>1473.8093867</v>
      </c>
      <c r="C31" s="28">
        <v>4.4456640487000003</v>
      </c>
      <c r="D31" s="28">
        <v>7644.2858339000004</v>
      </c>
      <c r="E31" s="28">
        <v>241.13177026</v>
      </c>
      <c r="F31" s="28">
        <v>232.30122456000001</v>
      </c>
      <c r="G31" s="28">
        <v>6.7712976474000008</v>
      </c>
      <c r="H31" s="28">
        <v>204.28678575999999</v>
      </c>
      <c r="I31" s="28">
        <v>9.8647517631999992</v>
      </c>
      <c r="J31" s="28">
        <v>2.7011309030000001</v>
      </c>
      <c r="K31" s="28"/>
      <c r="L31" s="28">
        <v>19.862819690999999</v>
      </c>
      <c r="M31" s="28"/>
      <c r="N31" s="28">
        <v>0.46470476669999999</v>
      </c>
      <c r="O31" s="31"/>
      <c r="P31" s="31">
        <v>0.20978324579999999</v>
      </c>
      <c r="Q31" s="28"/>
      <c r="R31" s="28" t="s">
        <v>30</v>
      </c>
      <c r="S31" s="28">
        <v>0</v>
      </c>
      <c r="T31" s="28">
        <v>0.46597835393808401</v>
      </c>
      <c r="U31" s="28">
        <v>9.8917936335725205</v>
      </c>
      <c r="V31" s="28">
        <v>9.8917936335725205</v>
      </c>
      <c r="W31" s="28">
        <v>0</v>
      </c>
      <c r="X31" s="28">
        <v>2.7085311263062701</v>
      </c>
      <c r="Y31" s="28">
        <v>0</v>
      </c>
      <c r="Z31" s="28">
        <v>0</v>
      </c>
      <c r="AA31" s="28">
        <v>0</v>
      </c>
      <c r="AB31" s="28">
        <v>1477.8478927045701</v>
      </c>
      <c r="AC31" s="28">
        <v>2.6495263171404999</v>
      </c>
      <c r="AD31" s="28">
        <v>5.7080717171532198</v>
      </c>
      <c r="AE31" s="28">
        <v>3.8764729018156601</v>
      </c>
      <c r="AF31" s="28">
        <v>0</v>
      </c>
      <c r="AG31" s="28">
        <v>19.917293256357102</v>
      </c>
      <c r="AH31" s="28">
        <v>19.917293256357102</v>
      </c>
      <c r="AI31" s="28">
        <v>61.321861521983102</v>
      </c>
      <c r="AJ31" s="28">
        <v>2.1100836665889502</v>
      </c>
      <c r="AK31" s="28">
        <v>1.7018166166153501</v>
      </c>
      <c r="AL31" s="28">
        <v>0</v>
      </c>
      <c r="AM31" s="28">
        <v>0</v>
      </c>
      <c r="AN31" s="28">
        <v>0.210352628254699</v>
      </c>
      <c r="AO31" s="28">
        <v>4.4578895993478698</v>
      </c>
      <c r="AP31" s="28">
        <v>0</v>
      </c>
      <c r="AQ31" s="28">
        <v>6898.7066103050902</v>
      </c>
      <c r="AR31" s="28">
        <v>705.20032929988599</v>
      </c>
      <c r="AS31" s="28">
        <v>7665.2288011269602</v>
      </c>
      <c r="AT31" s="28">
        <v>0</v>
      </c>
      <c r="AU31" s="28">
        <v>5.2178009506154801</v>
      </c>
      <c r="AV31" s="28">
        <v>0</v>
      </c>
      <c r="AW31" s="28">
        <v>95.301616976841103</v>
      </c>
      <c r="AX31" s="28">
        <v>0.135802806060285</v>
      </c>
      <c r="AY31" s="28">
        <v>4.77520560680567E-2</v>
      </c>
      <c r="AZ31" s="28">
        <v>179.641504303311</v>
      </c>
      <c r="BA31" s="28">
        <v>6.1029525214371799E-2</v>
      </c>
      <c r="BB31" s="28">
        <v>0</v>
      </c>
      <c r="BC31" s="28">
        <v>8.8516589096380299E-3</v>
      </c>
      <c r="BD31" s="28">
        <v>241.786299392123</v>
      </c>
      <c r="BE31" s="28">
        <v>232.931500729909</v>
      </c>
      <c r="BF31" s="28">
        <v>8.8547986622133603</v>
      </c>
      <c r="BG31" s="28">
        <v>0</v>
      </c>
      <c r="BH31" s="28">
        <v>0</v>
      </c>
      <c r="BI31" s="28">
        <v>0.95294532358669704</v>
      </c>
      <c r="BJ31" s="28">
        <v>0</v>
      </c>
      <c r="BK31" s="28">
        <v>10.225929334810401</v>
      </c>
      <c r="BL31" s="28">
        <v>0</v>
      </c>
      <c r="BM31" s="28">
        <v>0.265783716404702</v>
      </c>
      <c r="BN31" s="28">
        <v>40.903806065047597</v>
      </c>
      <c r="BO31" s="28">
        <v>6.4549296461671499</v>
      </c>
      <c r="BP31" s="28">
        <v>0</v>
      </c>
      <c r="BQ31" s="28">
        <v>0.68716419734453205</v>
      </c>
      <c r="BR31" s="28">
        <v>9.3174315138147199E-4</v>
      </c>
      <c r="BS31" s="28">
        <v>6.7899619676145502</v>
      </c>
      <c r="BT31" s="28">
        <v>45.065633652769499</v>
      </c>
      <c r="BU31" s="28">
        <v>0</v>
      </c>
      <c r="BV31" s="28">
        <v>0</v>
      </c>
      <c r="BW31" s="28">
        <v>18.915682113837899</v>
      </c>
      <c r="BX31" s="28">
        <v>17.875881317521699</v>
      </c>
      <c r="BY31" s="28">
        <v>204.846512706889</v>
      </c>
      <c r="BZ31" s="28">
        <v>19.8163973908228</v>
      </c>
      <c r="CB31" s="37">
        <f t="shared" si="0"/>
        <v>8.0000040589743929E-3</v>
      </c>
      <c r="CC31" s="25">
        <f t="shared" si="1"/>
        <v>2.7401820350816748E-3</v>
      </c>
      <c r="CD31" s="25">
        <f t="shared" si="2"/>
        <v>2.749994267210642E-3</v>
      </c>
      <c r="CE31" s="25">
        <f t="shared" si="3"/>
        <v>2.7396891851014186E-3</v>
      </c>
      <c r="CF31" s="25">
        <f t="shared" si="4"/>
        <v>2.7144043749077833E-3</v>
      </c>
      <c r="CG31" s="25">
        <f t="shared" si="5"/>
        <v>2.7131848792566501E-3</v>
      </c>
      <c r="CH31" s="25">
        <f t="shared" si="6"/>
        <v>2.7563875030240238E-3</v>
      </c>
      <c r="CI31" s="25">
        <f t="shared" si="7"/>
        <v>2.7399077468798819E-3</v>
      </c>
      <c r="CJ31" s="25">
        <f t="shared" si="8"/>
        <v>2.7412621241418062E-3</v>
      </c>
      <c r="CK31" s="25">
        <f t="shared" si="9"/>
        <v>2.7396759253877569E-3</v>
      </c>
      <c r="CL31" s="25" t="str">
        <f t="shared" si="11"/>
        <v/>
      </c>
      <c r="CM31" s="25">
        <f t="shared" si="12"/>
        <v>2.742489042569597E-3</v>
      </c>
      <c r="CN31" s="25" t="str">
        <f t="shared" si="13"/>
        <v/>
      </c>
      <c r="CO31" s="25">
        <f t="shared" si="14"/>
        <v>2.7406373451430693E-3</v>
      </c>
      <c r="CP31" s="25" t="str">
        <f t="shared" si="15"/>
        <v/>
      </c>
      <c r="CQ31" s="25">
        <f t="shared" si="10"/>
        <v>2.7141464635447444E-3</v>
      </c>
    </row>
    <row r="32" spans="1:95" s="30" customFormat="1" x14ac:dyDescent="0.3">
      <c r="A32" s="28" t="s">
        <v>31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1"/>
      <c r="P32" s="31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B32" s="37" t="e">
        <f t="shared" si="0"/>
        <v>#DIV/0!</v>
      </c>
      <c r="CC32" s="25" t="str">
        <f t="shared" si="1"/>
        <v/>
      </c>
      <c r="CD32" s="25" t="str">
        <f t="shared" si="2"/>
        <v/>
      </c>
      <c r="CE32" s="25" t="str">
        <f t="shared" si="3"/>
        <v/>
      </c>
      <c r="CF32" s="25" t="str">
        <f t="shared" si="4"/>
        <v/>
      </c>
      <c r="CG32" s="25" t="str">
        <f t="shared" si="5"/>
        <v/>
      </c>
      <c r="CH32" s="25" t="str">
        <f t="shared" si="6"/>
        <v/>
      </c>
      <c r="CI32" s="25" t="str">
        <f t="shared" si="7"/>
        <v/>
      </c>
      <c r="CJ32" s="25" t="str">
        <f t="shared" si="8"/>
        <v/>
      </c>
      <c r="CK32" s="25" t="str">
        <f t="shared" si="9"/>
        <v/>
      </c>
      <c r="CL32" s="25" t="str">
        <f t="shared" si="11"/>
        <v/>
      </c>
      <c r="CM32" s="25" t="str">
        <f t="shared" si="12"/>
        <v/>
      </c>
      <c r="CN32" s="25" t="str">
        <f t="shared" si="13"/>
        <v/>
      </c>
      <c r="CO32" s="25" t="str">
        <f t="shared" si="14"/>
        <v/>
      </c>
      <c r="CP32" s="25" t="str">
        <f t="shared" si="15"/>
        <v/>
      </c>
      <c r="CQ32" s="25" t="str">
        <f t="shared" si="10"/>
        <v/>
      </c>
    </row>
    <row r="33" spans="1:95" x14ac:dyDescent="0.3">
      <c r="A33" s="28" t="s">
        <v>32</v>
      </c>
      <c r="B33" s="28">
        <v>1711.0933700999999</v>
      </c>
      <c r="C33" s="28">
        <v>4.4525052103</v>
      </c>
      <c r="D33" s="28">
        <v>8995.4084497000003</v>
      </c>
      <c r="E33" s="28">
        <v>225.08838879999999</v>
      </c>
      <c r="F33" s="28">
        <v>218.28114285999999</v>
      </c>
      <c r="G33" s="28">
        <v>1.2413032288000001</v>
      </c>
      <c r="H33" s="28">
        <v>99.774080389999995</v>
      </c>
      <c r="I33" s="28">
        <v>4.6576836493</v>
      </c>
      <c r="J33" s="28">
        <v>1.2753489625000001</v>
      </c>
      <c r="K33" s="28"/>
      <c r="L33" s="28">
        <v>9.3783032722000002</v>
      </c>
      <c r="M33" s="28"/>
      <c r="N33" s="28">
        <v>0.21941225219999999</v>
      </c>
      <c r="O33" s="31"/>
      <c r="P33" s="31">
        <v>0.19195949949999999</v>
      </c>
      <c r="Q33" s="28"/>
      <c r="R33" s="28" t="s">
        <v>32</v>
      </c>
      <c r="S33" s="28">
        <v>0</v>
      </c>
      <c r="T33" s="28">
        <v>0.21972766748817499</v>
      </c>
      <c r="U33" s="28">
        <v>4.6643539210359597</v>
      </c>
      <c r="V33" s="28">
        <v>4.6643539210359597</v>
      </c>
      <c r="W33" s="28">
        <v>0</v>
      </c>
      <c r="X33" s="28">
        <v>1.27716379230066</v>
      </c>
      <c r="Y33" s="28">
        <v>0</v>
      </c>
      <c r="Z33" s="28">
        <v>0</v>
      </c>
      <c r="AA33" s="28">
        <v>0</v>
      </c>
      <c r="AB33" s="28">
        <v>1713.5784597209999</v>
      </c>
      <c r="AC33" s="28">
        <v>1.2990874178648899</v>
      </c>
      <c r="AD33" s="28">
        <v>2.7987060828559001</v>
      </c>
      <c r="AE33" s="28">
        <v>1.90066473846381</v>
      </c>
      <c r="AF33" s="28">
        <v>0</v>
      </c>
      <c r="AG33" s="28">
        <v>9.3917088652233698</v>
      </c>
      <c r="AH33" s="28">
        <v>9.3917088652233698</v>
      </c>
      <c r="AI33" s="28">
        <v>72.069979000415699</v>
      </c>
      <c r="AJ33" s="28">
        <v>1.0345994414956099</v>
      </c>
      <c r="AK33" s="28">
        <v>0.83442115620784296</v>
      </c>
      <c r="AL33" s="28">
        <v>0</v>
      </c>
      <c r="AM33" s="28">
        <v>0</v>
      </c>
      <c r="AN33" s="28">
        <v>0.192234890492543</v>
      </c>
      <c r="AO33" s="28">
        <v>4.4588235990597296</v>
      </c>
      <c r="AP33" s="28">
        <v>0</v>
      </c>
      <c r="AQ33" s="28">
        <v>8107.76583462293</v>
      </c>
      <c r="AR33" s="28">
        <v>828.79274756557697</v>
      </c>
      <c r="AS33" s="28">
        <v>9008.6285611889307</v>
      </c>
      <c r="AT33" s="28">
        <v>0</v>
      </c>
      <c r="AU33" s="28">
        <v>2.5583380481763598</v>
      </c>
      <c r="AV33" s="28">
        <v>0</v>
      </c>
      <c r="AW33" s="28">
        <v>46.727231945792603</v>
      </c>
      <c r="AX33" s="28">
        <v>0.127440297328549</v>
      </c>
      <c r="AY33" s="28">
        <v>4.4812124056504497E-2</v>
      </c>
      <c r="AZ33" s="28">
        <v>168.579968840975</v>
      </c>
      <c r="BA33" s="28">
        <v>5.7271888984385601E-2</v>
      </c>
      <c r="BB33" s="28">
        <v>0</v>
      </c>
      <c r="BC33" s="28">
        <v>8.3065709652386192E-3</v>
      </c>
      <c r="BD33" s="28">
        <v>225.40563030683799</v>
      </c>
      <c r="BE33" s="28">
        <v>218.58871168183799</v>
      </c>
      <c r="BF33" s="28">
        <v>6.8169186249993103</v>
      </c>
      <c r="BG33" s="28">
        <v>0</v>
      </c>
      <c r="BH33" s="28">
        <v>0</v>
      </c>
      <c r="BI33" s="28">
        <v>0.89426671703786997</v>
      </c>
      <c r="BJ33" s="28">
        <v>0</v>
      </c>
      <c r="BK33" s="28">
        <v>9.5962683386189198</v>
      </c>
      <c r="BL33" s="28">
        <v>0</v>
      </c>
      <c r="BM33" s="28">
        <v>0.24941508849573099</v>
      </c>
      <c r="BN33" s="28">
        <v>38.385234297855398</v>
      </c>
      <c r="BO33" s="28">
        <v>3.1649250500813699</v>
      </c>
      <c r="BP33" s="28">
        <v>0</v>
      </c>
      <c r="BQ33" s="28">
        <v>0.64485315125029397</v>
      </c>
      <c r="BR33" s="28">
        <v>8.7436627085324197E-4</v>
      </c>
      <c r="BS33" s="28">
        <v>1.2422763287262399</v>
      </c>
      <c r="BT33" s="28">
        <v>22.095811543991299</v>
      </c>
      <c r="BU33" s="28">
        <v>0</v>
      </c>
      <c r="BV33" s="28">
        <v>0</v>
      </c>
      <c r="BW33" s="28">
        <v>9.2744458300701904</v>
      </c>
      <c r="BX33" s="28">
        <v>8.7646010601735398</v>
      </c>
      <c r="BY33" s="28">
        <v>99.916607379089996</v>
      </c>
      <c r="BZ33" s="28">
        <v>9.7162147887404799</v>
      </c>
      <c r="CB33" s="37">
        <f t="shared" si="0"/>
        <v>8.0001055111660786E-3</v>
      </c>
      <c r="CC33" s="25">
        <f t="shared" si="1"/>
        <v>1.4523401612238198E-3</v>
      </c>
      <c r="CD33" s="25">
        <f t="shared" si="2"/>
        <v>1.4190637542912266E-3</v>
      </c>
      <c r="CE33" s="25">
        <f t="shared" si="3"/>
        <v>1.4696510517397616E-3</v>
      </c>
      <c r="CF33" s="25">
        <f t="shared" si="4"/>
        <v>1.4094085817988756E-3</v>
      </c>
      <c r="CG33" s="25">
        <f t="shared" si="5"/>
        <v>1.4090489806316919E-3</v>
      </c>
      <c r="CH33" s="25">
        <f t="shared" si="6"/>
        <v>7.8393409737648125E-4</v>
      </c>
      <c r="CI33" s="25">
        <f t="shared" si="7"/>
        <v>1.4284971460812998E-3</v>
      </c>
      <c r="CJ33" s="25">
        <f t="shared" si="8"/>
        <v>1.4321006401888539E-3</v>
      </c>
      <c r="CK33" s="25">
        <f t="shared" si="9"/>
        <v>1.4230064508010645E-3</v>
      </c>
      <c r="CL33" s="25" t="str">
        <f t="shared" si="11"/>
        <v/>
      </c>
      <c r="CM33" s="25">
        <f t="shared" si="12"/>
        <v>1.429426265527975E-3</v>
      </c>
      <c r="CN33" s="25" t="str">
        <f t="shared" si="13"/>
        <v/>
      </c>
      <c r="CO33" s="25">
        <f t="shared" si="14"/>
        <v>1.4375463767970803E-3</v>
      </c>
      <c r="CP33" s="25" t="str">
        <f t="shared" si="15"/>
        <v/>
      </c>
      <c r="CQ33" s="25">
        <f t="shared" si="10"/>
        <v>1.4346307073123334E-3</v>
      </c>
    </row>
    <row r="34" spans="1:95" x14ac:dyDescent="0.3">
      <c r="A34" s="28" t="s">
        <v>33</v>
      </c>
      <c r="B34" s="28">
        <v>512.19788811000001</v>
      </c>
      <c r="C34" s="28">
        <v>1.3012671132</v>
      </c>
      <c r="D34" s="28">
        <v>2718.3605324</v>
      </c>
      <c r="E34" s="28">
        <v>66.646838256999999</v>
      </c>
      <c r="F34" s="28">
        <v>64.640638776000003</v>
      </c>
      <c r="G34" s="28">
        <v>0.22501636506</v>
      </c>
      <c r="H34" s="28">
        <v>29.454944615999999</v>
      </c>
      <c r="I34" s="28">
        <v>1.3813291176</v>
      </c>
      <c r="J34" s="28">
        <v>0.37822997720000001</v>
      </c>
      <c r="K34" s="28"/>
      <c r="L34" s="28">
        <v>2.7813248379000002</v>
      </c>
      <c r="M34" s="28"/>
      <c r="N34" s="28">
        <v>6.50710288E-2</v>
      </c>
      <c r="O34" s="31"/>
      <c r="P34" s="31">
        <v>5.7137752E-2</v>
      </c>
      <c r="Q34" s="28"/>
      <c r="R34" s="28" t="s">
        <v>33</v>
      </c>
      <c r="S34" s="28">
        <v>0</v>
      </c>
      <c r="T34" s="28">
        <v>6.52515808151235E-2</v>
      </c>
      <c r="U34" s="28">
        <v>1.38511935573631</v>
      </c>
      <c r="V34" s="28">
        <v>1.38511935573631</v>
      </c>
      <c r="W34" s="28">
        <v>0</v>
      </c>
      <c r="X34" s="28">
        <v>0.37926699065181901</v>
      </c>
      <c r="Y34" s="28">
        <v>0</v>
      </c>
      <c r="Z34" s="28">
        <v>0</v>
      </c>
      <c r="AA34" s="28">
        <v>0</v>
      </c>
      <c r="AB34" s="28">
        <v>513.60000167463204</v>
      </c>
      <c r="AC34" s="28">
        <v>0.38368177603908399</v>
      </c>
      <c r="AD34" s="28">
        <v>0.82660408992072498</v>
      </c>
      <c r="AE34" s="28">
        <v>0.56136045134712598</v>
      </c>
      <c r="AF34" s="28">
        <v>0</v>
      </c>
      <c r="AG34" s="28">
        <v>2.7889530070470498</v>
      </c>
      <c r="AH34" s="28">
        <v>2.7889530070470498</v>
      </c>
      <c r="AI34" s="28">
        <v>21.806394707716699</v>
      </c>
      <c r="AJ34" s="28">
        <v>0.30556700771076001</v>
      </c>
      <c r="AK34" s="28">
        <v>0.246445744959605</v>
      </c>
      <c r="AL34" s="28">
        <v>0</v>
      </c>
      <c r="AM34" s="28">
        <v>0</v>
      </c>
      <c r="AN34" s="28">
        <v>5.7299217040106203E-2</v>
      </c>
      <c r="AO34" s="28">
        <v>1.30485419710642</v>
      </c>
      <c r="AP34" s="28">
        <v>0</v>
      </c>
      <c r="AQ34" s="28">
        <v>2453.2256954883401</v>
      </c>
      <c r="AR34" s="28">
        <v>250.774753700291</v>
      </c>
      <c r="AS34" s="28">
        <v>2725.8068438963401</v>
      </c>
      <c r="AT34" s="28">
        <v>0</v>
      </c>
      <c r="AU34" s="28">
        <v>0.75560304715884696</v>
      </c>
      <c r="AV34" s="28">
        <v>0</v>
      </c>
      <c r="AW34" s="28">
        <v>13.8009229773045</v>
      </c>
      <c r="AX34" s="28">
        <v>3.77888555961573E-2</v>
      </c>
      <c r="AY34" s="28">
        <v>1.3287469942955399E-2</v>
      </c>
      <c r="AZ34" s="28">
        <v>49.987487995502597</v>
      </c>
      <c r="BA34" s="28">
        <v>1.69821729003456E-2</v>
      </c>
      <c r="BB34" s="28">
        <v>0</v>
      </c>
      <c r="BC34" s="28">
        <v>2.4631245060268798E-3</v>
      </c>
      <c r="BD34" s="28">
        <v>66.827793040602202</v>
      </c>
      <c r="BE34" s="28">
        <v>64.816092095811399</v>
      </c>
      <c r="BF34" s="28">
        <v>2.0117009447907401</v>
      </c>
      <c r="BG34" s="28">
        <v>0</v>
      </c>
      <c r="BH34" s="28">
        <v>0</v>
      </c>
      <c r="BI34" s="28">
        <v>0.265171969443939</v>
      </c>
      <c r="BJ34" s="28">
        <v>0</v>
      </c>
      <c r="BK34" s="28">
        <v>2.84550658509565</v>
      </c>
      <c r="BL34" s="28">
        <v>0</v>
      </c>
      <c r="BM34" s="28">
        <v>7.3957303718645798E-2</v>
      </c>
      <c r="BN34" s="28">
        <v>11.381973529324201</v>
      </c>
      <c r="BO34" s="28">
        <v>0.93477060558297298</v>
      </c>
      <c r="BP34" s="28">
        <v>0</v>
      </c>
      <c r="BQ34" s="28">
        <v>0.19121382857520799</v>
      </c>
      <c r="BR34" s="28">
        <v>2.5926120570776598E-4</v>
      </c>
      <c r="BS34" s="28">
        <v>0.2256325209102</v>
      </c>
      <c r="BT34" s="28">
        <v>6.5258662105652698</v>
      </c>
      <c r="BU34" s="28">
        <v>0</v>
      </c>
      <c r="BV34" s="28">
        <v>0</v>
      </c>
      <c r="BW34" s="28">
        <v>2.7392352919284599</v>
      </c>
      <c r="BX34" s="28">
        <v>2.5886811347424201</v>
      </c>
      <c r="BY34" s="28">
        <v>29.535595678499899</v>
      </c>
      <c r="BZ34" s="28">
        <v>2.8696841510400199</v>
      </c>
      <c r="CB34" s="37">
        <f t="shared" si="0"/>
        <v>7.9999779722271392E-3</v>
      </c>
      <c r="CC34" s="25">
        <f t="shared" si="1"/>
        <v>2.7374450328286259E-3</v>
      </c>
      <c r="CD34" s="25">
        <f t="shared" si="2"/>
        <v>2.7566084395992257E-3</v>
      </c>
      <c r="CE34" s="25">
        <f t="shared" si="3"/>
        <v>2.7392656005661696E-3</v>
      </c>
      <c r="CF34" s="25">
        <f t="shared" si="4"/>
        <v>2.7151293044752577E-3</v>
      </c>
      <c r="CG34" s="25">
        <f t="shared" si="5"/>
        <v>2.7142881495864643E-3</v>
      </c>
      <c r="CH34" s="25">
        <f t="shared" si="6"/>
        <v>2.7382712810052928E-3</v>
      </c>
      <c r="CI34" s="25">
        <f t="shared" si="7"/>
        <v>2.7381162501351332E-3</v>
      </c>
      <c r="CJ34" s="25">
        <f t="shared" si="8"/>
        <v>2.7439066389155255E-3</v>
      </c>
      <c r="CK34" s="25">
        <f t="shared" si="9"/>
        <v>2.741753732731373E-3</v>
      </c>
      <c r="CL34" s="25" t="str">
        <f t="shared" si="11"/>
        <v/>
      </c>
      <c r="CM34" s="25">
        <f t="shared" si="12"/>
        <v>2.7426387033631099E-3</v>
      </c>
      <c r="CN34" s="25" t="str">
        <f t="shared" si="13"/>
        <v/>
      </c>
      <c r="CO34" s="25">
        <f t="shared" si="14"/>
        <v>2.7746912635796556E-3</v>
      </c>
      <c r="CP34" s="25" t="str">
        <f t="shared" si="15"/>
        <v/>
      </c>
      <c r="CQ34" s="25">
        <f t="shared" si="10"/>
        <v>2.8258906669307291E-3</v>
      </c>
    </row>
    <row r="35" spans="1:95" s="30" customFormat="1" x14ac:dyDescent="0.3">
      <c r="A35" s="28" t="s">
        <v>34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1"/>
      <c r="P35" s="31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B35" s="37" t="e">
        <f t="shared" ref="CB35:CB51" si="16">AI35/AS35</f>
        <v>#DIV/0!</v>
      </c>
      <c r="CC35" s="25" t="str">
        <f t="shared" ref="CC35:CC60" si="17">IF(B35=0,"",(AB35-B35)/B35)</f>
        <v/>
      </c>
      <c r="CD35" s="25" t="str">
        <f t="shared" ref="CD35:CD59" si="18">IF(C35=0,"",(AO35-C35)/C35)</f>
        <v/>
      </c>
      <c r="CE35" s="25" t="str">
        <f t="shared" ref="CE35:CE60" si="19">IF(D35=0,"",(AS35-D35)/D35)</f>
        <v/>
      </c>
      <c r="CF35" s="25" t="str">
        <f t="shared" ref="CF35:CF60" si="20">IF(E35=0,"",(BD35-E35)/E35)</f>
        <v/>
      </c>
      <c r="CG35" s="25" t="str">
        <f t="shared" ref="CG35:CG60" si="21">IF(F35=0,"",(BE35-F35)/F35)</f>
        <v/>
      </c>
      <c r="CH35" s="25" t="str">
        <f t="shared" ref="CH35:CH60" si="22">IF(G35=0,"",(BS35-G35)/G35)</f>
        <v/>
      </c>
      <c r="CI35" s="25" t="str">
        <f t="shared" ref="CI35:CI60" si="23">IF(H35=0,"",(BY35-H35)/H35)</f>
        <v/>
      </c>
      <c r="CJ35" s="25" t="str">
        <f t="shared" ref="CJ35:CJ59" si="24">IF(I35=0,"",(V35-I35)/I35)</f>
        <v/>
      </c>
      <c r="CK35" s="25" t="str">
        <f t="shared" ref="CK35:CK59" si="25">IF(J35=0,"",(X35-J35)/J35)</f>
        <v/>
      </c>
      <c r="CL35" s="25" t="str">
        <f t="shared" si="11"/>
        <v/>
      </c>
      <c r="CM35" s="25" t="str">
        <f t="shared" si="12"/>
        <v/>
      </c>
      <c r="CN35" s="25" t="str">
        <f t="shared" si="13"/>
        <v/>
      </c>
      <c r="CO35" s="25" t="str">
        <f t="shared" si="14"/>
        <v/>
      </c>
      <c r="CP35" s="25" t="str">
        <f t="shared" si="15"/>
        <v/>
      </c>
      <c r="CQ35" s="25" t="str">
        <f t="shared" ref="CQ35:CQ60" si="26">IF(P35=0,"",(AN35-P35)/P35)</f>
        <v/>
      </c>
    </row>
    <row r="36" spans="1:95" x14ac:dyDescent="0.3">
      <c r="A36" s="28" t="s">
        <v>35</v>
      </c>
      <c r="B36" s="28">
        <v>944.48778086000004</v>
      </c>
      <c r="C36" s="28">
        <v>3.9529576779000002</v>
      </c>
      <c r="D36" s="28">
        <v>8055.4019742</v>
      </c>
      <c r="E36" s="28">
        <v>197.81860272</v>
      </c>
      <c r="F36" s="28">
        <v>181.99303785999999</v>
      </c>
      <c r="G36" s="28">
        <v>1.0450654834999999</v>
      </c>
      <c r="H36" s="28">
        <v>133.69596124</v>
      </c>
      <c r="I36" s="28">
        <v>6.2104838969999996</v>
      </c>
      <c r="J36" s="28">
        <v>1.7005328694999999</v>
      </c>
      <c r="K36" s="28"/>
      <c r="L36" s="28">
        <v>12.504892071</v>
      </c>
      <c r="M36" s="28"/>
      <c r="N36" s="28">
        <v>0.29256099559999998</v>
      </c>
      <c r="O36" s="31"/>
      <c r="P36" s="31">
        <v>0.1594126438</v>
      </c>
      <c r="Q36" s="28"/>
      <c r="R36" s="28" t="s">
        <v>35</v>
      </c>
      <c r="S36" s="28">
        <v>0</v>
      </c>
      <c r="T36" s="28">
        <v>0.29310209874340198</v>
      </c>
      <c r="U36" s="28">
        <v>6.22200254877216</v>
      </c>
      <c r="V36" s="28">
        <v>6.22200254877216</v>
      </c>
      <c r="W36" s="28">
        <v>0</v>
      </c>
      <c r="X36" s="28">
        <v>1.70368498144104</v>
      </c>
      <c r="Y36" s="28">
        <v>0</v>
      </c>
      <c r="Z36" s="28">
        <v>0</v>
      </c>
      <c r="AA36" s="28">
        <v>0</v>
      </c>
      <c r="AB36" s="28">
        <v>945.89945289659602</v>
      </c>
      <c r="AC36" s="28">
        <v>1.7445495088896299</v>
      </c>
      <c r="AD36" s="28">
        <v>3.7584204531735002</v>
      </c>
      <c r="AE36" s="28">
        <v>2.5524233302974499</v>
      </c>
      <c r="AF36" s="28">
        <v>0</v>
      </c>
      <c r="AG36" s="28">
        <v>12.528033534563001</v>
      </c>
      <c r="AH36" s="28">
        <v>12.528033534563001</v>
      </c>
      <c r="AI36" s="28">
        <v>64.563606522153705</v>
      </c>
      <c r="AJ36" s="28">
        <v>1.3893655496636299</v>
      </c>
      <c r="AK36" s="28">
        <v>1.1205505945063601</v>
      </c>
      <c r="AL36" s="28">
        <v>0</v>
      </c>
      <c r="AM36" s="28">
        <v>0</v>
      </c>
      <c r="AN36" s="28">
        <v>0.15970697355884</v>
      </c>
      <c r="AO36" s="28">
        <v>3.9602828025154699</v>
      </c>
      <c r="AP36" s="28">
        <v>0</v>
      </c>
      <c r="AQ36" s="28">
        <v>7263.4175788620896</v>
      </c>
      <c r="AR36" s="28">
        <v>742.48364109194802</v>
      </c>
      <c r="AS36" s="28">
        <v>8070.46482647619</v>
      </c>
      <c r="AT36" s="28">
        <v>0</v>
      </c>
      <c r="AU36" s="28">
        <v>3.4356310034833002</v>
      </c>
      <c r="AV36" s="28">
        <v>0</v>
      </c>
      <c r="AW36" s="28">
        <v>62.750555476049598</v>
      </c>
      <c r="AX36" s="28">
        <v>0.106298189343959</v>
      </c>
      <c r="AY36" s="28">
        <v>3.7377609594514902E-2</v>
      </c>
      <c r="AZ36" s="28">
        <v>140.612909715218</v>
      </c>
      <c r="BA36" s="28">
        <v>4.7770330263397102E-2</v>
      </c>
      <c r="BB36" s="28">
        <v>0</v>
      </c>
      <c r="BC36" s="28">
        <v>6.9284635019318001E-3</v>
      </c>
      <c r="BD36" s="28">
        <v>198.18017045154301</v>
      </c>
      <c r="BE36" s="28">
        <v>182.325285199913</v>
      </c>
      <c r="BF36" s="28">
        <v>15.85488525163</v>
      </c>
      <c r="BG36" s="28">
        <v>0</v>
      </c>
      <c r="BH36" s="28">
        <v>0</v>
      </c>
      <c r="BI36" s="28">
        <v>0.74590988199760699</v>
      </c>
      <c r="BJ36" s="28">
        <v>0</v>
      </c>
      <c r="BK36" s="28">
        <v>8.00427885756487</v>
      </c>
      <c r="BL36" s="28">
        <v>0</v>
      </c>
      <c r="BM36" s="28">
        <v>0.20803784354900001</v>
      </c>
      <c r="BN36" s="28">
        <v>32.017174043882903</v>
      </c>
      <c r="BO36" s="28">
        <v>4.2502174851600003</v>
      </c>
      <c r="BP36" s="28">
        <v>0</v>
      </c>
      <c r="BQ36" s="28">
        <v>0.53787093988546997</v>
      </c>
      <c r="BR36" s="28">
        <v>7.2932511185700799E-4</v>
      </c>
      <c r="BS36" s="28">
        <v>1.0456955915781401</v>
      </c>
      <c r="BT36" s="28">
        <v>29.6729234701248</v>
      </c>
      <c r="BU36" s="28">
        <v>0</v>
      </c>
      <c r="BV36" s="28">
        <v>0</v>
      </c>
      <c r="BW36" s="28">
        <v>12.454826527566</v>
      </c>
      <c r="BX36" s="28">
        <v>11.770176483453699</v>
      </c>
      <c r="BY36" s="28">
        <v>133.94340953609199</v>
      </c>
      <c r="BZ36" s="28">
        <v>13.048071979366901</v>
      </c>
      <c r="CB36" s="37">
        <f t="shared" si="16"/>
        <v>7.9999861111276459E-3</v>
      </c>
      <c r="CC36" s="25">
        <f t="shared" si="17"/>
        <v>1.4946429855456473E-3</v>
      </c>
      <c r="CD36" s="25">
        <f t="shared" si="18"/>
        <v>1.8530743843837971E-3</v>
      </c>
      <c r="CE36" s="25">
        <f t="shared" si="19"/>
        <v>1.8699069673286963E-3</v>
      </c>
      <c r="CF36" s="25">
        <f t="shared" si="20"/>
        <v>1.8277741656823933E-3</v>
      </c>
      <c r="CG36" s="25">
        <f t="shared" si="21"/>
        <v>1.8256046704852251E-3</v>
      </c>
      <c r="CH36" s="25">
        <f t="shared" si="22"/>
        <v>6.0293645526388073E-4</v>
      </c>
      <c r="CI36" s="25">
        <f t="shared" si="23"/>
        <v>1.8508285051916397E-3</v>
      </c>
      <c r="CJ36" s="25">
        <f t="shared" si="24"/>
        <v>1.8547108346459952E-3</v>
      </c>
      <c r="CK36" s="25">
        <f t="shared" si="25"/>
        <v>1.85360247812607E-3</v>
      </c>
      <c r="CL36" s="25" t="str">
        <f t="shared" si="11"/>
        <v/>
      </c>
      <c r="CM36" s="25">
        <f t="shared" si="12"/>
        <v>1.8505928265200686E-3</v>
      </c>
      <c r="CN36" s="25" t="str">
        <f t="shared" si="13"/>
        <v/>
      </c>
      <c r="CO36" s="25">
        <f t="shared" si="14"/>
        <v>1.8495395884618043E-3</v>
      </c>
      <c r="CP36" s="25" t="str">
        <f t="shared" si="15"/>
        <v/>
      </c>
      <c r="CQ36" s="25">
        <f t="shared" si="26"/>
        <v>1.8463388588502957E-3</v>
      </c>
    </row>
    <row r="37" spans="1:95" s="30" customFormat="1" x14ac:dyDescent="0.3">
      <c r="A37" s="28" t="s">
        <v>36</v>
      </c>
      <c r="B37" s="28">
        <v>67.140818472999996</v>
      </c>
      <c r="C37" s="28">
        <v>0.16912577870000001</v>
      </c>
      <c r="D37" s="28">
        <v>347.39562468999998</v>
      </c>
      <c r="E37" s="28">
        <v>8.9061924365999996</v>
      </c>
      <c r="F37" s="28">
        <v>8.6390082231999994</v>
      </c>
      <c r="G37" s="28">
        <v>1.6611333089999999E-2</v>
      </c>
      <c r="H37" s="28">
        <v>3.9293636951000002</v>
      </c>
      <c r="I37" s="28">
        <v>0.18615111879999999</v>
      </c>
      <c r="J37" s="28">
        <v>5.0971184099999997E-2</v>
      </c>
      <c r="K37" s="28"/>
      <c r="L37" s="28">
        <v>0.3748176614</v>
      </c>
      <c r="M37" s="28"/>
      <c r="N37" s="28">
        <v>8.7691056000000003E-3</v>
      </c>
      <c r="O37" s="31"/>
      <c r="P37" s="31">
        <v>7.7174208000000003E-3</v>
      </c>
      <c r="Q37" s="28"/>
      <c r="R37" s="28" t="s">
        <v>36</v>
      </c>
      <c r="S37" s="28">
        <v>0</v>
      </c>
      <c r="T37" s="28">
        <v>8.7930453198686708E-3</v>
      </c>
      <c r="U37" s="28">
        <v>0.186662780556688</v>
      </c>
      <c r="V37" s="28">
        <v>0.186662780556688</v>
      </c>
      <c r="W37" s="28">
        <v>0</v>
      </c>
      <c r="X37" s="28">
        <v>5.1109146791451003E-2</v>
      </c>
      <c r="Y37" s="28">
        <v>0</v>
      </c>
      <c r="Z37" s="28">
        <v>0</v>
      </c>
      <c r="AA37" s="28">
        <v>0</v>
      </c>
      <c r="AB37" s="28">
        <v>67.324858916317893</v>
      </c>
      <c r="AC37" s="28">
        <v>5.1087023618029498E-2</v>
      </c>
      <c r="AD37" s="28">
        <v>0.110062244969989</v>
      </c>
      <c r="AE37" s="28">
        <v>7.4745639719506096E-2</v>
      </c>
      <c r="AF37" s="28">
        <v>0</v>
      </c>
      <c r="AG37" s="28">
        <v>0.37584378517581202</v>
      </c>
      <c r="AH37" s="28">
        <v>0.37584378517581202</v>
      </c>
      <c r="AI37" s="28">
        <v>2.7867659624001599</v>
      </c>
      <c r="AJ37" s="28">
        <v>4.0686213704261003E-2</v>
      </c>
      <c r="AK37" s="28">
        <v>3.2814610303457302E-2</v>
      </c>
      <c r="AL37" s="28">
        <v>0</v>
      </c>
      <c r="AM37" s="28">
        <v>0</v>
      </c>
      <c r="AN37" s="28">
        <v>7.7386587356781597E-3</v>
      </c>
      <c r="AO37" s="28">
        <v>0.169588996841878</v>
      </c>
      <c r="AP37" s="28">
        <v>0</v>
      </c>
      <c r="AQ37" s="28">
        <v>313.511973425485</v>
      </c>
      <c r="AR37" s="28">
        <v>32.047980233800203</v>
      </c>
      <c r="AS37" s="28">
        <v>348.346719621685</v>
      </c>
      <c r="AT37" s="28">
        <v>0</v>
      </c>
      <c r="AU37" s="28">
        <v>0.10061089379454</v>
      </c>
      <c r="AV37" s="28">
        <v>0</v>
      </c>
      <c r="AW37" s="28">
        <v>1.8376019081730799</v>
      </c>
      <c r="AX37" s="28">
        <v>5.0503792060053801E-3</v>
      </c>
      <c r="AY37" s="28">
        <v>1.7758737082292999E-3</v>
      </c>
      <c r="AZ37" s="28">
        <v>6.6806485093999397</v>
      </c>
      <c r="BA37" s="28">
        <v>2.26955866333768E-3</v>
      </c>
      <c r="BB37" s="28">
        <v>0</v>
      </c>
      <c r="BC37" s="28">
        <v>3.2917548239884799E-4</v>
      </c>
      <c r="BD37" s="28">
        <v>8.9303575761788192</v>
      </c>
      <c r="BE37" s="28">
        <v>8.6624386853241404</v>
      </c>
      <c r="BF37" s="28">
        <v>0.26791889085467702</v>
      </c>
      <c r="BG37" s="28">
        <v>0</v>
      </c>
      <c r="BH37" s="28">
        <v>0</v>
      </c>
      <c r="BI37" s="28">
        <v>3.54389636072025E-2</v>
      </c>
      <c r="BJ37" s="28">
        <v>0</v>
      </c>
      <c r="BK37" s="28">
        <v>0.38029065626084901</v>
      </c>
      <c r="BL37" s="28">
        <v>0</v>
      </c>
      <c r="BM37" s="28">
        <v>9.8841160733477602E-3</v>
      </c>
      <c r="BN37" s="28">
        <v>1.5211618181517499</v>
      </c>
      <c r="BO37" s="28">
        <v>0.124465359829891</v>
      </c>
      <c r="BP37" s="28">
        <v>0</v>
      </c>
      <c r="BQ37" s="28">
        <v>2.55549847054348E-2</v>
      </c>
      <c r="BR37" s="28">
        <v>3.4650065642619699E-5</v>
      </c>
      <c r="BS37" s="28">
        <v>1.6656541649167401E-2</v>
      </c>
      <c r="BT37" s="28">
        <v>0.86894502530976703</v>
      </c>
      <c r="BU37" s="28">
        <v>0</v>
      </c>
      <c r="BV37" s="28">
        <v>0</v>
      </c>
      <c r="BW37" s="28">
        <v>0.36472655223955303</v>
      </c>
      <c r="BX37" s="28">
        <v>0.34467815188478601</v>
      </c>
      <c r="BY37" s="28">
        <v>3.9401475355081801</v>
      </c>
      <c r="BZ37" s="28">
        <v>0.38210357569602499</v>
      </c>
      <c r="CB37" s="37">
        <f t="shared" si="16"/>
        <v>7.9999776240943839E-3</v>
      </c>
      <c r="CC37" s="25">
        <f t="shared" si="17"/>
        <v>2.7411111080200413E-3</v>
      </c>
      <c r="CD37" s="25">
        <f t="shared" si="18"/>
        <v>2.7388973191346897E-3</v>
      </c>
      <c r="CE37" s="25">
        <f t="shared" si="19"/>
        <v>2.7377861552912012E-3</v>
      </c>
      <c r="CF37" s="25">
        <f t="shared" si="20"/>
        <v>2.7132963666395707E-3</v>
      </c>
      <c r="CG37" s="25">
        <f t="shared" si="21"/>
        <v>2.7121703694202612E-3</v>
      </c>
      <c r="CH37" s="25">
        <f t="shared" si="22"/>
        <v>2.7215491328999248E-3</v>
      </c>
      <c r="CI37" s="25">
        <f t="shared" si="23"/>
        <v>2.7444240963562629E-3</v>
      </c>
      <c r="CJ37" s="25">
        <f t="shared" si="24"/>
        <v>2.7486364840908729E-3</v>
      </c>
      <c r="CK37" s="25">
        <f t="shared" si="25"/>
        <v>2.7066801348059324E-3</v>
      </c>
      <c r="CL37" s="25" t="str">
        <f t="shared" si="11"/>
        <v/>
      </c>
      <c r="CM37" s="25">
        <f t="shared" si="12"/>
        <v>2.7376612190025676E-3</v>
      </c>
      <c r="CN37" s="25" t="str">
        <f t="shared" si="13"/>
        <v/>
      </c>
      <c r="CO37" s="25">
        <f t="shared" si="14"/>
        <v>2.7300070224573962E-3</v>
      </c>
      <c r="CP37" s="25" t="str">
        <f t="shared" si="15"/>
        <v/>
      </c>
      <c r="CQ37" s="25">
        <f t="shared" si="26"/>
        <v>2.7519473446568346E-3</v>
      </c>
    </row>
    <row r="38" spans="1:95" x14ac:dyDescent="0.3">
      <c r="A38" s="28" t="s">
        <v>37</v>
      </c>
      <c r="B38" s="28">
        <v>268.17294931999999</v>
      </c>
      <c r="C38" s="28">
        <v>0.6729364498</v>
      </c>
      <c r="D38" s="28">
        <v>1435.4045630000001</v>
      </c>
      <c r="E38" s="28">
        <v>34.874771934000002</v>
      </c>
      <c r="F38" s="28">
        <v>33.812410614999997</v>
      </c>
      <c r="G38" s="28">
        <v>0.30665025633999998</v>
      </c>
      <c r="H38" s="28">
        <v>15.527953438999999</v>
      </c>
      <c r="I38" s="28">
        <v>0.73249571440000005</v>
      </c>
      <c r="J38" s="28">
        <v>0.20056931619999999</v>
      </c>
      <c r="K38" s="28"/>
      <c r="L38" s="28">
        <v>1.4748902488</v>
      </c>
      <c r="M38" s="28"/>
      <c r="N38" s="28">
        <v>3.4506089900000002E-2</v>
      </c>
      <c r="O38" s="31"/>
      <c r="P38" s="31">
        <v>3.0021354900000002E-2</v>
      </c>
      <c r="Q38" s="28"/>
      <c r="R38" s="28" t="s">
        <v>37</v>
      </c>
      <c r="S38" s="28">
        <v>0</v>
      </c>
      <c r="T38" s="28">
        <v>3.4601104759858697E-2</v>
      </c>
      <c r="U38" s="28">
        <v>0.73450198373187603</v>
      </c>
      <c r="V38" s="28">
        <v>0.73450198373187603</v>
      </c>
      <c r="W38" s="28">
        <v>0</v>
      </c>
      <c r="X38" s="28">
        <v>0.20112032489804399</v>
      </c>
      <c r="Y38" s="28">
        <v>0</v>
      </c>
      <c r="Z38" s="28">
        <v>0</v>
      </c>
      <c r="AA38" s="28">
        <v>0</v>
      </c>
      <c r="AB38" s="28">
        <v>268.90686028538897</v>
      </c>
      <c r="AC38" s="28">
        <v>0.202053793325637</v>
      </c>
      <c r="AD38" s="28">
        <v>0.435303375698116</v>
      </c>
      <c r="AE38" s="28">
        <v>0.29562305615836998</v>
      </c>
      <c r="AF38" s="28">
        <v>0</v>
      </c>
      <c r="AG38" s="28">
        <v>1.47892948365112</v>
      </c>
      <c r="AH38" s="28">
        <v>1.47892948365112</v>
      </c>
      <c r="AI38" s="28">
        <v>11.5145911583194</v>
      </c>
      <c r="AJ38" s="28">
        <v>0.16091428363418001</v>
      </c>
      <c r="AK38" s="28">
        <v>0.12978218346887099</v>
      </c>
      <c r="AL38" s="28">
        <v>0</v>
      </c>
      <c r="AM38" s="28">
        <v>0</v>
      </c>
      <c r="AN38" s="28">
        <v>3.0101210357702801E-2</v>
      </c>
      <c r="AO38" s="28">
        <v>0.67477285993484803</v>
      </c>
      <c r="AP38" s="28">
        <v>0</v>
      </c>
      <c r="AQ38" s="28">
        <v>1295.4023550786201</v>
      </c>
      <c r="AR38" s="28">
        <v>132.41946181252899</v>
      </c>
      <c r="AS38" s="28">
        <v>1439.33640804947</v>
      </c>
      <c r="AT38" s="28">
        <v>0</v>
      </c>
      <c r="AU38" s="28">
        <v>0.39790652321169301</v>
      </c>
      <c r="AV38" s="28">
        <v>0</v>
      </c>
      <c r="AW38" s="28">
        <v>7.2677176222688598</v>
      </c>
      <c r="AX38" s="28">
        <v>1.9766449723044401E-2</v>
      </c>
      <c r="AY38" s="28">
        <v>6.9506179136559799E-3</v>
      </c>
      <c r="AZ38" s="28">
        <v>26.147591631475301</v>
      </c>
      <c r="BA38" s="28">
        <v>8.8832734932786598E-3</v>
      </c>
      <c r="BB38" s="28">
        <v>0</v>
      </c>
      <c r="BC38" s="28">
        <v>1.2883849547776799E-3</v>
      </c>
      <c r="BD38" s="28">
        <v>34.969458868195403</v>
      </c>
      <c r="BE38" s="28">
        <v>33.9041784455693</v>
      </c>
      <c r="BF38" s="28">
        <v>1.06528042262603</v>
      </c>
      <c r="BG38" s="28">
        <v>0</v>
      </c>
      <c r="BH38" s="28">
        <v>0</v>
      </c>
      <c r="BI38" s="28">
        <v>0.13870406514657899</v>
      </c>
      <c r="BJ38" s="28">
        <v>0</v>
      </c>
      <c r="BK38" s="28">
        <v>1.4884397394136699</v>
      </c>
      <c r="BL38" s="28">
        <v>0</v>
      </c>
      <c r="BM38" s="28">
        <v>3.8685750359628901E-2</v>
      </c>
      <c r="BN38" s="28">
        <v>5.9537146996478398</v>
      </c>
      <c r="BO38" s="28">
        <v>0.49226285267965297</v>
      </c>
      <c r="BP38" s="28">
        <v>0</v>
      </c>
      <c r="BQ38" s="28">
        <v>0.100018238132244</v>
      </c>
      <c r="BR38" s="28">
        <v>1.3559530931397601E-4</v>
      </c>
      <c r="BS38" s="28">
        <v>0.30749195026637199</v>
      </c>
      <c r="BT38" s="28">
        <v>3.4367230021270401</v>
      </c>
      <c r="BU38" s="28">
        <v>0</v>
      </c>
      <c r="BV38" s="28">
        <v>0</v>
      </c>
      <c r="BW38" s="28">
        <v>1.44250966935909</v>
      </c>
      <c r="BX38" s="28">
        <v>1.36320330395145</v>
      </c>
      <c r="BY38" s="28">
        <v>15.5705058350832</v>
      </c>
      <c r="BZ38" s="28">
        <v>1.51120850131985</v>
      </c>
      <c r="CB38" s="37">
        <f t="shared" si="16"/>
        <v>7.9999304498407729E-3</v>
      </c>
      <c r="CC38" s="25">
        <f t="shared" si="17"/>
        <v>2.7367076629091322E-3</v>
      </c>
      <c r="CD38" s="25">
        <f t="shared" si="18"/>
        <v>2.728950312312288E-3</v>
      </c>
      <c r="CE38" s="25">
        <f t="shared" si="19"/>
        <v>2.7391894597662528E-3</v>
      </c>
      <c r="CF38" s="25">
        <f t="shared" si="20"/>
        <v>2.7150552948301699E-3</v>
      </c>
      <c r="CG38" s="25">
        <f t="shared" si="21"/>
        <v>2.7140280417803937E-3</v>
      </c>
      <c r="CH38" s="25">
        <f t="shared" si="22"/>
        <v>2.7448009873462459E-3</v>
      </c>
      <c r="CI38" s="25">
        <f t="shared" si="23"/>
        <v>2.740373755650634E-3</v>
      </c>
      <c r="CJ38" s="25">
        <f t="shared" si="24"/>
        <v>2.7389502661040771E-3</v>
      </c>
      <c r="CK38" s="25">
        <f t="shared" si="25"/>
        <v>2.747223296581211E-3</v>
      </c>
      <c r="CL38" s="25" t="str">
        <f t="shared" si="11"/>
        <v/>
      </c>
      <c r="CM38" s="25">
        <f t="shared" si="12"/>
        <v>2.7386680835448009E-3</v>
      </c>
      <c r="CN38" s="25" t="str">
        <f t="shared" si="13"/>
        <v/>
      </c>
      <c r="CO38" s="25">
        <f t="shared" si="14"/>
        <v>2.7535678523429442E-3</v>
      </c>
      <c r="CP38" s="25" t="str">
        <f t="shared" si="15"/>
        <v/>
      </c>
      <c r="CQ38" s="25">
        <f t="shared" si="26"/>
        <v>2.6599551542158904E-3</v>
      </c>
    </row>
    <row r="39" spans="1:95" x14ac:dyDescent="0.3">
      <c r="A39" s="28" t="s">
        <v>38</v>
      </c>
      <c r="B39" s="28">
        <v>163.22146063</v>
      </c>
      <c r="C39" s="28">
        <v>0.38235954430000002</v>
      </c>
      <c r="D39" s="28">
        <v>846.23702433999995</v>
      </c>
      <c r="E39" s="28">
        <v>21.696731200999999</v>
      </c>
      <c r="F39" s="28">
        <v>21.040700636</v>
      </c>
      <c r="G39" s="28">
        <v>0.11651977847</v>
      </c>
      <c r="H39" s="28">
        <v>9.6232468577999999</v>
      </c>
      <c r="I39" s="28">
        <v>0.46846910120000002</v>
      </c>
      <c r="J39" s="28">
        <v>0.12827428590000001</v>
      </c>
      <c r="K39" s="28"/>
      <c r="L39" s="28">
        <v>0.94326974699999999</v>
      </c>
      <c r="M39" s="28"/>
      <c r="N39" s="28">
        <v>2.2068581899999998E-2</v>
      </c>
      <c r="O39" s="31"/>
      <c r="P39" s="31">
        <v>1.9298964599999999E-2</v>
      </c>
      <c r="Q39" s="28"/>
      <c r="R39" s="28" t="s">
        <v>130</v>
      </c>
      <c r="S39" s="28">
        <v>0</v>
      </c>
      <c r="T39" s="28">
        <v>2.2125654049384401E-2</v>
      </c>
      <c r="U39" s="28">
        <v>0.46968664116238401</v>
      </c>
      <c r="V39" s="28">
        <v>0.46968664116238401</v>
      </c>
      <c r="W39" s="28">
        <v>0</v>
      </c>
      <c r="X39" s="28">
        <v>0.12860365266093701</v>
      </c>
      <c r="Y39" s="28">
        <v>0</v>
      </c>
      <c r="Z39" s="28">
        <v>0</v>
      </c>
      <c r="AA39" s="28">
        <v>0</v>
      </c>
      <c r="AB39" s="28">
        <v>163.645358356674</v>
      </c>
      <c r="AC39" s="28">
        <v>0.12445348283392201</v>
      </c>
      <c r="AD39" s="28">
        <v>0.26812203691620601</v>
      </c>
      <c r="AE39" s="28">
        <v>0.182088721346431</v>
      </c>
      <c r="AF39" s="28">
        <v>0</v>
      </c>
      <c r="AG39" s="28">
        <v>0.94572478723360498</v>
      </c>
      <c r="AH39" s="28">
        <v>0.94572478723360498</v>
      </c>
      <c r="AI39" s="28">
        <v>6.7874404285785301</v>
      </c>
      <c r="AJ39" s="28">
        <v>9.9115553262441397E-2</v>
      </c>
      <c r="AK39" s="28">
        <v>7.9940277206549601E-2</v>
      </c>
      <c r="AL39" s="28">
        <v>0</v>
      </c>
      <c r="AM39" s="28">
        <v>0</v>
      </c>
      <c r="AN39" s="28">
        <v>1.9349773595548701E-2</v>
      </c>
      <c r="AO39" s="28">
        <v>0.38335100165236502</v>
      </c>
      <c r="AP39" s="28">
        <v>0</v>
      </c>
      <c r="AQ39" s="28">
        <v>763.58574647773196</v>
      </c>
      <c r="AR39" s="28">
        <v>78.056531517606601</v>
      </c>
      <c r="AS39" s="28">
        <v>848.42971842391705</v>
      </c>
      <c r="AT39" s="28">
        <v>0</v>
      </c>
      <c r="AU39" s="28">
        <v>0.24509483609197599</v>
      </c>
      <c r="AV39" s="28">
        <v>0</v>
      </c>
      <c r="AW39" s="28">
        <v>4.47657956598818</v>
      </c>
      <c r="AX39" s="28">
        <v>1.22986280460986E-2</v>
      </c>
      <c r="AY39" s="28">
        <v>4.3245681487237902E-3</v>
      </c>
      <c r="AZ39" s="28">
        <v>16.2687267280653</v>
      </c>
      <c r="BA39" s="28">
        <v>5.5269179803457899E-3</v>
      </c>
      <c r="BB39" s="28">
        <v>0</v>
      </c>
      <c r="BC39" s="28">
        <v>8.0164130513621704E-4</v>
      </c>
      <c r="BD39" s="28">
        <v>21.752476391223201</v>
      </c>
      <c r="BE39" s="28">
        <v>21.094742694127302</v>
      </c>
      <c r="BF39" s="28">
        <v>0.65773369709596097</v>
      </c>
      <c r="BG39" s="28">
        <v>0</v>
      </c>
      <c r="BH39" s="28">
        <v>0</v>
      </c>
      <c r="BI39" s="28">
        <v>8.6301315564080397E-2</v>
      </c>
      <c r="BJ39" s="28">
        <v>0</v>
      </c>
      <c r="BK39" s="28">
        <v>0.92608705853822604</v>
      </c>
      <c r="BL39" s="28">
        <v>0</v>
      </c>
      <c r="BM39" s="28">
        <v>2.40699443134531E-2</v>
      </c>
      <c r="BN39" s="28">
        <v>3.70428996577323</v>
      </c>
      <c r="BO39" s="28">
        <v>0.303205217472369</v>
      </c>
      <c r="BP39" s="28">
        <v>0</v>
      </c>
      <c r="BQ39" s="28">
        <v>6.2231540049714297E-2</v>
      </c>
      <c r="BR39" s="28">
        <v>8.4386342939973797E-5</v>
      </c>
      <c r="BS39" s="28">
        <v>0.116802130504361</v>
      </c>
      <c r="BT39" s="28">
        <v>2.1168380848025201</v>
      </c>
      <c r="BU39" s="28">
        <v>0</v>
      </c>
      <c r="BV39" s="28">
        <v>0</v>
      </c>
      <c r="BW39" s="28">
        <v>0.88851227356868301</v>
      </c>
      <c r="BX39" s="28">
        <v>0.83967225395181599</v>
      </c>
      <c r="BY39" s="28">
        <v>9.6482555361916393</v>
      </c>
      <c r="BZ39" s="28">
        <v>0.93082644303706596</v>
      </c>
      <c r="CB39" s="37">
        <f t="shared" si="16"/>
        <v>8.0000031601759527E-3</v>
      </c>
      <c r="CC39" s="25">
        <f t="shared" si="17"/>
        <v>2.5970710287596048E-3</v>
      </c>
      <c r="CD39" s="25">
        <f t="shared" si="18"/>
        <v>2.5929975258760641E-3</v>
      </c>
      <c r="CE39" s="25">
        <f t="shared" si="19"/>
        <v>2.5911110254567709E-3</v>
      </c>
      <c r="CF39" s="25">
        <f t="shared" si="20"/>
        <v>2.5692898025410009E-3</v>
      </c>
      <c r="CG39" s="25">
        <f t="shared" si="21"/>
        <v>2.5684533543924291E-3</v>
      </c>
      <c r="CH39" s="25">
        <f t="shared" si="22"/>
        <v>2.4232112184601868E-3</v>
      </c>
      <c r="CI39" s="25">
        <f t="shared" si="23"/>
        <v>2.5987776019035596E-3</v>
      </c>
      <c r="CJ39" s="25">
        <f t="shared" si="24"/>
        <v>2.5989760248119336E-3</v>
      </c>
      <c r="CK39" s="25">
        <f t="shared" si="25"/>
        <v>2.5676756539792628E-3</v>
      </c>
      <c r="CL39" s="25" t="str">
        <f t="shared" si="11"/>
        <v/>
      </c>
      <c r="CM39" s="25">
        <f t="shared" si="12"/>
        <v>2.6026915857452898E-3</v>
      </c>
      <c r="CN39" s="25" t="str">
        <f t="shared" si="13"/>
        <v/>
      </c>
      <c r="CO39" s="25">
        <f t="shared" si="14"/>
        <v>2.5861267227325763E-3</v>
      </c>
      <c r="CP39" s="25" t="str">
        <f t="shared" si="15"/>
        <v/>
      </c>
      <c r="CQ39" s="25">
        <f t="shared" si="26"/>
        <v>2.6327316828542147E-3</v>
      </c>
    </row>
    <row r="40" spans="1:95" x14ac:dyDescent="0.3">
      <c r="A40" s="28" t="s">
        <v>39</v>
      </c>
      <c r="B40" s="28">
        <v>651.56567730999996</v>
      </c>
      <c r="C40" s="28">
        <v>1.6658400070999999</v>
      </c>
      <c r="D40" s="28">
        <v>3472.8255653000001</v>
      </c>
      <c r="E40" s="28">
        <v>84.155582210000006</v>
      </c>
      <c r="F40" s="28">
        <v>81.630865897000007</v>
      </c>
      <c r="G40" s="28">
        <v>0.15824965233999999</v>
      </c>
      <c r="H40" s="28">
        <v>37.112361528999998</v>
      </c>
      <c r="I40" s="28">
        <v>1.7304476002</v>
      </c>
      <c r="J40" s="28">
        <v>0.47382523739999999</v>
      </c>
      <c r="K40" s="28"/>
      <c r="L40" s="28">
        <v>3.4842841587</v>
      </c>
      <c r="M40" s="28"/>
      <c r="N40" s="28">
        <v>8.1517425700000007E-2</v>
      </c>
      <c r="O40" s="31"/>
      <c r="P40" s="31">
        <v>7.1771472399999994E-2</v>
      </c>
      <c r="Q40" s="28"/>
      <c r="R40" s="28" t="s">
        <v>39</v>
      </c>
      <c r="S40" s="28">
        <v>0</v>
      </c>
      <c r="T40" s="28">
        <v>8.1741578059177006E-2</v>
      </c>
      <c r="U40" s="28">
        <v>1.73519074074535</v>
      </c>
      <c r="V40" s="28">
        <v>1.73519074074535</v>
      </c>
      <c r="W40" s="28">
        <v>0</v>
      </c>
      <c r="X40" s="28">
        <v>0.47513265022022899</v>
      </c>
      <c r="Y40" s="28">
        <v>0</v>
      </c>
      <c r="Z40" s="28">
        <v>0</v>
      </c>
      <c r="AA40" s="28">
        <v>0</v>
      </c>
      <c r="AB40" s="28">
        <v>653.35035386167306</v>
      </c>
      <c r="AC40" s="28">
        <v>0.48394254373657197</v>
      </c>
      <c r="AD40" s="28">
        <v>1.0425947357624199</v>
      </c>
      <c r="AE40" s="28">
        <v>0.70804932472309301</v>
      </c>
      <c r="AF40" s="28">
        <v>0</v>
      </c>
      <c r="AG40" s="28">
        <v>3.4937898921939698</v>
      </c>
      <c r="AH40" s="28">
        <v>3.4937898921939698</v>
      </c>
      <c r="AI40" s="28">
        <v>27.858977954000299</v>
      </c>
      <c r="AJ40" s="28">
        <v>0.38540451445585899</v>
      </c>
      <c r="AK40" s="28">
        <v>0.31084046824231298</v>
      </c>
      <c r="AL40" s="28">
        <v>0</v>
      </c>
      <c r="AM40" s="28">
        <v>0</v>
      </c>
      <c r="AN40" s="28">
        <v>7.1967280999989905E-2</v>
      </c>
      <c r="AO40" s="28">
        <v>1.6703890857983701</v>
      </c>
      <c r="AP40" s="28">
        <v>0</v>
      </c>
      <c r="AQ40" s="28">
        <v>3134.1044725210199</v>
      </c>
      <c r="AR40" s="28">
        <v>320.37361426743098</v>
      </c>
      <c r="AS40" s="28">
        <v>3482.3370647424499</v>
      </c>
      <c r="AT40" s="28">
        <v>0</v>
      </c>
      <c r="AU40" s="28">
        <v>0.95305990643694904</v>
      </c>
      <c r="AV40" s="28">
        <v>0</v>
      </c>
      <c r="AW40" s="28">
        <v>17.407012459656901</v>
      </c>
      <c r="AX40" s="28">
        <v>4.7721076935796101E-2</v>
      </c>
      <c r="AY40" s="28">
        <v>1.6780013822979799E-2</v>
      </c>
      <c r="AZ40" s="28">
        <v>63.126124797036603</v>
      </c>
      <c r="BA40" s="28">
        <v>2.1446066502422201E-2</v>
      </c>
      <c r="BB40" s="28">
        <v>0</v>
      </c>
      <c r="BC40" s="28">
        <v>3.1104599877643398E-3</v>
      </c>
      <c r="BD40" s="28">
        <v>84.383886025319498</v>
      </c>
      <c r="BE40" s="28">
        <v>81.852275259268495</v>
      </c>
      <c r="BF40" s="28">
        <v>2.5316107660510201</v>
      </c>
      <c r="BG40" s="28">
        <v>0</v>
      </c>
      <c r="BH40" s="28">
        <v>0</v>
      </c>
      <c r="BI40" s="28">
        <v>0.33486665057292597</v>
      </c>
      <c r="BJ40" s="28">
        <v>0</v>
      </c>
      <c r="BK40" s="28">
        <v>3.5933987195555401</v>
      </c>
      <c r="BL40" s="28">
        <v>0</v>
      </c>
      <c r="BM40" s="28">
        <v>9.3395691066320605E-2</v>
      </c>
      <c r="BN40" s="28">
        <v>14.373635384182901</v>
      </c>
      <c r="BO40" s="28">
        <v>1.1790205603981401</v>
      </c>
      <c r="BP40" s="28">
        <v>0</v>
      </c>
      <c r="BQ40" s="28">
        <v>0.24146898262206701</v>
      </c>
      <c r="BR40" s="28">
        <v>3.2741698308503598E-4</v>
      </c>
      <c r="BS40" s="28">
        <v>0.158681220099539</v>
      </c>
      <c r="BT40" s="28">
        <v>8.2311929733114102</v>
      </c>
      <c r="BU40" s="28">
        <v>0</v>
      </c>
      <c r="BV40" s="28">
        <v>0</v>
      </c>
      <c r="BW40" s="28">
        <v>3.45496152515563</v>
      </c>
      <c r="BX40" s="28">
        <v>3.26510183726583</v>
      </c>
      <c r="BY40" s="28">
        <v>37.214036072024697</v>
      </c>
      <c r="BZ40" s="28">
        <v>3.6195240089035599</v>
      </c>
      <c r="CB40" s="37">
        <f t="shared" si="16"/>
        <v>8.0000808181561606E-3</v>
      </c>
      <c r="CC40" s="25">
        <f t="shared" si="17"/>
        <v>2.7390585689552722E-3</v>
      </c>
      <c r="CD40" s="25">
        <f t="shared" si="18"/>
        <v>2.7308016850246647E-3</v>
      </c>
      <c r="CE40" s="25">
        <f t="shared" si="19"/>
        <v>2.7388359316077981E-3</v>
      </c>
      <c r="CF40" s="25">
        <f t="shared" si="20"/>
        <v>2.7128778546120437E-3</v>
      </c>
      <c r="CG40" s="25">
        <f t="shared" si="21"/>
        <v>2.7123240680535948E-3</v>
      </c>
      <c r="CH40" s="25">
        <f t="shared" si="22"/>
        <v>2.7271324338317272E-3</v>
      </c>
      <c r="CI40" s="25">
        <f t="shared" si="23"/>
        <v>2.739640886103417E-3</v>
      </c>
      <c r="CJ40" s="25">
        <f t="shared" si="24"/>
        <v>2.7409905649854803E-3</v>
      </c>
      <c r="CK40" s="25">
        <f t="shared" si="25"/>
        <v>2.7592722316842205E-3</v>
      </c>
      <c r="CL40" s="25" t="str">
        <f t="shared" si="11"/>
        <v/>
      </c>
      <c r="CM40" s="25">
        <f t="shared" si="12"/>
        <v>2.7281740125112263E-3</v>
      </c>
      <c r="CN40" s="25" t="str">
        <f t="shared" si="13"/>
        <v/>
      </c>
      <c r="CO40" s="25">
        <f t="shared" si="14"/>
        <v>2.7497477656117752E-3</v>
      </c>
      <c r="CP40" s="25" t="str">
        <f t="shared" si="15"/>
        <v/>
      </c>
      <c r="CQ40" s="25">
        <f t="shared" si="26"/>
        <v>2.7282232542007964E-3</v>
      </c>
    </row>
    <row r="41" spans="1:95" x14ac:dyDescent="0.3">
      <c r="A41" s="28" t="s">
        <v>40</v>
      </c>
      <c r="B41" s="28">
        <v>300.81334564999997</v>
      </c>
      <c r="C41" s="28">
        <v>0.7734078191</v>
      </c>
      <c r="D41" s="28">
        <v>1604.1679334999999</v>
      </c>
      <c r="E41" s="28">
        <v>39.029337576000003</v>
      </c>
      <c r="F41" s="28">
        <v>37.853455730999997</v>
      </c>
      <c r="G41" s="28">
        <v>0.14730427968000001</v>
      </c>
      <c r="H41" s="28">
        <v>17.252547280999998</v>
      </c>
      <c r="I41" s="28">
        <v>0.80446461790000001</v>
      </c>
      <c r="J41" s="28">
        <v>0.2202752784</v>
      </c>
      <c r="K41" s="28"/>
      <c r="L41" s="28">
        <v>1.6198021465000001</v>
      </c>
      <c r="M41" s="28"/>
      <c r="N41" s="28">
        <v>3.7896461200000002E-2</v>
      </c>
      <c r="O41" s="31"/>
      <c r="P41" s="31">
        <v>3.3266536899999997E-2</v>
      </c>
      <c r="Q41" s="28"/>
      <c r="R41" s="28" t="s">
        <v>40</v>
      </c>
      <c r="S41" s="28">
        <v>0</v>
      </c>
      <c r="T41" s="28">
        <v>3.8000873250864202E-2</v>
      </c>
      <c r="U41" s="28">
        <v>0.80667665221595097</v>
      </c>
      <c r="V41" s="28">
        <v>0.80667665221595097</v>
      </c>
      <c r="W41" s="28">
        <v>0</v>
      </c>
      <c r="X41" s="28">
        <v>0.22088002969361001</v>
      </c>
      <c r="Y41" s="28">
        <v>0</v>
      </c>
      <c r="Z41" s="28">
        <v>0</v>
      </c>
      <c r="AA41" s="28">
        <v>0</v>
      </c>
      <c r="AB41" s="28">
        <v>301.63710689713702</v>
      </c>
      <c r="AC41" s="28">
        <v>0.224969460261006</v>
      </c>
      <c r="AD41" s="28">
        <v>0.484669509461429</v>
      </c>
      <c r="AE41" s="28">
        <v>0.32915019054820799</v>
      </c>
      <c r="AF41" s="28">
        <v>0</v>
      </c>
      <c r="AG41" s="28">
        <v>1.6241998942620099</v>
      </c>
      <c r="AH41" s="28">
        <v>1.6241998942620099</v>
      </c>
      <c r="AI41" s="28">
        <v>12.868527548431601</v>
      </c>
      <c r="AJ41" s="28">
        <v>0.17917000609254299</v>
      </c>
      <c r="AK41" s="28">
        <v>0.144498941256303</v>
      </c>
      <c r="AL41" s="28">
        <v>0</v>
      </c>
      <c r="AM41" s="28">
        <v>0</v>
      </c>
      <c r="AN41" s="28">
        <v>3.3358075040516397E-2</v>
      </c>
      <c r="AO41" s="28">
        <v>0.77552846236345796</v>
      </c>
      <c r="AP41" s="28">
        <v>0</v>
      </c>
      <c r="AQ41" s="28">
        <v>1447.7033422735101</v>
      </c>
      <c r="AR41" s="28">
        <v>147.986912820383</v>
      </c>
      <c r="AS41" s="28">
        <v>1608.55878264232</v>
      </c>
      <c r="AT41" s="28">
        <v>0</v>
      </c>
      <c r="AU41" s="28">
        <v>0.443041885174289</v>
      </c>
      <c r="AV41" s="28">
        <v>0</v>
      </c>
      <c r="AW41" s="28">
        <v>8.0923108686684202</v>
      </c>
      <c r="AX41" s="28">
        <v>2.2128979248995401E-2</v>
      </c>
      <c r="AY41" s="28">
        <v>7.7811928364556497E-3</v>
      </c>
      <c r="AZ41" s="28">
        <v>29.272490622529901</v>
      </c>
      <c r="BA41" s="28">
        <v>9.94462516046897E-3</v>
      </c>
      <c r="BB41" s="28">
        <v>0</v>
      </c>
      <c r="BC41" s="28">
        <v>1.4423961014566899E-3</v>
      </c>
      <c r="BD41" s="28">
        <v>39.135200232458999</v>
      </c>
      <c r="BE41" s="28">
        <v>37.956095748390098</v>
      </c>
      <c r="BF41" s="28">
        <v>1.17910448406885</v>
      </c>
      <c r="BG41" s="28">
        <v>0</v>
      </c>
      <c r="BH41" s="28">
        <v>0</v>
      </c>
      <c r="BI41" s="28">
        <v>0.15528295235040299</v>
      </c>
      <c r="BJ41" s="28">
        <v>0</v>
      </c>
      <c r="BK41" s="28">
        <v>1.6663343705418401</v>
      </c>
      <c r="BL41" s="28">
        <v>0</v>
      </c>
      <c r="BM41" s="28">
        <v>4.3309242127019303E-2</v>
      </c>
      <c r="BN41" s="28">
        <v>6.6652562967642002</v>
      </c>
      <c r="BO41" s="28">
        <v>0.54809299127575495</v>
      </c>
      <c r="BP41" s="28">
        <v>0</v>
      </c>
      <c r="BQ41" s="28">
        <v>0.111973226290117</v>
      </c>
      <c r="BR41" s="28">
        <v>1.5184443926652099E-4</v>
      </c>
      <c r="BS41" s="28">
        <v>0.14770871964099899</v>
      </c>
      <c r="BT41" s="28">
        <v>3.8265385271684802</v>
      </c>
      <c r="BU41" s="28">
        <v>0</v>
      </c>
      <c r="BV41" s="28">
        <v>0</v>
      </c>
      <c r="BW41" s="28">
        <v>1.6061212110668299</v>
      </c>
      <c r="BX41" s="28">
        <v>1.5178385195125601</v>
      </c>
      <c r="BY41" s="28">
        <v>17.299819716595898</v>
      </c>
      <c r="BZ41" s="28">
        <v>1.68262291637961</v>
      </c>
      <c r="CB41" s="37">
        <f t="shared" si="16"/>
        <v>8.000035614050079E-3</v>
      </c>
      <c r="CC41" s="25">
        <f t="shared" si="17"/>
        <v>2.7384464786861513E-3</v>
      </c>
      <c r="CD41" s="25">
        <f t="shared" si="18"/>
        <v>2.7419470182312193E-3</v>
      </c>
      <c r="CE41" s="25">
        <f t="shared" si="19"/>
        <v>2.7371505505287682E-3</v>
      </c>
      <c r="CF41" s="25">
        <f t="shared" si="20"/>
        <v>2.7123867078926033E-3</v>
      </c>
      <c r="CG41" s="25">
        <f t="shared" si="21"/>
        <v>2.711509832008394E-3</v>
      </c>
      <c r="CH41" s="25">
        <f t="shared" si="22"/>
        <v>2.7456090337468547E-3</v>
      </c>
      <c r="CI41" s="25">
        <f t="shared" si="23"/>
        <v>2.7400264335435687E-3</v>
      </c>
      <c r="CJ41" s="25">
        <f t="shared" si="24"/>
        <v>2.7496974593181314E-3</v>
      </c>
      <c r="CK41" s="25">
        <f t="shared" si="25"/>
        <v>2.745434249375176E-3</v>
      </c>
      <c r="CL41" s="25" t="str">
        <f t="shared" si="11"/>
        <v/>
      </c>
      <c r="CM41" s="25">
        <f t="shared" si="12"/>
        <v>2.7149906990260007E-3</v>
      </c>
      <c r="CN41" s="25" t="str">
        <f t="shared" si="13"/>
        <v/>
      </c>
      <c r="CO41" s="25">
        <f t="shared" si="14"/>
        <v>2.7551926369367677E-3</v>
      </c>
      <c r="CP41" s="25" t="str">
        <f t="shared" si="15"/>
        <v/>
      </c>
      <c r="CQ41" s="25">
        <f t="shared" si="26"/>
        <v>2.7516582441858939E-3</v>
      </c>
    </row>
    <row r="42" spans="1:95" s="30" customFormat="1" x14ac:dyDescent="0.3">
      <c r="A42" s="28" t="s">
        <v>41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31"/>
      <c r="P42" s="31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B42" s="37" t="e">
        <f t="shared" si="16"/>
        <v>#DIV/0!</v>
      </c>
      <c r="CC42" s="25" t="str">
        <f t="shared" si="17"/>
        <v/>
      </c>
      <c r="CD42" s="25" t="str">
        <f t="shared" si="18"/>
        <v/>
      </c>
      <c r="CE42" s="25" t="str">
        <f t="shared" si="19"/>
        <v/>
      </c>
      <c r="CF42" s="25" t="str">
        <f t="shared" si="20"/>
        <v/>
      </c>
      <c r="CG42" s="25" t="str">
        <f t="shared" si="21"/>
        <v/>
      </c>
      <c r="CH42" s="25" t="str">
        <f t="shared" si="22"/>
        <v/>
      </c>
      <c r="CI42" s="25" t="str">
        <f t="shared" si="23"/>
        <v/>
      </c>
      <c r="CJ42" s="25" t="str">
        <f t="shared" si="24"/>
        <v/>
      </c>
      <c r="CK42" s="25" t="str">
        <f t="shared" si="25"/>
        <v/>
      </c>
      <c r="CL42" s="25" t="str">
        <f t="shared" si="11"/>
        <v/>
      </c>
      <c r="CM42" s="25" t="str">
        <f t="shared" si="12"/>
        <v/>
      </c>
      <c r="CN42" s="25" t="str">
        <f t="shared" si="13"/>
        <v/>
      </c>
      <c r="CO42" s="25" t="str">
        <f t="shared" si="14"/>
        <v/>
      </c>
      <c r="CP42" s="25" t="str">
        <f t="shared" si="15"/>
        <v/>
      </c>
      <c r="CQ42" s="25" t="str">
        <f t="shared" si="26"/>
        <v/>
      </c>
    </row>
    <row r="43" spans="1:95" s="30" customFormat="1" x14ac:dyDescent="0.3">
      <c r="A43" s="28" t="s">
        <v>42</v>
      </c>
      <c r="B43" s="28">
        <v>756.55729653000003</v>
      </c>
      <c r="C43" s="28">
        <v>1.9784439556</v>
      </c>
      <c r="D43" s="28">
        <v>3911.8421941000001</v>
      </c>
      <c r="E43" s="28">
        <v>100.41709966000001</v>
      </c>
      <c r="F43" s="28">
        <v>97.404542120000002</v>
      </c>
      <c r="G43" s="28">
        <v>0.1873109194</v>
      </c>
      <c r="H43" s="28">
        <v>44.304661463999999</v>
      </c>
      <c r="I43" s="28">
        <v>2.0695899345000002</v>
      </c>
      <c r="J43" s="28">
        <v>0.56668757319999996</v>
      </c>
      <c r="K43" s="28"/>
      <c r="L43" s="28">
        <v>4.1671468038999997</v>
      </c>
      <c r="M43" s="28"/>
      <c r="N43" s="28">
        <v>9.7493211199999999E-2</v>
      </c>
      <c r="O43" s="31"/>
      <c r="P43" s="31">
        <v>8.5797889500000002E-2</v>
      </c>
      <c r="Q43" s="28"/>
      <c r="R43" s="28" t="s">
        <v>42</v>
      </c>
      <c r="S43" s="28">
        <v>0</v>
      </c>
      <c r="T43" s="28">
        <v>9.7762694388182206E-2</v>
      </c>
      <c r="U43" s="28">
        <v>2.07525248143943</v>
      </c>
      <c r="V43" s="28">
        <v>2.07525248143943</v>
      </c>
      <c r="W43" s="28">
        <v>0</v>
      </c>
      <c r="X43" s="28">
        <v>0.56824062788413898</v>
      </c>
      <c r="Y43" s="28">
        <v>0</v>
      </c>
      <c r="Z43" s="28">
        <v>0</v>
      </c>
      <c r="AA43" s="28">
        <v>0</v>
      </c>
      <c r="AB43" s="28">
        <v>758.63001774499901</v>
      </c>
      <c r="AC43" s="28">
        <v>0.57753586054511297</v>
      </c>
      <c r="AD43" s="28">
        <v>1.2442319857449999</v>
      </c>
      <c r="AE43" s="28">
        <v>0.84498213665298505</v>
      </c>
      <c r="AF43" s="28">
        <v>0</v>
      </c>
      <c r="AG43" s="28">
        <v>4.1785478776421598</v>
      </c>
      <c r="AH43" s="28">
        <v>4.1785478776421598</v>
      </c>
      <c r="AI43" s="28">
        <v>31.380384307941501</v>
      </c>
      <c r="AJ43" s="28">
        <v>0.459952597232758</v>
      </c>
      <c r="AK43" s="28">
        <v>0.37096313440155998</v>
      </c>
      <c r="AL43" s="28">
        <v>0</v>
      </c>
      <c r="AM43" s="28">
        <v>0</v>
      </c>
      <c r="AN43" s="28">
        <v>8.6031026903639105E-2</v>
      </c>
      <c r="AO43" s="28">
        <v>1.9838549526281799</v>
      </c>
      <c r="AP43" s="28">
        <v>0</v>
      </c>
      <c r="AQ43" s="28">
        <v>3530.3029314638102</v>
      </c>
      <c r="AR43" s="28">
        <v>360.87445480249301</v>
      </c>
      <c r="AS43" s="28">
        <v>3922.5577705742498</v>
      </c>
      <c r="AT43" s="28">
        <v>0</v>
      </c>
      <c r="AU43" s="28">
        <v>1.1373586925478301</v>
      </c>
      <c r="AV43" s="28">
        <v>0</v>
      </c>
      <c r="AW43" s="28">
        <v>20.773609637765201</v>
      </c>
      <c r="AX43" s="28">
        <v>5.6942868102977898E-2</v>
      </c>
      <c r="AY43" s="28">
        <v>2.0022741910415202E-2</v>
      </c>
      <c r="AZ43" s="28">
        <v>75.324097885216304</v>
      </c>
      <c r="BA43" s="28">
        <v>2.5589741563187201E-2</v>
      </c>
      <c r="BB43" s="28">
        <v>0</v>
      </c>
      <c r="BC43" s="28">
        <v>3.7114792837182999E-3</v>
      </c>
      <c r="BD43" s="28">
        <v>100.68961555181799</v>
      </c>
      <c r="BE43" s="28">
        <v>97.668792713477998</v>
      </c>
      <c r="BF43" s="28">
        <v>3.0208228383405702</v>
      </c>
      <c r="BG43" s="28">
        <v>0</v>
      </c>
      <c r="BH43" s="28">
        <v>0</v>
      </c>
      <c r="BI43" s="28">
        <v>0.39957347046081998</v>
      </c>
      <c r="BJ43" s="28">
        <v>0</v>
      </c>
      <c r="BK43" s="28">
        <v>4.2877659385902396</v>
      </c>
      <c r="BL43" s="28">
        <v>0</v>
      </c>
      <c r="BM43" s="28">
        <v>0.111443033118933</v>
      </c>
      <c r="BN43" s="28">
        <v>17.151125885017901</v>
      </c>
      <c r="BO43" s="28">
        <v>1.4070303656227101</v>
      </c>
      <c r="BP43" s="28">
        <v>0</v>
      </c>
      <c r="BQ43" s="28">
        <v>0.28812898493692002</v>
      </c>
      <c r="BR43" s="28">
        <v>3.9068527654226998E-4</v>
      </c>
      <c r="BS43" s="28">
        <v>0.18782542346268899</v>
      </c>
      <c r="BT43" s="28">
        <v>9.8232438931344994</v>
      </c>
      <c r="BU43" s="28">
        <v>0</v>
      </c>
      <c r="BV43" s="28">
        <v>0</v>
      </c>
      <c r="BW43" s="28">
        <v>4.1231562646556998</v>
      </c>
      <c r="BX43" s="28">
        <v>3.89650731066319</v>
      </c>
      <c r="BY43" s="28">
        <v>44.4260586385357</v>
      </c>
      <c r="BZ43" s="28">
        <v>4.3195755098367998</v>
      </c>
      <c r="CB43" s="37">
        <f t="shared" si="16"/>
        <v>7.9999801515600148E-3</v>
      </c>
      <c r="CC43" s="25">
        <f t="shared" si="17"/>
        <v>2.7396751369733012E-3</v>
      </c>
      <c r="CD43" s="25">
        <f t="shared" si="18"/>
        <v>2.734976147726634E-3</v>
      </c>
      <c r="CE43" s="25">
        <f t="shared" si="19"/>
        <v>2.7392660395174863E-3</v>
      </c>
      <c r="CF43" s="25">
        <f t="shared" si="20"/>
        <v>2.7138395028405925E-3</v>
      </c>
      <c r="CG43" s="25">
        <f t="shared" si="21"/>
        <v>2.712918594211407E-3</v>
      </c>
      <c r="CH43" s="25">
        <f t="shared" si="22"/>
        <v>2.7467916143760697E-3</v>
      </c>
      <c r="CI43" s="25">
        <f t="shared" si="23"/>
        <v>2.7400542183206472E-3</v>
      </c>
      <c r="CJ43" s="25">
        <f t="shared" si="24"/>
        <v>2.7360719362977755E-3</v>
      </c>
      <c r="CK43" s="25">
        <f t="shared" si="25"/>
        <v>2.7405836259460463E-3</v>
      </c>
      <c r="CL43" s="25" t="str">
        <f t="shared" si="11"/>
        <v/>
      </c>
      <c r="CM43" s="25">
        <f t="shared" si="12"/>
        <v>2.7359424274397953E-3</v>
      </c>
      <c r="CN43" s="25" t="str">
        <f t="shared" si="13"/>
        <v/>
      </c>
      <c r="CO43" s="25">
        <f t="shared" si="14"/>
        <v>2.7641225975148396E-3</v>
      </c>
      <c r="CP43" s="25" t="str">
        <f t="shared" si="15"/>
        <v/>
      </c>
      <c r="CQ43" s="25">
        <f t="shared" si="26"/>
        <v>2.7172859961678035E-3</v>
      </c>
    </row>
    <row r="44" spans="1:95" x14ac:dyDescent="0.3">
      <c r="A44" s="28" t="s">
        <v>43</v>
      </c>
      <c r="B44" s="28">
        <v>4574.4364250999997</v>
      </c>
      <c r="C44" s="28">
        <v>4.6853543873000003</v>
      </c>
      <c r="D44" s="28">
        <v>15464.710502</v>
      </c>
      <c r="E44" s="28">
        <v>248.88822574</v>
      </c>
      <c r="F44" s="28">
        <v>241.4215705</v>
      </c>
      <c r="G44" s="28">
        <v>9.2413539958000008</v>
      </c>
      <c r="H44" s="28">
        <v>336.56144173000001</v>
      </c>
      <c r="I44" s="28">
        <v>15.995868351</v>
      </c>
      <c r="J44" s="28">
        <v>4.3799281305999997</v>
      </c>
      <c r="K44" s="28"/>
      <c r="L44" s="28">
        <v>32.207889246000001</v>
      </c>
      <c r="M44" s="28"/>
      <c r="N44" s="28">
        <v>0.75352695530000002</v>
      </c>
      <c r="O44" s="31"/>
      <c r="P44" s="31">
        <v>0.2163619041</v>
      </c>
      <c r="Q44" s="28"/>
      <c r="R44" s="28" t="s">
        <v>43</v>
      </c>
      <c r="S44" s="28">
        <v>0</v>
      </c>
      <c r="T44" s="28">
        <v>0.75559010089584799</v>
      </c>
      <c r="U44" s="28">
        <v>16.0397080312516</v>
      </c>
      <c r="V44" s="28">
        <v>16.0397080312516</v>
      </c>
      <c r="W44" s="28">
        <v>0</v>
      </c>
      <c r="X44" s="28">
        <v>4.3919505302701198</v>
      </c>
      <c r="Y44" s="28">
        <v>0</v>
      </c>
      <c r="Z44" s="28">
        <v>0</v>
      </c>
      <c r="AA44" s="28">
        <v>0</v>
      </c>
      <c r="AB44" s="28">
        <v>4586.9650872137399</v>
      </c>
      <c r="AC44" s="28">
        <v>4.3800517504561203</v>
      </c>
      <c r="AD44" s="28">
        <v>9.4363057161727095</v>
      </c>
      <c r="AE44" s="28">
        <v>6.4083558474073001</v>
      </c>
      <c r="AF44" s="28">
        <v>0</v>
      </c>
      <c r="AG44" s="28">
        <v>32.296089972051902</v>
      </c>
      <c r="AH44" s="28">
        <v>32.296089972051902</v>
      </c>
      <c r="AI44" s="28">
        <v>124.057206039862</v>
      </c>
      <c r="AJ44" s="28">
        <v>3.48828446936183</v>
      </c>
      <c r="AK44" s="28">
        <v>2.8133929591531599</v>
      </c>
      <c r="AL44" s="28">
        <v>0</v>
      </c>
      <c r="AM44" s="28">
        <v>0</v>
      </c>
      <c r="AN44" s="28">
        <v>0.21695820424755899</v>
      </c>
      <c r="AO44" s="28">
        <v>4.6982194327551596</v>
      </c>
      <c r="AP44" s="28">
        <v>0</v>
      </c>
      <c r="AQ44" s="28">
        <v>13956.3677873589</v>
      </c>
      <c r="AR44" s="28">
        <v>1426.64984154896</v>
      </c>
      <c r="AS44" s="28">
        <v>15507.0748349477</v>
      </c>
      <c r="AT44" s="28">
        <v>0</v>
      </c>
      <c r="AU44" s="28">
        <v>8.6258380716830505</v>
      </c>
      <c r="AV44" s="28">
        <v>0</v>
      </c>
      <c r="AW44" s="28">
        <v>157.54774266107799</v>
      </c>
      <c r="AX44" s="28">
        <v>0.14113530605532401</v>
      </c>
      <c r="AY44" s="28">
        <v>4.9626834701631803E-2</v>
      </c>
      <c r="AZ44" s="28">
        <v>186.69424335190601</v>
      </c>
      <c r="BA44" s="28">
        <v>6.3425529326212204E-2</v>
      </c>
      <c r="BB44" s="28">
        <v>0</v>
      </c>
      <c r="BC44" s="28">
        <v>9.1991122589989704E-3</v>
      </c>
      <c r="BD44" s="28">
        <v>249.56369447728301</v>
      </c>
      <c r="BE44" s="28">
        <v>242.07660985829099</v>
      </c>
      <c r="BF44" s="28">
        <v>7.4870846189917</v>
      </c>
      <c r="BG44" s="28">
        <v>0</v>
      </c>
      <c r="BH44" s="28">
        <v>0</v>
      </c>
      <c r="BI44" s="28">
        <v>0.99036498187469801</v>
      </c>
      <c r="BJ44" s="28">
        <v>0</v>
      </c>
      <c r="BK44" s="28">
        <v>10.6274960495378</v>
      </c>
      <c r="BL44" s="28">
        <v>0</v>
      </c>
      <c r="BM44" s="28">
        <v>0.27621661760280303</v>
      </c>
      <c r="BN44" s="28">
        <v>42.509785662461297</v>
      </c>
      <c r="BO44" s="28">
        <v>10.6710816908158</v>
      </c>
      <c r="BP44" s="28">
        <v>0</v>
      </c>
      <c r="BQ44" s="28">
        <v>0.71414810162866205</v>
      </c>
      <c r="BR44" s="28">
        <v>9.68310937442748E-4</v>
      </c>
      <c r="BS44" s="28">
        <v>9.2666806707359708</v>
      </c>
      <c r="BT44" s="28">
        <v>74.500056848060495</v>
      </c>
      <c r="BU44" s="28">
        <v>0</v>
      </c>
      <c r="BV44" s="28">
        <v>0</v>
      </c>
      <c r="BW44" s="28">
        <v>31.2702779653061</v>
      </c>
      <c r="BX44" s="28">
        <v>29.551331137275302</v>
      </c>
      <c r="BY44" s="28">
        <v>337.48338808512</v>
      </c>
      <c r="BZ44" s="28">
        <v>32.759688752287097</v>
      </c>
      <c r="CB44" s="37">
        <f t="shared" si="16"/>
        <v>8.0000391666569526E-3</v>
      </c>
      <c r="CC44" s="25">
        <f t="shared" si="17"/>
        <v>2.7388427665089535E-3</v>
      </c>
      <c r="CD44" s="25">
        <f t="shared" si="18"/>
        <v>2.7457998673549597E-3</v>
      </c>
      <c r="CE44" s="25">
        <f t="shared" si="19"/>
        <v>2.7394197222263624E-3</v>
      </c>
      <c r="CF44" s="25">
        <f t="shared" si="20"/>
        <v>2.7139441220037359E-3</v>
      </c>
      <c r="CG44" s="25">
        <f t="shared" si="21"/>
        <v>2.7132594528913143E-3</v>
      </c>
      <c r="CH44" s="25">
        <f t="shared" si="22"/>
        <v>2.7405805412800328E-3</v>
      </c>
      <c r="CI44" s="25">
        <f t="shared" si="23"/>
        <v>2.7393106898430716E-3</v>
      </c>
      <c r="CJ44" s="25">
        <f t="shared" si="24"/>
        <v>2.7406877382095073E-3</v>
      </c>
      <c r="CK44" s="25">
        <f t="shared" si="25"/>
        <v>2.7448851468878229E-3</v>
      </c>
      <c r="CL44" s="25" t="str">
        <f t="shared" si="11"/>
        <v/>
      </c>
      <c r="CM44" s="25">
        <f t="shared" si="12"/>
        <v>2.7384820339586735E-3</v>
      </c>
      <c r="CN44" s="25" t="str">
        <f t="shared" si="13"/>
        <v/>
      </c>
      <c r="CO44" s="25">
        <f t="shared" si="14"/>
        <v>2.7379851262607784E-3</v>
      </c>
      <c r="CP44" s="25" t="str">
        <f t="shared" si="15"/>
        <v/>
      </c>
      <c r="CQ44" s="25">
        <f t="shared" si="26"/>
        <v>2.7560311508600132E-3</v>
      </c>
    </row>
    <row r="45" spans="1:95" s="30" customFormat="1" x14ac:dyDescent="0.3">
      <c r="A45" s="28" t="s">
        <v>44</v>
      </c>
      <c r="B45" s="28">
        <v>0.11369600000000001</v>
      </c>
      <c r="C45" s="28">
        <v>1.4860000000000001E-4</v>
      </c>
      <c r="D45" s="28">
        <v>0.58904800000000002</v>
      </c>
      <c r="E45" s="28">
        <v>1.48665E-2</v>
      </c>
      <c r="F45" s="28">
        <v>1.4420499999999999E-2</v>
      </c>
      <c r="G45" s="28">
        <v>2.8073800000000002E-5</v>
      </c>
      <c r="H45" s="28">
        <v>6.5813199999999999E-3</v>
      </c>
      <c r="I45" s="28">
        <v>3.6673400000000002E-4</v>
      </c>
      <c r="J45" s="28">
        <v>1.004E-4</v>
      </c>
      <c r="K45" s="28"/>
      <c r="L45" s="28">
        <v>7.38424E-4</v>
      </c>
      <c r="M45" s="28"/>
      <c r="N45" s="28">
        <v>1.7280000000000001E-5</v>
      </c>
      <c r="O45" s="31"/>
      <c r="P45" s="31">
        <v>1.5160000000000001E-5</v>
      </c>
      <c r="Q45" s="28"/>
      <c r="R45" s="28" t="s">
        <v>44</v>
      </c>
      <c r="S45" s="28">
        <v>0</v>
      </c>
      <c r="T45" s="28">
        <v>1.7328036124472799E-5</v>
      </c>
      <c r="U45" s="28">
        <v>3.6772000816151198E-4</v>
      </c>
      <c r="V45" s="28">
        <v>3.6772000816151198E-4</v>
      </c>
      <c r="W45" s="28">
        <v>0</v>
      </c>
      <c r="X45" s="28">
        <v>1.00686845093337E-4</v>
      </c>
      <c r="Y45" s="28">
        <v>0</v>
      </c>
      <c r="Z45" s="28">
        <v>0</v>
      </c>
      <c r="AA45" s="28">
        <v>0</v>
      </c>
      <c r="AB45" s="28">
        <v>0.11400410721076799</v>
      </c>
      <c r="AC45" s="28">
        <v>8.2744916172556093E-5</v>
      </c>
      <c r="AD45" s="28">
        <v>1.7820751143372E-4</v>
      </c>
      <c r="AE45" s="28">
        <v>1.2101205800360399E-4</v>
      </c>
      <c r="AF45" s="28">
        <v>0</v>
      </c>
      <c r="AG45" s="28">
        <v>7.4039938702690096E-4</v>
      </c>
      <c r="AH45" s="28">
        <v>7.4039938702690096E-4</v>
      </c>
      <c r="AI45" s="28">
        <v>4.7249961143537404E-3</v>
      </c>
      <c r="AJ45" s="28">
        <v>6.5897311860315197E-5</v>
      </c>
      <c r="AK45" s="28">
        <v>5.31492581424955E-5</v>
      </c>
      <c r="AL45" s="28">
        <v>0</v>
      </c>
      <c r="AM45" s="28">
        <v>0</v>
      </c>
      <c r="AN45" s="28">
        <v>1.5202696784007701E-5</v>
      </c>
      <c r="AO45" s="28">
        <v>1.49036921906776E-4</v>
      </c>
      <c r="AP45" s="28">
        <v>0</v>
      </c>
      <c r="AQ45" s="28">
        <v>0.531589900626665</v>
      </c>
      <c r="AR45" s="28">
        <v>5.4341167016650101E-2</v>
      </c>
      <c r="AS45" s="28">
        <v>0.59065606375766899</v>
      </c>
      <c r="AT45" s="28">
        <v>0</v>
      </c>
      <c r="AU45" s="28">
        <v>1.6297859752972E-4</v>
      </c>
      <c r="AV45" s="28">
        <v>0</v>
      </c>
      <c r="AW45" s="28">
        <v>2.9760649217083698E-3</v>
      </c>
      <c r="AX45" s="28">
        <v>8.4320177251608301E-6</v>
      </c>
      <c r="AY45" s="28">
        <v>2.9641164701797501E-6</v>
      </c>
      <c r="AZ45" s="28">
        <v>1.11516460258932E-2</v>
      </c>
      <c r="BA45" s="28">
        <v>3.7883562889597699E-6</v>
      </c>
      <c r="BB45" s="28">
        <v>0</v>
      </c>
      <c r="BC45" s="28">
        <v>5.4949321252004301E-7</v>
      </c>
      <c r="BD45" s="28">
        <v>1.4906892484333301E-2</v>
      </c>
      <c r="BE45" s="28">
        <v>1.44596727882404E-2</v>
      </c>
      <c r="BF45" s="28">
        <v>4.4721969609285599E-4</v>
      </c>
      <c r="BG45" s="28">
        <v>0</v>
      </c>
      <c r="BH45" s="28">
        <v>0</v>
      </c>
      <c r="BI45" s="28">
        <v>5.9145157823376503E-5</v>
      </c>
      <c r="BJ45" s="28">
        <v>0</v>
      </c>
      <c r="BK45" s="28">
        <v>6.3478165974966295E-4</v>
      </c>
      <c r="BL45" s="28">
        <v>0</v>
      </c>
      <c r="BM45" s="28">
        <v>1.6496899750326401E-5</v>
      </c>
      <c r="BN45" s="28">
        <v>2.5391669835810701E-3</v>
      </c>
      <c r="BO45" s="28">
        <v>2.0156463221944799E-4</v>
      </c>
      <c r="BP45" s="28">
        <v>0</v>
      </c>
      <c r="BQ45" s="28">
        <v>4.2644223614808203E-5</v>
      </c>
      <c r="BR45" s="28">
        <v>5.7854131186031598E-8</v>
      </c>
      <c r="BS45" s="28">
        <v>2.8144380694125001E-5</v>
      </c>
      <c r="BT45" s="28">
        <v>1.4075299816994199E-3</v>
      </c>
      <c r="BU45" s="28">
        <v>0</v>
      </c>
      <c r="BV45" s="28">
        <v>0</v>
      </c>
      <c r="BW45" s="28">
        <v>5.9067406551034098E-4</v>
      </c>
      <c r="BX45" s="28">
        <v>5.5830325898245799E-4</v>
      </c>
      <c r="BY45" s="28">
        <v>6.5991633459547804E-3</v>
      </c>
      <c r="BZ45" s="28">
        <v>6.1891988458804095E-4</v>
      </c>
      <c r="CB45" s="37">
        <f t="shared" si="16"/>
        <v>7.9995726858266628E-3</v>
      </c>
      <c r="CC45" s="25">
        <f t="shared" si="17"/>
        <v>2.7099212880663196E-3</v>
      </c>
      <c r="CD45" s="25">
        <f t="shared" si="18"/>
        <v>2.9402550927052286E-3</v>
      </c>
      <c r="CE45" s="25">
        <f t="shared" si="19"/>
        <v>2.7299367074822018E-3</v>
      </c>
      <c r="CF45" s="25">
        <f t="shared" si="20"/>
        <v>2.7170137109138737E-3</v>
      </c>
      <c r="CG45" s="25">
        <f t="shared" si="21"/>
        <v>2.716465326472768E-3</v>
      </c>
      <c r="CH45" s="25">
        <f t="shared" si="22"/>
        <v>2.5141125934144515E-3</v>
      </c>
      <c r="CI45" s="25">
        <f t="shared" si="23"/>
        <v>2.7112108140586498E-3</v>
      </c>
      <c r="CJ45" s="25">
        <f t="shared" si="24"/>
        <v>2.6886194394628261E-3</v>
      </c>
      <c r="CK45" s="25">
        <f t="shared" si="25"/>
        <v>2.8570228420020092E-3</v>
      </c>
      <c r="CL45" s="25" t="str">
        <f t="shared" si="11"/>
        <v/>
      </c>
      <c r="CM45" s="25">
        <f t="shared" si="12"/>
        <v>2.6751392518403506E-3</v>
      </c>
      <c r="CN45" s="25" t="str">
        <f t="shared" si="13"/>
        <v/>
      </c>
      <c r="CO45" s="25">
        <f t="shared" si="14"/>
        <v>2.7798683143980376E-3</v>
      </c>
      <c r="CP45" s="25" t="str">
        <f t="shared" si="15"/>
        <v/>
      </c>
      <c r="CQ45" s="25">
        <f t="shared" si="26"/>
        <v>2.816410554597637E-3</v>
      </c>
    </row>
    <row r="46" spans="1:95" s="30" customFormat="1" x14ac:dyDescent="0.3">
      <c r="A46" s="28" t="s">
        <v>45</v>
      </c>
      <c r="B46" s="28">
        <v>2.8506943900000001</v>
      </c>
      <c r="C46" s="28">
        <v>6.7734453999999996E-3</v>
      </c>
      <c r="D46" s="28">
        <v>14.7692286</v>
      </c>
      <c r="E46" s="28">
        <v>0.37274864600000002</v>
      </c>
      <c r="F46" s="28">
        <v>0.361566306</v>
      </c>
      <c r="G46" s="28">
        <v>7.0389516000000007E-4</v>
      </c>
      <c r="H46" s="28">
        <v>0.16501354800000001</v>
      </c>
      <c r="I46" s="28">
        <v>7.9428143999999996E-3</v>
      </c>
      <c r="J46" s="28">
        <v>2.1748738000000002E-3</v>
      </c>
      <c r="K46" s="28"/>
      <c r="L46" s="28">
        <v>1.59929298E-2</v>
      </c>
      <c r="M46" s="28"/>
      <c r="N46" s="28">
        <v>3.7411470000000001E-4</v>
      </c>
      <c r="O46" s="31"/>
      <c r="P46" s="31">
        <v>3.2821450000000002E-4</v>
      </c>
      <c r="Q46" s="28"/>
      <c r="R46" s="28" t="s">
        <v>45</v>
      </c>
      <c r="S46" s="28">
        <v>0</v>
      </c>
      <c r="T46" s="28">
        <v>3.7509916788735901E-4</v>
      </c>
      <c r="U46" s="28">
        <v>7.9651637243936205E-3</v>
      </c>
      <c r="V46" s="28">
        <v>7.9651637243936205E-3</v>
      </c>
      <c r="W46" s="28">
        <v>0</v>
      </c>
      <c r="X46" s="28">
        <v>2.1808707619458E-3</v>
      </c>
      <c r="Y46" s="28">
        <v>0</v>
      </c>
      <c r="Z46" s="28">
        <v>0</v>
      </c>
      <c r="AA46" s="28">
        <v>0</v>
      </c>
      <c r="AB46" s="28">
        <v>2.85854906066568</v>
      </c>
      <c r="AC46" s="28">
        <v>2.1386114540498402E-3</v>
      </c>
      <c r="AD46" s="28">
        <v>4.6079925383290003E-3</v>
      </c>
      <c r="AE46" s="28">
        <v>3.1296848546371299E-3</v>
      </c>
      <c r="AF46" s="28">
        <v>0</v>
      </c>
      <c r="AG46" s="28">
        <v>1.6036357809963601E-2</v>
      </c>
      <c r="AH46" s="28">
        <v>1.6036357809963601E-2</v>
      </c>
      <c r="AI46" s="28">
        <v>0.11847751450916801</v>
      </c>
      <c r="AJ46" s="28">
        <v>1.7036865993154699E-3</v>
      </c>
      <c r="AK46" s="28">
        <v>1.3737819079951701E-3</v>
      </c>
      <c r="AL46" s="28">
        <v>0</v>
      </c>
      <c r="AM46" s="28">
        <v>0</v>
      </c>
      <c r="AN46" s="28">
        <v>3.2907736774721798E-4</v>
      </c>
      <c r="AO46" s="28">
        <v>6.7923457133881298E-3</v>
      </c>
      <c r="AP46" s="28">
        <v>0</v>
      </c>
      <c r="AQ46" s="28">
        <v>13.328712958878199</v>
      </c>
      <c r="AR46" s="28">
        <v>1.3624914168554301</v>
      </c>
      <c r="AS46" s="28">
        <v>14.8096818902428</v>
      </c>
      <c r="AT46" s="28">
        <v>0</v>
      </c>
      <c r="AU46" s="28">
        <v>4.2126341996395304E-3</v>
      </c>
      <c r="AV46" s="28">
        <v>0</v>
      </c>
      <c r="AW46" s="28">
        <v>7.6940825852279002E-2</v>
      </c>
      <c r="AX46" s="28">
        <v>2.1136446039121001E-4</v>
      </c>
      <c r="AY46" s="28">
        <v>7.4321942492434895E-5</v>
      </c>
      <c r="AZ46" s="28">
        <v>0.27960377122637398</v>
      </c>
      <c r="BA46" s="28">
        <v>9.4992529638386196E-5</v>
      </c>
      <c r="BB46" s="28">
        <v>0</v>
      </c>
      <c r="BC46" s="28">
        <v>1.3778401097901701E-5</v>
      </c>
      <c r="BD46" s="28">
        <v>0.37375933715544102</v>
      </c>
      <c r="BE46" s="28">
        <v>0.36254624633052601</v>
      </c>
      <c r="BF46" s="28">
        <v>1.1213090824914399E-2</v>
      </c>
      <c r="BG46" s="28">
        <v>0</v>
      </c>
      <c r="BH46" s="28">
        <v>0</v>
      </c>
      <c r="BI46" s="28">
        <v>1.48319595231403E-3</v>
      </c>
      <c r="BJ46" s="28">
        <v>0</v>
      </c>
      <c r="BK46" s="28">
        <v>1.59163815539278E-2</v>
      </c>
      <c r="BL46" s="28">
        <v>0</v>
      </c>
      <c r="BM46" s="28">
        <v>4.1369213776682899E-4</v>
      </c>
      <c r="BN46" s="28">
        <v>6.3663751054085296E-2</v>
      </c>
      <c r="BO46" s="28">
        <v>5.2110595098463696E-3</v>
      </c>
      <c r="BP46" s="28">
        <v>0</v>
      </c>
      <c r="BQ46" s="28">
        <v>1.06954698325038E-3</v>
      </c>
      <c r="BR46" s="28">
        <v>1.4500891879826001E-6</v>
      </c>
      <c r="BS46" s="28">
        <v>7.0569839845235601E-4</v>
      </c>
      <c r="BT46" s="28">
        <v>3.6384501396520302E-2</v>
      </c>
      <c r="BU46" s="28">
        <v>0</v>
      </c>
      <c r="BV46" s="28">
        <v>0</v>
      </c>
      <c r="BW46" s="28">
        <v>1.52702442239851E-2</v>
      </c>
      <c r="BX46" s="28">
        <v>1.44313067382728E-2</v>
      </c>
      <c r="BY46" s="28">
        <v>0.16546426759701599</v>
      </c>
      <c r="BZ46" s="28">
        <v>1.5998457955124799E-2</v>
      </c>
      <c r="CB46" s="37">
        <f t="shared" si="16"/>
        <v>8.0000040100270918E-3</v>
      </c>
      <c r="CC46" s="25">
        <f t="shared" si="17"/>
        <v>2.7553534651884965E-3</v>
      </c>
      <c r="CD46" s="25">
        <f t="shared" si="18"/>
        <v>2.7903544314582056E-3</v>
      </c>
      <c r="CE46" s="25">
        <f t="shared" si="19"/>
        <v>2.7390252624839096E-3</v>
      </c>
      <c r="CF46" s="25">
        <f t="shared" si="20"/>
        <v>2.7114549342749359E-3</v>
      </c>
      <c r="CG46" s="25">
        <f t="shared" si="21"/>
        <v>2.7102645192995608E-3</v>
      </c>
      <c r="CH46" s="25">
        <f t="shared" si="22"/>
        <v>2.5617997605722042E-3</v>
      </c>
      <c r="CI46" s="25">
        <f t="shared" si="23"/>
        <v>2.7314096477458962E-3</v>
      </c>
      <c r="CJ46" s="25">
        <f t="shared" si="24"/>
        <v>2.8137790042810232E-3</v>
      </c>
      <c r="CK46" s="25">
        <f t="shared" si="25"/>
        <v>2.757383874779213E-3</v>
      </c>
      <c r="CL46" s="25" t="str">
        <f t="shared" si="11"/>
        <v/>
      </c>
      <c r="CM46" s="25">
        <f t="shared" si="12"/>
        <v>2.7154505463783752E-3</v>
      </c>
      <c r="CN46" s="25" t="str">
        <f t="shared" si="13"/>
        <v/>
      </c>
      <c r="CO46" s="25">
        <f t="shared" si="14"/>
        <v>2.6314600505112475E-3</v>
      </c>
      <c r="CP46" s="25" t="str">
        <f t="shared" si="15"/>
        <v/>
      </c>
      <c r="CQ46" s="25">
        <f t="shared" si="26"/>
        <v>2.628975097742358E-3</v>
      </c>
    </row>
    <row r="47" spans="1:95" x14ac:dyDescent="0.3">
      <c r="A47" s="28" t="s">
        <v>46</v>
      </c>
      <c r="B47" s="28">
        <v>400.87139543000001</v>
      </c>
      <c r="C47" s="28">
        <v>1.0004159614999999</v>
      </c>
      <c r="D47" s="28">
        <v>2116.4397410000001</v>
      </c>
      <c r="E47" s="28">
        <v>52.421650562000004</v>
      </c>
      <c r="F47" s="28">
        <v>50.837256834000002</v>
      </c>
      <c r="G47" s="28">
        <v>0.27550026444000003</v>
      </c>
      <c r="H47" s="28">
        <v>23.224383245999999</v>
      </c>
      <c r="I47" s="28">
        <v>1.0990451297999999</v>
      </c>
      <c r="J47" s="28">
        <v>0.3009364336</v>
      </c>
      <c r="K47" s="28"/>
      <c r="L47" s="28">
        <v>2.2129420288000001</v>
      </c>
      <c r="M47" s="28"/>
      <c r="N47" s="28">
        <v>5.1773390500000002E-2</v>
      </c>
      <c r="O47" s="31"/>
      <c r="P47" s="31">
        <v>4.532808E-2</v>
      </c>
      <c r="Q47" s="28"/>
      <c r="R47" s="28" t="s">
        <v>46</v>
      </c>
      <c r="S47" s="28">
        <v>0</v>
      </c>
      <c r="T47" s="28">
        <v>5.1914625129435898E-2</v>
      </c>
      <c r="U47" s="28">
        <v>1.1020621446812</v>
      </c>
      <c r="V47" s="28">
        <v>1.1020621446812</v>
      </c>
      <c r="W47" s="28">
        <v>0</v>
      </c>
      <c r="X47" s="28">
        <v>0.301766032110243</v>
      </c>
      <c r="Y47" s="28">
        <v>0</v>
      </c>
      <c r="Z47" s="28">
        <v>0</v>
      </c>
      <c r="AA47" s="28">
        <v>0</v>
      </c>
      <c r="AB47" s="28">
        <v>401.97078831587999</v>
      </c>
      <c r="AC47" s="28">
        <v>0.302017573748664</v>
      </c>
      <c r="AD47" s="28">
        <v>0.65066579044535799</v>
      </c>
      <c r="AE47" s="28">
        <v>0.44187745981328103</v>
      </c>
      <c r="AF47" s="28">
        <v>0</v>
      </c>
      <c r="AG47" s="28">
        <v>2.2190057504521499</v>
      </c>
      <c r="AH47" s="28">
        <v>2.2190057504521499</v>
      </c>
      <c r="AI47" s="28">
        <v>16.977793094503699</v>
      </c>
      <c r="AJ47" s="28">
        <v>0.24052257277354999</v>
      </c>
      <c r="AK47" s="28">
        <v>0.19398549521117001</v>
      </c>
      <c r="AL47" s="28">
        <v>0</v>
      </c>
      <c r="AM47" s="28">
        <v>0</v>
      </c>
      <c r="AN47" s="28">
        <v>4.5448881203098701E-2</v>
      </c>
      <c r="AO47" s="28">
        <v>1.0031575665660299</v>
      </c>
      <c r="AP47" s="28">
        <v>0</v>
      </c>
      <c r="AQ47" s="28">
        <v>1910.0125023839801</v>
      </c>
      <c r="AR47" s="28">
        <v>195.24490982197301</v>
      </c>
      <c r="AS47" s="28">
        <v>2122.2352053004602</v>
      </c>
      <c r="AT47" s="28">
        <v>0</v>
      </c>
      <c r="AU47" s="28">
        <v>0.59478357864388698</v>
      </c>
      <c r="AV47" s="28">
        <v>0</v>
      </c>
      <c r="AW47" s="28">
        <v>10.863349164108</v>
      </c>
      <c r="AX47" s="28">
        <v>2.9719374694865901E-2</v>
      </c>
      <c r="AY47" s="28">
        <v>1.0450154772558401E-2</v>
      </c>
      <c r="AZ47" s="28">
        <v>39.313100988263599</v>
      </c>
      <c r="BA47" s="28">
        <v>1.3355844398943001E-2</v>
      </c>
      <c r="BB47" s="28">
        <v>0</v>
      </c>
      <c r="BC47" s="28">
        <v>1.9370829288276601E-3</v>
      </c>
      <c r="BD47" s="28">
        <v>52.5639495266879</v>
      </c>
      <c r="BE47" s="28">
        <v>50.975215687185603</v>
      </c>
      <c r="BF47" s="28">
        <v>1.58873383950237</v>
      </c>
      <c r="BG47" s="28">
        <v>0</v>
      </c>
      <c r="BH47" s="28">
        <v>0</v>
      </c>
      <c r="BI47" s="28">
        <v>0.20854377438628299</v>
      </c>
      <c r="BJ47" s="28">
        <v>0</v>
      </c>
      <c r="BK47" s="28">
        <v>2.2378670108533401</v>
      </c>
      <c r="BL47" s="28">
        <v>0</v>
      </c>
      <c r="BM47" s="28">
        <v>5.8163782250295101E-2</v>
      </c>
      <c r="BN47" s="28">
        <v>8.9514929359804007</v>
      </c>
      <c r="BO47" s="28">
        <v>0.73580212436414705</v>
      </c>
      <c r="BP47" s="28">
        <v>0</v>
      </c>
      <c r="BQ47" s="28">
        <v>0.15038084820929501</v>
      </c>
      <c r="BR47" s="28">
        <v>2.03890447102233E-4</v>
      </c>
      <c r="BS47" s="28">
        <v>0.276254603578448</v>
      </c>
      <c r="BT47" s="28">
        <v>5.1370166908134198</v>
      </c>
      <c r="BU47" s="28">
        <v>0</v>
      </c>
      <c r="BV47" s="28">
        <v>0</v>
      </c>
      <c r="BW47" s="28">
        <v>2.1561618205642299</v>
      </c>
      <c r="BX47" s="28">
        <v>2.0376498468496802</v>
      </c>
      <c r="BY47" s="28">
        <v>23.2879700024206</v>
      </c>
      <c r="BZ47" s="28">
        <v>2.2588954706933602</v>
      </c>
      <c r="CB47" s="37">
        <f t="shared" si="16"/>
        <v>7.9999582761139006E-3</v>
      </c>
      <c r="CC47" s="25">
        <f t="shared" si="17"/>
        <v>2.7425076930238457E-3</v>
      </c>
      <c r="CD47" s="25">
        <f t="shared" si="18"/>
        <v>2.740465138040534E-3</v>
      </c>
      <c r="CE47" s="25">
        <f t="shared" si="19"/>
        <v>2.7383082013578697E-3</v>
      </c>
      <c r="CF47" s="25">
        <f t="shared" si="20"/>
        <v>2.7145075205061804E-3</v>
      </c>
      <c r="CG47" s="25">
        <f t="shared" si="21"/>
        <v>2.7137351969261751E-3</v>
      </c>
      <c r="CH47" s="25">
        <f t="shared" si="22"/>
        <v>2.738070469664657E-3</v>
      </c>
      <c r="CI47" s="25">
        <f t="shared" si="23"/>
        <v>2.7379308956053056E-3</v>
      </c>
      <c r="CJ47" s="25">
        <f t="shared" si="24"/>
        <v>2.7451237436893266E-3</v>
      </c>
      <c r="CK47" s="25">
        <f t="shared" si="25"/>
        <v>2.7567234060655176E-3</v>
      </c>
      <c r="CL47" s="25" t="str">
        <f t="shared" si="11"/>
        <v/>
      </c>
      <c r="CM47" s="25">
        <f t="shared" si="12"/>
        <v>2.7401177135389695E-3</v>
      </c>
      <c r="CN47" s="25" t="str">
        <f t="shared" si="13"/>
        <v/>
      </c>
      <c r="CO47" s="25">
        <f t="shared" si="14"/>
        <v>2.7279385814204357E-3</v>
      </c>
      <c r="CP47" s="25" t="str">
        <f t="shared" si="15"/>
        <v/>
      </c>
      <c r="CQ47" s="25">
        <f t="shared" si="26"/>
        <v>2.6650412525459116E-3</v>
      </c>
    </row>
    <row r="48" spans="1:95" x14ac:dyDescent="0.3">
      <c r="A48" s="28" t="s">
        <v>47</v>
      </c>
      <c r="B48" s="28">
        <v>976.02399502000003</v>
      </c>
      <c r="C48" s="28">
        <v>2.9880559018000001</v>
      </c>
      <c r="D48" s="28">
        <v>7038.0809655000003</v>
      </c>
      <c r="E48" s="28">
        <v>289.89090286999999</v>
      </c>
      <c r="F48" s="28">
        <v>269.52881321000001</v>
      </c>
      <c r="G48" s="28">
        <v>5.0739307377000005</v>
      </c>
      <c r="H48" s="28">
        <v>247.54618237</v>
      </c>
      <c r="I48" s="28">
        <v>13.757590204</v>
      </c>
      <c r="J48" s="28">
        <v>3.7670499537</v>
      </c>
      <c r="K48" s="28"/>
      <c r="L48" s="28">
        <v>27.701087643000001</v>
      </c>
      <c r="M48" s="28"/>
      <c r="N48" s="28">
        <v>0.64808651569999998</v>
      </c>
      <c r="O48" s="31"/>
      <c r="P48" s="31">
        <v>0.2816935827</v>
      </c>
      <c r="Q48" s="28"/>
      <c r="R48" s="28" t="s">
        <v>47</v>
      </c>
      <c r="S48" s="28">
        <v>0</v>
      </c>
      <c r="T48" s="28">
        <v>0.64985718708842699</v>
      </c>
      <c r="U48" s="28">
        <v>13.7952725149058</v>
      </c>
      <c r="V48" s="28">
        <v>13.7952725149058</v>
      </c>
      <c r="W48" s="28">
        <v>0</v>
      </c>
      <c r="X48" s="28">
        <v>3.7773965976575399</v>
      </c>
      <c r="Y48" s="28">
        <v>0</v>
      </c>
      <c r="Z48" s="28">
        <v>0</v>
      </c>
      <c r="AA48" s="28">
        <v>0</v>
      </c>
      <c r="AB48" s="28">
        <v>978.69745072240005</v>
      </c>
      <c r="AC48" s="28">
        <v>3.1186313873643798</v>
      </c>
      <c r="AD48" s="28">
        <v>6.7185863943840802</v>
      </c>
      <c r="AE48" s="28">
        <v>4.5627421254883203</v>
      </c>
      <c r="AF48" s="28">
        <v>0</v>
      </c>
      <c r="AG48" s="28">
        <v>27.7773461411741</v>
      </c>
      <c r="AH48" s="28">
        <v>27.7773461411741</v>
      </c>
      <c r="AI48" s="28">
        <v>56.4595407076174</v>
      </c>
      <c r="AJ48" s="28">
        <v>2.4836730252874202</v>
      </c>
      <c r="AK48" s="28">
        <v>2.00312479096762</v>
      </c>
      <c r="AL48" s="28">
        <v>0</v>
      </c>
      <c r="AM48" s="28">
        <v>0</v>
      </c>
      <c r="AN48" s="28">
        <v>0.28246341630030802</v>
      </c>
      <c r="AO48" s="28">
        <v>2.9962314948792099</v>
      </c>
      <c r="AP48" s="28">
        <v>0</v>
      </c>
      <c r="AQ48" s="28">
        <v>6351.62279972749</v>
      </c>
      <c r="AR48" s="28">
        <v>649.27478126291703</v>
      </c>
      <c r="AS48" s="28">
        <v>7057.3571216980299</v>
      </c>
      <c r="AT48" s="28">
        <v>0</v>
      </c>
      <c r="AU48" s="28">
        <v>6.1416662822335297</v>
      </c>
      <c r="AV48" s="28">
        <v>0</v>
      </c>
      <c r="AW48" s="28">
        <v>112.174696219561</v>
      </c>
      <c r="AX48" s="28">
        <v>0.15756347425056499</v>
      </c>
      <c r="AY48" s="28">
        <v>5.54046998329999E-2</v>
      </c>
      <c r="AZ48" s="28">
        <v>208.43000884868999</v>
      </c>
      <c r="BA48" s="28">
        <v>7.08102842771869E-2</v>
      </c>
      <c r="BB48" s="28">
        <v>0</v>
      </c>
      <c r="BC48" s="28">
        <v>1.0270232124208399E-2</v>
      </c>
      <c r="BD48" s="28">
        <v>290.67804268315001</v>
      </c>
      <c r="BE48" s="28">
        <v>270.26014108027903</v>
      </c>
      <c r="BF48" s="28">
        <v>20.417901602870401</v>
      </c>
      <c r="BG48" s="28">
        <v>0</v>
      </c>
      <c r="BH48" s="28">
        <v>0</v>
      </c>
      <c r="BI48" s="28">
        <v>1.1056767792456901</v>
      </c>
      <c r="BJ48" s="28">
        <v>0</v>
      </c>
      <c r="BK48" s="28">
        <v>11.8647361570131</v>
      </c>
      <c r="BL48" s="28">
        <v>0</v>
      </c>
      <c r="BM48" s="28">
        <v>0.30837447090064302</v>
      </c>
      <c r="BN48" s="28">
        <v>47.458926432646003</v>
      </c>
      <c r="BO48" s="28">
        <v>7.5977706466611297</v>
      </c>
      <c r="BP48" s="28">
        <v>0</v>
      </c>
      <c r="BQ48" s="28">
        <v>0.79728858473189002</v>
      </c>
      <c r="BR48" s="28">
        <v>1.08111656687445E-3</v>
      </c>
      <c r="BS48" s="28">
        <v>5.08775419864482</v>
      </c>
      <c r="BT48" s="28">
        <v>53.044113914699103</v>
      </c>
      <c r="BU48" s="28">
        <v>0</v>
      </c>
      <c r="BV48" s="28">
        <v>0</v>
      </c>
      <c r="BW48" s="28">
        <v>22.264498580104</v>
      </c>
      <c r="BX48" s="28">
        <v>21.040620005216201</v>
      </c>
      <c r="BY48" s="28">
        <v>248.224243877709</v>
      </c>
      <c r="BZ48" s="28">
        <v>23.324797876640499</v>
      </c>
      <c r="CB48" s="37">
        <f t="shared" si="16"/>
        <v>8.00009688244783E-3</v>
      </c>
      <c r="CC48" s="25">
        <f t="shared" si="17"/>
        <v>2.7391290747367713E-3</v>
      </c>
      <c r="CD48" s="25">
        <f t="shared" si="18"/>
        <v>2.7360910732241728E-3</v>
      </c>
      <c r="CE48" s="25">
        <f t="shared" si="19"/>
        <v>2.7388369489523513E-3</v>
      </c>
      <c r="CF48" s="25">
        <f t="shared" si="20"/>
        <v>2.7152967042329322E-3</v>
      </c>
      <c r="CG48" s="25">
        <f t="shared" si="21"/>
        <v>2.713356919318352E-3</v>
      </c>
      <c r="CH48" s="25">
        <f t="shared" si="22"/>
        <v>2.7244086802583559E-3</v>
      </c>
      <c r="CI48" s="25">
        <f t="shared" si="23"/>
        <v>2.7391313459866843E-3</v>
      </c>
      <c r="CJ48" s="25">
        <f t="shared" si="24"/>
        <v>2.7390197227160321E-3</v>
      </c>
      <c r="CK48" s="25">
        <f t="shared" si="25"/>
        <v>2.7466171366741345E-3</v>
      </c>
      <c r="CL48" s="25" t="str">
        <f t="shared" si="11"/>
        <v/>
      </c>
      <c r="CM48" s="25">
        <f t="shared" si="12"/>
        <v>2.7529062814025977E-3</v>
      </c>
      <c r="CN48" s="25" t="str">
        <f t="shared" si="13"/>
        <v/>
      </c>
      <c r="CO48" s="25">
        <f t="shared" si="14"/>
        <v>2.7321527998688685E-3</v>
      </c>
      <c r="CP48" s="25" t="str">
        <f t="shared" si="15"/>
        <v/>
      </c>
      <c r="CQ48" s="25">
        <f t="shared" si="26"/>
        <v>2.7328758892171349E-3</v>
      </c>
    </row>
    <row r="49" spans="1:95" x14ac:dyDescent="0.3">
      <c r="A49" s="28" t="s">
        <v>48</v>
      </c>
      <c r="B49" s="28">
        <v>679.09462078000001</v>
      </c>
      <c r="C49" s="28">
        <v>1.7826706460999999</v>
      </c>
      <c r="D49" s="28">
        <v>3511.4915236000002</v>
      </c>
      <c r="E49" s="28">
        <v>90.134273682</v>
      </c>
      <c r="F49" s="28">
        <v>87.430272821000003</v>
      </c>
      <c r="G49" s="28">
        <v>0.16813001865999999</v>
      </c>
      <c r="H49" s="28">
        <v>39.767801272</v>
      </c>
      <c r="I49" s="28">
        <v>1.8548668044000001</v>
      </c>
      <c r="J49" s="28">
        <v>0.50789292350000004</v>
      </c>
      <c r="K49" s="28"/>
      <c r="L49" s="28">
        <v>3.7348037207</v>
      </c>
      <c r="M49" s="28"/>
      <c r="N49" s="28">
        <v>8.7378322600000002E-2</v>
      </c>
      <c r="O49" s="31"/>
      <c r="P49" s="31">
        <v>7.6896065299999997E-2</v>
      </c>
      <c r="Q49" s="28"/>
      <c r="R49" s="28" t="s">
        <v>48</v>
      </c>
      <c r="S49" s="28">
        <v>0</v>
      </c>
      <c r="T49" s="28">
        <v>8.7620654105009604E-2</v>
      </c>
      <c r="U49" s="28">
        <v>1.8599384347696</v>
      </c>
      <c r="V49" s="28">
        <v>1.8599384347696</v>
      </c>
      <c r="W49" s="28">
        <v>0</v>
      </c>
      <c r="X49" s="28">
        <v>0.50928529402876599</v>
      </c>
      <c r="Y49" s="28">
        <v>0</v>
      </c>
      <c r="Z49" s="28">
        <v>0</v>
      </c>
      <c r="AA49" s="28">
        <v>0</v>
      </c>
      <c r="AB49" s="28">
        <v>680.95678279865695</v>
      </c>
      <c r="AC49" s="28">
        <v>0.51854035490066397</v>
      </c>
      <c r="AD49" s="28">
        <v>1.1171248267687801</v>
      </c>
      <c r="AE49" s="28">
        <v>0.75866122823524795</v>
      </c>
      <c r="AF49" s="28">
        <v>0</v>
      </c>
      <c r="AG49" s="28">
        <v>3.7450243757361199</v>
      </c>
      <c r="AH49" s="28">
        <v>3.7450243757361199</v>
      </c>
      <c r="AI49" s="28">
        <v>28.168838596669801</v>
      </c>
      <c r="AJ49" s="28">
        <v>0.41296411040667802</v>
      </c>
      <c r="AK49" s="28">
        <v>0.33305527136295598</v>
      </c>
      <c r="AL49" s="28">
        <v>0</v>
      </c>
      <c r="AM49" s="28">
        <v>0</v>
      </c>
      <c r="AN49" s="28">
        <v>7.71065092115467E-2</v>
      </c>
      <c r="AO49" s="28">
        <v>1.7875608438631601</v>
      </c>
      <c r="AP49" s="28">
        <v>0</v>
      </c>
      <c r="AQ49" s="28">
        <v>3168.9994169493498</v>
      </c>
      <c r="AR49" s="28">
        <v>323.94296838241303</v>
      </c>
      <c r="AS49" s="28">
        <v>3521.1112239284298</v>
      </c>
      <c r="AT49" s="28">
        <v>0</v>
      </c>
      <c r="AU49" s="28">
        <v>1.02117881922436</v>
      </c>
      <c r="AV49" s="28">
        <v>0</v>
      </c>
      <c r="AW49" s="28">
        <v>18.6514994161106</v>
      </c>
      <c r="AX49" s="28">
        <v>5.1111540832354897E-2</v>
      </c>
      <c r="AY49" s="28">
        <v>1.79722809166818E-2</v>
      </c>
      <c r="AZ49" s="28">
        <v>67.610950499843099</v>
      </c>
      <c r="BA49" s="28">
        <v>2.2969440454372499E-2</v>
      </c>
      <c r="BB49" s="28">
        <v>0</v>
      </c>
      <c r="BC49" s="28">
        <v>3.3314760220903E-3</v>
      </c>
      <c r="BD49" s="28">
        <v>90.378927193004699</v>
      </c>
      <c r="BE49" s="28">
        <v>87.667520803480997</v>
      </c>
      <c r="BF49" s="28">
        <v>2.71140638952363</v>
      </c>
      <c r="BG49" s="28">
        <v>0</v>
      </c>
      <c r="BH49" s="28">
        <v>0</v>
      </c>
      <c r="BI49" s="28">
        <v>0.35865631046809499</v>
      </c>
      <c r="BJ49" s="28">
        <v>0</v>
      </c>
      <c r="BK49" s="28">
        <v>3.84871376920914</v>
      </c>
      <c r="BL49" s="28">
        <v>0</v>
      </c>
      <c r="BM49" s="28">
        <v>0.100030578329667</v>
      </c>
      <c r="BN49" s="28">
        <v>15.3948082851899</v>
      </c>
      <c r="BO49" s="28">
        <v>1.2633078125922601</v>
      </c>
      <c r="BP49" s="28">
        <v>0</v>
      </c>
      <c r="BQ49" s="28">
        <v>0.25862593386133997</v>
      </c>
      <c r="BR49" s="28">
        <v>3.5068835428495802E-4</v>
      </c>
      <c r="BS49" s="28">
        <v>0.16858977930931399</v>
      </c>
      <c r="BT49" s="28">
        <v>8.8197792804153199</v>
      </c>
      <c r="BU49" s="28">
        <v>0</v>
      </c>
      <c r="BV49" s="28">
        <v>0</v>
      </c>
      <c r="BW49" s="28">
        <v>3.7019421947281499</v>
      </c>
      <c r="BX49" s="28">
        <v>3.4984558562444401</v>
      </c>
      <c r="BY49" s="28">
        <v>39.876708836455599</v>
      </c>
      <c r="BZ49" s="28">
        <v>3.8783152588995198</v>
      </c>
      <c r="CB49" s="37">
        <f t="shared" si="16"/>
        <v>7.9999854606246767E-3</v>
      </c>
      <c r="CC49" s="25">
        <f t="shared" si="17"/>
        <v>2.7421245312149204E-3</v>
      </c>
      <c r="CD49" s="25">
        <f t="shared" si="18"/>
        <v>2.7431863389115415E-3</v>
      </c>
      <c r="CE49" s="25">
        <f t="shared" si="19"/>
        <v>2.7394912571417729E-3</v>
      </c>
      <c r="CF49" s="25">
        <f t="shared" si="20"/>
        <v>2.7143227654760284E-3</v>
      </c>
      <c r="CG49" s="25">
        <f t="shared" si="21"/>
        <v>2.7135679076139103E-3</v>
      </c>
      <c r="CH49" s="25">
        <f t="shared" si="22"/>
        <v>2.7345542038137963E-3</v>
      </c>
      <c r="CI49" s="25">
        <f t="shared" si="23"/>
        <v>2.7385865190459862E-3</v>
      </c>
      <c r="CJ49" s="25">
        <f t="shared" si="24"/>
        <v>2.734228871619942E-3</v>
      </c>
      <c r="CK49" s="25">
        <f t="shared" si="25"/>
        <v>2.7414647149852471E-3</v>
      </c>
      <c r="CL49" s="25" t="str">
        <f t="shared" si="11"/>
        <v/>
      </c>
      <c r="CM49" s="25">
        <f t="shared" si="12"/>
        <v>2.7365976368376034E-3</v>
      </c>
      <c r="CN49" s="25" t="str">
        <f t="shared" si="13"/>
        <v/>
      </c>
      <c r="CO49" s="25">
        <f t="shared" si="14"/>
        <v>2.7733595450091871E-3</v>
      </c>
      <c r="CP49" s="25" t="str">
        <f t="shared" si="15"/>
        <v/>
      </c>
      <c r="CQ49" s="25">
        <f t="shared" si="26"/>
        <v>2.736731856508968E-3</v>
      </c>
    </row>
    <row r="50" spans="1:95" x14ac:dyDescent="0.3">
      <c r="A50" s="28" t="s">
        <v>49</v>
      </c>
      <c r="B50" s="28">
        <v>848.03497364999998</v>
      </c>
      <c r="C50" s="28">
        <v>1.8894672894</v>
      </c>
      <c r="D50" s="28">
        <v>5624.5402844</v>
      </c>
      <c r="E50" s="28">
        <v>94.585789277000003</v>
      </c>
      <c r="F50" s="28">
        <v>87.018918463999995</v>
      </c>
      <c r="G50" s="28">
        <v>0.22768977068999999</v>
      </c>
      <c r="H50" s="28">
        <v>63.898425631000002</v>
      </c>
      <c r="I50" s="28">
        <v>2.9686128417000002</v>
      </c>
      <c r="J50" s="28">
        <v>0.81285501140000005</v>
      </c>
      <c r="K50" s="28"/>
      <c r="L50" s="28">
        <v>5.9773461388999998</v>
      </c>
      <c r="M50" s="28"/>
      <c r="N50" s="28">
        <v>0.13984426729999999</v>
      </c>
      <c r="O50" s="31"/>
      <c r="P50" s="31">
        <v>7.6232200700000002E-2</v>
      </c>
      <c r="Q50" s="28"/>
      <c r="R50" s="28" t="s">
        <v>49</v>
      </c>
      <c r="S50" s="28">
        <v>0</v>
      </c>
      <c r="T50" s="28">
        <v>0.139977668654587</v>
      </c>
      <c r="U50" s="28">
        <v>2.97145621355254</v>
      </c>
      <c r="V50" s="28">
        <v>2.97145621355254</v>
      </c>
      <c r="W50" s="28">
        <v>0</v>
      </c>
      <c r="X50" s="28">
        <v>0.81363456118309396</v>
      </c>
      <c r="Y50" s="28">
        <v>0</v>
      </c>
      <c r="Z50" s="28">
        <v>0</v>
      </c>
      <c r="AA50" s="28">
        <v>0</v>
      </c>
      <c r="AB50" s="28">
        <v>848.438408656668</v>
      </c>
      <c r="AC50" s="28">
        <v>0.83302647417123199</v>
      </c>
      <c r="AD50" s="28">
        <v>1.79466613578328</v>
      </c>
      <c r="AE50" s="28">
        <v>1.2187871624547899</v>
      </c>
      <c r="AF50" s="28">
        <v>0</v>
      </c>
      <c r="AG50" s="28">
        <v>5.9830700871092004</v>
      </c>
      <c r="AH50" s="28">
        <v>5.9830700871092004</v>
      </c>
      <c r="AI50" s="28">
        <v>45.027838750816997</v>
      </c>
      <c r="AJ50" s="28">
        <v>0.66342553879367705</v>
      </c>
      <c r="AK50" s="28">
        <v>0.53506630330544203</v>
      </c>
      <c r="AL50" s="28">
        <v>0</v>
      </c>
      <c r="AM50" s="28">
        <v>0</v>
      </c>
      <c r="AN50" s="28">
        <v>7.6303913031976298E-2</v>
      </c>
      <c r="AO50" s="28">
        <v>1.8912859915701801</v>
      </c>
      <c r="AP50" s="28">
        <v>0</v>
      </c>
      <c r="AQ50" s="28">
        <v>5065.6324652779804</v>
      </c>
      <c r="AR50" s="28">
        <v>517.81946268181196</v>
      </c>
      <c r="AS50" s="28">
        <v>5628.4797667106104</v>
      </c>
      <c r="AT50" s="28">
        <v>0</v>
      </c>
      <c r="AU50" s="28">
        <v>1.64052420454961</v>
      </c>
      <c r="AV50" s="28">
        <v>0</v>
      </c>
      <c r="AW50" s="28">
        <v>29.963450973446101</v>
      </c>
      <c r="AX50" s="28">
        <v>5.0780886955471997E-2</v>
      </c>
      <c r="AY50" s="28">
        <v>1.7855985594768399E-2</v>
      </c>
      <c r="AZ50" s="28">
        <v>67.173414788052995</v>
      </c>
      <c r="BA50" s="28">
        <v>2.2820859717312299E-2</v>
      </c>
      <c r="BB50" s="28">
        <v>0</v>
      </c>
      <c r="BC50" s="28">
        <v>3.3099049850802199E-3</v>
      </c>
      <c r="BD50" s="28">
        <v>94.674329463801598</v>
      </c>
      <c r="BE50" s="28">
        <v>87.100203856389697</v>
      </c>
      <c r="BF50" s="28">
        <v>7.5741256074119203</v>
      </c>
      <c r="BG50" s="28">
        <v>0</v>
      </c>
      <c r="BH50" s="28">
        <v>0</v>
      </c>
      <c r="BI50" s="28">
        <v>0.35633541071666702</v>
      </c>
      <c r="BJ50" s="28">
        <v>0</v>
      </c>
      <c r="BK50" s="28">
        <v>3.8237963875504999</v>
      </c>
      <c r="BL50" s="28">
        <v>0</v>
      </c>
      <c r="BM50" s="28">
        <v>9.9383834926503295E-2</v>
      </c>
      <c r="BN50" s="28">
        <v>15.295204144171199</v>
      </c>
      <c r="BO50" s="28">
        <v>2.0294849588381401</v>
      </c>
      <c r="BP50" s="28">
        <v>0</v>
      </c>
      <c r="BQ50" s="28">
        <v>0.25695324433461703</v>
      </c>
      <c r="BR50" s="28">
        <v>3.48409384478358E-4</v>
      </c>
      <c r="BS50" s="28">
        <v>0.22778641870715199</v>
      </c>
      <c r="BT50" s="28">
        <v>14.168923476540799</v>
      </c>
      <c r="BU50" s="28">
        <v>0</v>
      </c>
      <c r="BV50" s="28">
        <v>0</v>
      </c>
      <c r="BW50" s="28">
        <v>5.9471843848687298</v>
      </c>
      <c r="BX50" s="28">
        <v>5.62023453940692</v>
      </c>
      <c r="BY50" s="28">
        <v>63.959780422515699</v>
      </c>
      <c r="BZ50" s="28">
        <v>6.2304230808786203</v>
      </c>
      <c r="CB50" s="37">
        <f t="shared" si="16"/>
        <v>8.0000001096445471E-3</v>
      </c>
      <c r="CC50" s="25">
        <f t="shared" si="17"/>
        <v>4.7572920835046154E-4</v>
      </c>
      <c r="CD50" s="25">
        <f t="shared" si="18"/>
        <v>9.6254758173539283E-4</v>
      </c>
      <c r="CE50" s="25">
        <f t="shared" si="19"/>
        <v>7.0040965330745201E-4</v>
      </c>
      <c r="CF50" s="25">
        <f t="shared" si="20"/>
        <v>9.3608339559655832E-4</v>
      </c>
      <c r="CG50" s="25">
        <f t="shared" si="21"/>
        <v>9.3411172908716819E-4</v>
      </c>
      <c r="CH50" s="25">
        <f t="shared" si="22"/>
        <v>4.2447237247031713E-4</v>
      </c>
      <c r="CI50" s="25">
        <f t="shared" si="23"/>
        <v>9.6019253854559984E-4</v>
      </c>
      <c r="CJ50" s="25">
        <f t="shared" si="24"/>
        <v>9.5781161241339911E-4</v>
      </c>
      <c r="CK50" s="25">
        <f t="shared" si="25"/>
        <v>9.5902685246570098E-4</v>
      </c>
      <c r="CL50" s="25" t="str">
        <f t="shared" si="11"/>
        <v/>
      </c>
      <c r="CM50" s="25">
        <f t="shared" si="12"/>
        <v>9.5760695067493673E-4</v>
      </c>
      <c r="CN50" s="25" t="str">
        <f t="shared" si="13"/>
        <v/>
      </c>
      <c r="CO50" s="25">
        <f t="shared" si="14"/>
        <v>9.539279454396617E-4</v>
      </c>
      <c r="CP50" s="25" t="str">
        <f t="shared" si="15"/>
        <v/>
      </c>
      <c r="CQ50" s="25">
        <f t="shared" si="26"/>
        <v>9.4070919267447075E-4</v>
      </c>
    </row>
    <row r="51" spans="1:95" x14ac:dyDescent="0.3">
      <c r="A51" s="28" t="s">
        <v>50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31"/>
      <c r="P51" s="31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B51" s="37" t="e">
        <f t="shared" si="16"/>
        <v>#DIV/0!</v>
      </c>
      <c r="CC51" s="25" t="str">
        <f t="shared" si="17"/>
        <v/>
      </c>
      <c r="CD51" s="25" t="str">
        <f t="shared" si="18"/>
        <v/>
      </c>
      <c r="CE51" s="25" t="str">
        <f t="shared" si="19"/>
        <v/>
      </c>
      <c r="CF51" s="25" t="str">
        <f t="shared" si="20"/>
        <v/>
      </c>
      <c r="CG51" s="25" t="str">
        <f t="shared" si="21"/>
        <v/>
      </c>
      <c r="CH51" s="25" t="str">
        <f t="shared" si="22"/>
        <v/>
      </c>
      <c r="CI51" s="25" t="str">
        <f t="shared" si="23"/>
        <v/>
      </c>
      <c r="CJ51" s="25" t="str">
        <f t="shared" si="24"/>
        <v/>
      </c>
      <c r="CK51" s="25" t="str">
        <f t="shared" si="25"/>
        <v/>
      </c>
      <c r="CL51" s="25" t="str">
        <f t="shared" si="11"/>
        <v/>
      </c>
      <c r="CM51" s="25" t="str">
        <f t="shared" si="12"/>
        <v/>
      </c>
      <c r="CN51" s="25" t="str">
        <f t="shared" si="13"/>
        <v/>
      </c>
      <c r="CO51" s="25" t="str">
        <f t="shared" si="14"/>
        <v/>
      </c>
      <c r="CP51" s="25" t="str">
        <f t="shared" si="15"/>
        <v/>
      </c>
      <c r="CQ51" s="25" t="str">
        <f t="shared" si="26"/>
        <v/>
      </c>
    </row>
    <row r="52" spans="1:95" x14ac:dyDescent="0.3">
      <c r="A52" s="4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31"/>
      <c r="P52" s="31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C52" s="25" t="str">
        <f t="shared" si="17"/>
        <v/>
      </c>
      <c r="CD52" s="25" t="str">
        <f t="shared" si="18"/>
        <v/>
      </c>
      <c r="CE52" s="25" t="str">
        <f t="shared" si="19"/>
        <v/>
      </c>
      <c r="CF52" s="25" t="str">
        <f t="shared" si="20"/>
        <v/>
      </c>
      <c r="CG52" s="25" t="str">
        <f t="shared" si="21"/>
        <v/>
      </c>
      <c r="CH52" s="25" t="str">
        <f t="shared" si="22"/>
        <v/>
      </c>
      <c r="CI52" s="25" t="str">
        <f t="shared" si="23"/>
        <v/>
      </c>
      <c r="CJ52" s="25" t="str">
        <f t="shared" si="24"/>
        <v/>
      </c>
      <c r="CK52" s="25" t="str">
        <f t="shared" si="25"/>
        <v/>
      </c>
      <c r="CL52" s="25" t="str">
        <f t="shared" si="11"/>
        <v/>
      </c>
      <c r="CM52" s="25" t="str">
        <f t="shared" si="12"/>
        <v/>
      </c>
      <c r="CN52" s="25" t="str">
        <f t="shared" si="13"/>
        <v/>
      </c>
      <c r="CO52" s="25" t="str">
        <f t="shared" si="14"/>
        <v/>
      </c>
      <c r="CP52" s="25" t="str">
        <f t="shared" si="15"/>
        <v/>
      </c>
      <c r="CQ52" s="25" t="str">
        <f t="shared" si="26"/>
        <v/>
      </c>
    </row>
    <row r="53" spans="1:95" s="30" customFormat="1" x14ac:dyDescent="0.3">
      <c r="A53" s="4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31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C53" s="25" t="str">
        <f t="shared" si="17"/>
        <v/>
      </c>
      <c r="CD53" s="25" t="str">
        <f t="shared" si="18"/>
        <v/>
      </c>
      <c r="CE53" s="25" t="str">
        <f t="shared" si="19"/>
        <v/>
      </c>
      <c r="CF53" s="25" t="str">
        <f t="shared" si="20"/>
        <v/>
      </c>
      <c r="CG53" s="25" t="str">
        <f t="shared" si="21"/>
        <v/>
      </c>
      <c r="CH53" s="25" t="str">
        <f t="shared" si="22"/>
        <v/>
      </c>
      <c r="CI53" s="25" t="str">
        <f t="shared" si="23"/>
        <v/>
      </c>
      <c r="CJ53" s="25" t="str">
        <f t="shared" si="24"/>
        <v/>
      </c>
      <c r="CK53" s="25" t="str">
        <f t="shared" si="25"/>
        <v/>
      </c>
      <c r="CL53" s="25" t="str">
        <f t="shared" si="11"/>
        <v/>
      </c>
      <c r="CM53" s="25" t="str">
        <f t="shared" si="12"/>
        <v/>
      </c>
      <c r="CN53" s="25" t="str">
        <f t="shared" si="13"/>
        <v/>
      </c>
      <c r="CO53" s="25" t="str">
        <f t="shared" si="14"/>
        <v/>
      </c>
      <c r="CP53" s="25" t="str">
        <f t="shared" si="15"/>
        <v/>
      </c>
      <c r="CQ53" s="25" t="str">
        <f t="shared" si="26"/>
        <v/>
      </c>
    </row>
    <row r="54" spans="1:95" x14ac:dyDescent="0.3">
      <c r="A54" s="43" t="s">
        <v>231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31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C54" s="25" t="str">
        <f t="shared" si="17"/>
        <v/>
      </c>
      <c r="CD54" s="25" t="str">
        <f t="shared" si="18"/>
        <v/>
      </c>
      <c r="CE54" s="25" t="str">
        <f t="shared" si="19"/>
        <v/>
      </c>
      <c r="CF54" s="25" t="str">
        <f t="shared" si="20"/>
        <v/>
      </c>
      <c r="CG54" s="25" t="str">
        <f t="shared" si="21"/>
        <v/>
      </c>
      <c r="CH54" s="25" t="str">
        <f t="shared" si="22"/>
        <v/>
      </c>
      <c r="CI54" s="25" t="str">
        <f t="shared" si="23"/>
        <v/>
      </c>
      <c r="CJ54" s="25" t="str">
        <f t="shared" si="24"/>
        <v/>
      </c>
      <c r="CK54" s="25" t="str">
        <f t="shared" si="25"/>
        <v/>
      </c>
      <c r="CL54" s="25" t="str">
        <f t="shared" si="11"/>
        <v/>
      </c>
      <c r="CM54" s="25" t="str">
        <f t="shared" si="12"/>
        <v/>
      </c>
      <c r="CN54" s="25" t="str">
        <f t="shared" si="13"/>
        <v/>
      </c>
      <c r="CO54" s="25" t="str">
        <f t="shared" si="14"/>
        <v/>
      </c>
      <c r="CP54" s="25" t="str">
        <f t="shared" si="15"/>
        <v/>
      </c>
      <c r="CQ54" s="25" t="str">
        <f t="shared" si="26"/>
        <v/>
      </c>
    </row>
    <row r="55" spans="1:95" x14ac:dyDescent="0.3">
      <c r="A55" s="28" t="s">
        <v>1</v>
      </c>
      <c r="B55" s="28">
        <v>5619.631042</v>
      </c>
      <c r="C55" s="28">
        <v>12.767794495</v>
      </c>
      <c r="D55" s="28">
        <v>29294.458185</v>
      </c>
      <c r="E55" s="28">
        <v>733.32034483999996</v>
      </c>
      <c r="F55" s="28">
        <v>711.30322464999995</v>
      </c>
      <c r="G55" s="28">
        <v>1.6446292120999999</v>
      </c>
      <c r="H55" s="28">
        <v>324.50772609000001</v>
      </c>
      <c r="I55" s="28">
        <v>15.850675883999999</v>
      </c>
      <c r="J55" s="28">
        <v>4.3401743560000003</v>
      </c>
      <c r="K55" s="28"/>
      <c r="L55" s="28">
        <v>31.915546668000001</v>
      </c>
      <c r="M55" s="28"/>
      <c r="N55" s="28">
        <v>0.74668797070000004</v>
      </c>
      <c r="O55" s="31"/>
      <c r="P55" s="31">
        <v>0.65508363199999997</v>
      </c>
      <c r="Q55" s="28"/>
      <c r="R55" s="28" t="s">
        <v>1</v>
      </c>
      <c r="S55" s="28">
        <v>0</v>
      </c>
      <c r="T55" s="28">
        <v>0.23230312196323899</v>
      </c>
      <c r="U55" s="28">
        <v>4.9313225879422404</v>
      </c>
      <c r="V55" s="28">
        <v>4.9313225879422404</v>
      </c>
      <c r="W55" s="28">
        <v>0</v>
      </c>
      <c r="X55" s="28">
        <v>1.3502846503185599</v>
      </c>
      <c r="Y55" s="28">
        <v>0</v>
      </c>
      <c r="Z55" s="28">
        <v>0</v>
      </c>
      <c r="AA55" s="28">
        <v>0</v>
      </c>
      <c r="AB55" s="28">
        <v>1743.0538907058501</v>
      </c>
      <c r="AC55" s="28">
        <v>1.2995478985373401</v>
      </c>
      <c r="AD55" s="28">
        <v>2.7997455461723799</v>
      </c>
      <c r="AE55" s="28">
        <v>1.9013420856237599</v>
      </c>
      <c r="AF55" s="28">
        <v>0</v>
      </c>
      <c r="AG55" s="28">
        <v>9.9293093836300397</v>
      </c>
      <c r="AH55" s="28">
        <v>9.9293093836300397</v>
      </c>
      <c r="AI55" s="28">
        <v>72.540989078523296</v>
      </c>
      <c r="AJ55" s="28">
        <v>1.03495814317433</v>
      </c>
      <c r="AK55" s="28">
        <v>0.834728885821723</v>
      </c>
      <c r="AL55" s="28">
        <v>0</v>
      </c>
      <c r="AM55" s="28">
        <v>0</v>
      </c>
      <c r="AN55" s="28">
        <v>0.20366060052357199</v>
      </c>
      <c r="AO55" s="28">
        <v>3.95086043420031</v>
      </c>
      <c r="AP55" s="28">
        <v>0</v>
      </c>
      <c r="AQ55" s="28">
        <v>8160.9295898411001</v>
      </c>
      <c r="AR55" s="28">
        <v>834.22653274028801</v>
      </c>
      <c r="AS55" s="28">
        <v>9067.6971116599107</v>
      </c>
      <c r="AT55" s="28">
        <v>0</v>
      </c>
      <c r="AU55" s="28">
        <v>2.55927935501578</v>
      </c>
      <c r="AV55" s="28">
        <v>0</v>
      </c>
      <c r="AW55" s="28">
        <v>46.744310037731999</v>
      </c>
      <c r="AX55" s="28">
        <v>0.128771596091205</v>
      </c>
      <c r="AY55" s="28">
        <v>4.5279975528695803E-2</v>
      </c>
      <c r="AZ55" s="28">
        <v>170.34247226309901</v>
      </c>
      <c r="BA55" s="28">
        <v>5.7870470741910499E-2</v>
      </c>
      <c r="BB55" s="28">
        <v>0</v>
      </c>
      <c r="BC55" s="28">
        <v>8.3934200631624305E-3</v>
      </c>
      <c r="BD55" s="28">
        <v>227.71567783817099</v>
      </c>
      <c r="BE55" s="28">
        <v>220.874008452103</v>
      </c>
      <c r="BF55" s="28">
        <v>6.8416693860678803</v>
      </c>
      <c r="BG55" s="28">
        <v>0</v>
      </c>
      <c r="BH55" s="28">
        <v>0</v>
      </c>
      <c r="BI55" s="28">
        <v>0.90360769853998701</v>
      </c>
      <c r="BJ55" s="28">
        <v>0</v>
      </c>
      <c r="BK55" s="28">
        <v>9.6966255196018203</v>
      </c>
      <c r="BL55" s="28">
        <v>0</v>
      </c>
      <c r="BM55" s="28">
        <v>0.25202409365234102</v>
      </c>
      <c r="BN55" s="28">
        <v>38.786486747465801</v>
      </c>
      <c r="BO55" s="28">
        <v>3.1660733472762499</v>
      </c>
      <c r="BP55" s="28">
        <v>0</v>
      </c>
      <c r="BQ55" s="28">
        <v>0.65159312620909704</v>
      </c>
      <c r="BR55" s="28">
        <v>8.8354111013740099E-4</v>
      </c>
      <c r="BS55" s="28">
        <v>0.57973757714247798</v>
      </c>
      <c r="BT55" s="28">
        <v>22.103916973140201</v>
      </c>
      <c r="BU55" s="28">
        <v>0</v>
      </c>
      <c r="BV55" s="28">
        <v>0</v>
      </c>
      <c r="BW55" s="28">
        <v>9.2778465362099194</v>
      </c>
      <c r="BX55" s="28">
        <v>8.7677038274575008</v>
      </c>
      <c r="BY55" s="28">
        <v>100.835917921923</v>
      </c>
      <c r="BZ55" s="28">
        <v>9.7195778321268698</v>
      </c>
      <c r="CB55" s="37">
        <f t="shared" ref="CB55:CB58" si="27">AI55/AS55</f>
        <v>7.9999351748576576E-3</v>
      </c>
      <c r="CC55" s="25">
        <f t="shared" si="17"/>
        <v>-0.68982769906447361</v>
      </c>
      <c r="CD55" s="25">
        <f t="shared" si="18"/>
        <v>-0.69056046165627838</v>
      </c>
      <c r="CE55" s="25">
        <f t="shared" si="19"/>
        <v>-0.6904637370523905</v>
      </c>
      <c r="CF55" s="25">
        <f t="shared" si="20"/>
        <v>-0.68947312120754634</v>
      </c>
      <c r="CG55" s="25">
        <f t="shared" si="21"/>
        <v>-0.68947981564292071</v>
      </c>
      <c r="CH55" s="25">
        <f t="shared" si="22"/>
        <v>-0.64749648560466666</v>
      </c>
      <c r="CI55" s="25">
        <f t="shared" si="23"/>
        <v>-0.68926497024617273</v>
      </c>
      <c r="CJ55" s="25">
        <f t="shared" si="24"/>
        <v>-0.68888881306821625</v>
      </c>
      <c r="CK55" s="25">
        <f t="shared" si="25"/>
        <v>-0.68888700324864094</v>
      </c>
      <c r="CL55" s="25" t="str">
        <f t="shared" si="11"/>
        <v/>
      </c>
      <c r="CM55" s="25">
        <f t="shared" si="12"/>
        <v>-0.68888800536869321</v>
      </c>
      <c r="CN55" s="25" t="str">
        <f t="shared" si="13"/>
        <v/>
      </c>
      <c r="CO55" s="25">
        <f t="shared" si="14"/>
        <v>-0.68888862405877382</v>
      </c>
      <c r="CP55" s="25" t="str">
        <f t="shared" si="15"/>
        <v/>
      </c>
      <c r="CQ55" s="25">
        <f t="shared" si="26"/>
        <v>-0.68910748097645647</v>
      </c>
    </row>
    <row r="56" spans="1:95" x14ac:dyDescent="0.3">
      <c r="A56" s="28" t="s">
        <v>11</v>
      </c>
      <c r="B56" s="28">
        <v>69.821813754999994</v>
      </c>
      <c r="C56" s="28">
        <v>0.16992222809999999</v>
      </c>
      <c r="D56" s="28">
        <v>372.07210517999999</v>
      </c>
      <c r="E56" s="28">
        <v>9.5335467575999999</v>
      </c>
      <c r="F56" s="28">
        <v>9.2181668173000002</v>
      </c>
      <c r="G56" s="28">
        <v>0.46034267277999996</v>
      </c>
      <c r="H56" s="28">
        <v>4.4516926776999997</v>
      </c>
      <c r="I56" s="28">
        <v>0.21747513439999999</v>
      </c>
      <c r="J56" s="28">
        <v>5.9548319099999997E-2</v>
      </c>
      <c r="K56" s="28"/>
      <c r="L56" s="28">
        <v>0.4378885777</v>
      </c>
      <c r="M56" s="28"/>
      <c r="N56" s="28">
        <v>1.0244798499999999E-2</v>
      </c>
      <c r="O56" s="31"/>
      <c r="P56" s="31">
        <v>8.4189854000000005E-3</v>
      </c>
      <c r="Q56" s="28"/>
      <c r="R56" s="28" t="s">
        <v>11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 s="28">
        <v>0</v>
      </c>
      <c r="CB56" s="37" t="e">
        <f t="shared" si="27"/>
        <v>#DIV/0!</v>
      </c>
      <c r="CC56" s="25">
        <f t="shared" si="17"/>
        <v>-1</v>
      </c>
      <c r="CD56" s="25">
        <f t="shared" si="18"/>
        <v>-1</v>
      </c>
      <c r="CE56" s="25">
        <f t="shared" si="19"/>
        <v>-1</v>
      </c>
      <c r="CF56" s="25">
        <f t="shared" si="20"/>
        <v>-1</v>
      </c>
      <c r="CG56" s="25">
        <f t="shared" si="21"/>
        <v>-1</v>
      </c>
      <c r="CH56" s="25">
        <f t="shared" si="22"/>
        <v>-1</v>
      </c>
      <c r="CI56" s="25">
        <f t="shared" si="23"/>
        <v>-1</v>
      </c>
      <c r="CJ56" s="25">
        <f t="shared" si="24"/>
        <v>-1</v>
      </c>
      <c r="CK56" s="25">
        <f t="shared" si="25"/>
        <v>-1</v>
      </c>
      <c r="CL56" s="25" t="str">
        <f t="shared" si="11"/>
        <v/>
      </c>
      <c r="CM56" s="25">
        <f t="shared" si="12"/>
        <v>-1</v>
      </c>
      <c r="CN56" s="25" t="str">
        <f t="shared" si="13"/>
        <v/>
      </c>
      <c r="CO56" s="25">
        <f t="shared" si="14"/>
        <v>-1</v>
      </c>
      <c r="CP56" s="25" t="str">
        <f t="shared" si="15"/>
        <v/>
      </c>
      <c r="CQ56" s="25">
        <f t="shared" si="26"/>
        <v>-1</v>
      </c>
    </row>
    <row r="57" spans="1:95" s="30" customFormat="1" x14ac:dyDescent="0.3">
      <c r="A57" s="30" t="s">
        <v>58</v>
      </c>
      <c r="B57" s="28">
        <v>173.13327165000001</v>
      </c>
      <c r="C57" s="28">
        <v>0.42138283989999997</v>
      </c>
      <c r="D57" s="28">
        <v>955.77732389000005</v>
      </c>
      <c r="E57" s="28">
        <v>26.113058995999999</v>
      </c>
      <c r="F57" s="28">
        <v>25.079962483999999</v>
      </c>
      <c r="G57" s="28">
        <v>3.8094032041000001</v>
      </c>
      <c r="H57" s="28">
        <v>13.587690786</v>
      </c>
      <c r="I57" s="28">
        <v>0.69149178180000004</v>
      </c>
      <c r="J57" s="28">
        <v>0.18934155389999999</v>
      </c>
      <c r="K57" s="28"/>
      <c r="L57" s="28">
        <v>1.3923274707</v>
      </c>
      <c r="M57" s="28"/>
      <c r="N57" s="28">
        <v>3.2574578999999999E-2</v>
      </c>
      <c r="O57" s="28"/>
      <c r="P57" s="28">
        <v>2.3630517399999999E-2</v>
      </c>
      <c r="Q57" s="28"/>
      <c r="R57" s="28" t="s">
        <v>58</v>
      </c>
      <c r="S57" s="28">
        <v>0</v>
      </c>
      <c r="T57" s="28">
        <v>6.0934250514724499E-6</v>
      </c>
      <c r="U57" s="28">
        <v>1.2936848426329801E-4</v>
      </c>
      <c r="V57" s="28">
        <v>1.2936848426329801E-4</v>
      </c>
      <c r="W57" s="28">
        <v>0</v>
      </c>
      <c r="X57" s="28">
        <v>3.5421600589957099E-5</v>
      </c>
      <c r="Y57" s="28">
        <v>0</v>
      </c>
      <c r="Z57" s="28">
        <v>0</v>
      </c>
      <c r="AA57" s="28">
        <v>0</v>
      </c>
      <c r="AB57" s="28">
        <v>4.7653084211048198E-2</v>
      </c>
      <c r="AC57" s="28">
        <v>3.6251123854561002E-5</v>
      </c>
      <c r="AD57" s="28">
        <v>7.8100745991170598E-5</v>
      </c>
      <c r="AE57" s="28">
        <v>5.3037316046892603E-5</v>
      </c>
      <c r="AF57" s="28">
        <v>0</v>
      </c>
      <c r="AG57" s="28">
        <v>2.6044808280559998E-4</v>
      </c>
      <c r="AH57" s="28">
        <v>2.6044808280559998E-4</v>
      </c>
      <c r="AI57" s="28">
        <v>1.97648109261065E-3</v>
      </c>
      <c r="AJ57" s="28">
        <v>2.88626151226047E-5</v>
      </c>
      <c r="AK57" s="28">
        <v>2.32850912224076E-5</v>
      </c>
      <c r="AL57" s="28">
        <v>0</v>
      </c>
      <c r="AM57" s="28">
        <v>0</v>
      </c>
      <c r="AN57" s="28">
        <v>5.3623117568081602E-6</v>
      </c>
      <c r="AO57" s="28">
        <v>1.26266439590602E-4</v>
      </c>
      <c r="AP57" s="28">
        <v>0</v>
      </c>
      <c r="AQ57" s="28">
        <v>0.222275249260072</v>
      </c>
      <c r="AR57" s="28">
        <v>2.2721181236462398E-2</v>
      </c>
      <c r="AS57" s="28">
        <v>0.246972911589145</v>
      </c>
      <c r="AT57" s="28">
        <v>0</v>
      </c>
      <c r="AU57" s="28">
        <v>7.1393773045189194E-5</v>
      </c>
      <c r="AV57" s="28">
        <v>0</v>
      </c>
      <c r="AW57" s="28">
        <v>1.3040660063823701E-3</v>
      </c>
      <c r="AX57" s="28">
        <v>3.5704955439077699E-6</v>
      </c>
      <c r="AY57" s="28">
        <v>1.2555234048182E-6</v>
      </c>
      <c r="AZ57" s="28">
        <v>4.7231402635625501E-3</v>
      </c>
      <c r="BA57" s="28">
        <v>1.6045040427255601E-6</v>
      </c>
      <c r="BB57" s="28">
        <v>0</v>
      </c>
      <c r="BC57" s="28">
        <v>2.32747895963887E-7</v>
      </c>
      <c r="BD57" s="28">
        <v>6.31371599279088E-3</v>
      </c>
      <c r="BE57" s="28">
        <v>6.1242578337604697E-3</v>
      </c>
      <c r="BF57" s="28">
        <v>1.89458159030408E-4</v>
      </c>
      <c r="BG57" s="28">
        <v>0</v>
      </c>
      <c r="BH57" s="28">
        <v>0</v>
      </c>
      <c r="BI57" s="28">
        <v>2.50539856809801E-5</v>
      </c>
      <c r="BJ57" s="28">
        <v>0</v>
      </c>
      <c r="BK57" s="28">
        <v>2.6885629722713802E-4</v>
      </c>
      <c r="BL57" s="28">
        <v>0</v>
      </c>
      <c r="BM57" s="28">
        <v>6.9876816746308001E-6</v>
      </c>
      <c r="BN57" s="28">
        <v>1.07546553349096E-3</v>
      </c>
      <c r="BO57" s="28">
        <v>8.8329073165893104E-5</v>
      </c>
      <c r="BP57" s="28">
        <v>0</v>
      </c>
      <c r="BQ57" s="28">
        <v>1.8066304006349201E-5</v>
      </c>
      <c r="BR57" s="28">
        <v>2.44972304436251E-8</v>
      </c>
      <c r="BS57" s="28">
        <v>1.24300044643595E-5</v>
      </c>
      <c r="BT57" s="28">
        <v>6.1681620106152904E-4</v>
      </c>
      <c r="BU57" s="28">
        <v>0</v>
      </c>
      <c r="BV57" s="28">
        <v>0</v>
      </c>
      <c r="BW57" s="28">
        <v>2.5883344985201402E-4</v>
      </c>
      <c r="BX57" s="28">
        <v>2.4462881066155399E-4</v>
      </c>
      <c r="BY57" s="28">
        <v>2.785753071314E-3</v>
      </c>
      <c r="BZ57" s="28">
        <v>2.7116828991881499E-4</v>
      </c>
      <c r="CB57" s="37">
        <f t="shared" si="27"/>
        <v>8.002825410661437E-3</v>
      </c>
      <c r="CC57" s="25">
        <f t="shared" si="17"/>
        <v>-0.99972476067854021</v>
      </c>
      <c r="CD57" s="25">
        <f t="shared" si="18"/>
        <v>-0.99970035220318754</v>
      </c>
      <c r="CE57" s="25">
        <f t="shared" si="19"/>
        <v>-0.99974159994653988</v>
      </c>
      <c r="CF57" s="25">
        <f t="shared" si="20"/>
        <v>-0.99975821614795268</v>
      </c>
      <c r="CG57" s="25">
        <f t="shared" si="21"/>
        <v>-0.99975581072588648</v>
      </c>
      <c r="CH57" s="25">
        <f t="shared" si="22"/>
        <v>-0.99999673702052572</v>
      </c>
      <c r="CI57" s="25">
        <f t="shared" si="23"/>
        <v>-0.99979497965363007</v>
      </c>
      <c r="CJ57" s="25">
        <f t="shared" si="24"/>
        <v>-0.99981291392368177</v>
      </c>
      <c r="CK57" s="25">
        <f t="shared" si="25"/>
        <v>-0.99981292220402573</v>
      </c>
      <c r="CL57" s="25" t="str">
        <f t="shared" si="11"/>
        <v/>
      </c>
      <c r="CM57" s="25">
        <f t="shared" si="12"/>
        <v>-0.9998129404983479</v>
      </c>
      <c r="CN57" s="25" t="str">
        <f t="shared" si="13"/>
        <v/>
      </c>
      <c r="CO57" s="25">
        <f t="shared" si="14"/>
        <v>-0.99981293925390491</v>
      </c>
      <c r="CP57" s="25" t="str">
        <f t="shared" si="15"/>
        <v/>
      </c>
      <c r="CQ57" s="25">
        <f t="shared" si="26"/>
        <v>-0.99977307683678518</v>
      </c>
    </row>
    <row r="58" spans="1:95" s="30" customFormat="1" x14ac:dyDescent="0.3">
      <c r="A58" s="30" t="s">
        <v>75</v>
      </c>
      <c r="B58" s="28">
        <v>31.24241482</v>
      </c>
      <c r="C58" s="28">
        <v>9.2518812000000006E-2</v>
      </c>
      <c r="D58" s="28">
        <v>200.4178464</v>
      </c>
      <c r="E58" s="28">
        <v>6.1238863400000003</v>
      </c>
      <c r="F58" s="28">
        <v>5.7821957499999996</v>
      </c>
      <c r="G58" s="28">
        <v>2.3902826730000002</v>
      </c>
      <c r="H58" s="28">
        <v>4.0103471180000003</v>
      </c>
      <c r="I58" s="28">
        <v>0.21065791049999999</v>
      </c>
      <c r="J58" s="28">
        <v>5.7681531799999998E-2</v>
      </c>
      <c r="K58" s="28"/>
      <c r="L58" s="28">
        <v>0.4241624665</v>
      </c>
      <c r="M58" s="28"/>
      <c r="N58" s="28">
        <v>9.9235733999999999E-3</v>
      </c>
      <c r="O58" s="28"/>
      <c r="P58" s="28">
        <v>5.5442894000000001E-3</v>
      </c>
      <c r="Q58" s="28"/>
      <c r="R58" s="28" t="s">
        <v>176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>
        <v>0</v>
      </c>
      <c r="BX58" s="28">
        <v>0</v>
      </c>
      <c r="BY58" s="28">
        <v>0</v>
      </c>
      <c r="BZ58" s="28">
        <v>0</v>
      </c>
      <c r="CB58" s="37" t="e">
        <f t="shared" si="27"/>
        <v>#DIV/0!</v>
      </c>
      <c r="CC58" s="25">
        <f t="shared" si="17"/>
        <v>-1</v>
      </c>
      <c r="CD58" s="25">
        <f t="shared" si="18"/>
        <v>-1</v>
      </c>
      <c r="CE58" s="25">
        <f t="shared" si="19"/>
        <v>-1</v>
      </c>
      <c r="CF58" s="25">
        <f t="shared" si="20"/>
        <v>-1</v>
      </c>
      <c r="CG58" s="25">
        <f t="shared" si="21"/>
        <v>-1</v>
      </c>
      <c r="CH58" s="25">
        <f t="shared" si="22"/>
        <v>-1</v>
      </c>
      <c r="CI58" s="25">
        <f t="shared" si="23"/>
        <v>-1</v>
      </c>
      <c r="CJ58" s="25">
        <f t="shared" si="24"/>
        <v>-1</v>
      </c>
      <c r="CK58" s="25">
        <f t="shared" si="25"/>
        <v>-1</v>
      </c>
      <c r="CL58" s="25" t="str">
        <f t="shared" si="11"/>
        <v/>
      </c>
      <c r="CM58" s="25">
        <f t="shared" si="12"/>
        <v>-1</v>
      </c>
      <c r="CN58" s="25" t="str">
        <f t="shared" si="13"/>
        <v/>
      </c>
      <c r="CO58" s="25">
        <f t="shared" si="14"/>
        <v>-1</v>
      </c>
      <c r="CP58" s="25" t="str">
        <f t="shared" si="15"/>
        <v/>
      </c>
      <c r="CQ58" s="25">
        <f t="shared" si="26"/>
        <v>-1</v>
      </c>
    </row>
    <row r="59" spans="1:95" s="30" customFormat="1" x14ac:dyDescent="0.3">
      <c r="A59" s="30" t="s">
        <v>237</v>
      </c>
      <c r="B59" s="28">
        <v>63003.404000000002</v>
      </c>
      <c r="C59" s="28">
        <v>201.04987</v>
      </c>
      <c r="D59" s="28">
        <v>318444.45699999999</v>
      </c>
      <c r="E59" s="28">
        <v>10052.4761</v>
      </c>
      <c r="F59" s="28">
        <v>9750.8948</v>
      </c>
      <c r="G59" s="28">
        <v>225.15717500000002</v>
      </c>
      <c r="H59" s="28">
        <v>5627.1085999999996</v>
      </c>
      <c r="I59" s="28">
        <v>261.30218600000001</v>
      </c>
      <c r="J59" s="28">
        <v>71.548698999999999</v>
      </c>
      <c r="K59" s="28"/>
      <c r="L59" s="28">
        <v>526.13434500000005</v>
      </c>
      <c r="M59" s="28"/>
      <c r="N59" s="28">
        <v>12.309308400000001</v>
      </c>
      <c r="O59" s="28"/>
      <c r="P59" s="28">
        <v>8.5381345999999994</v>
      </c>
      <c r="Q59" s="28"/>
      <c r="R59" s="28" t="s">
        <v>69</v>
      </c>
      <c r="S59" s="28">
        <v>0</v>
      </c>
      <c r="T59" s="28">
        <v>11.549890404078701</v>
      </c>
      <c r="U59" s="28">
        <v>245.18180308315999</v>
      </c>
      <c r="V59" s="28">
        <v>245.18180308315999</v>
      </c>
      <c r="W59" s="28">
        <v>0</v>
      </c>
      <c r="X59" s="28">
        <v>67.136718298893101</v>
      </c>
      <c r="Y59" s="28">
        <v>0</v>
      </c>
      <c r="Z59" s="28">
        <v>0</v>
      </c>
      <c r="AA59" s="28">
        <v>0</v>
      </c>
      <c r="AB59" s="28">
        <v>56849.937423568801</v>
      </c>
      <c r="AC59" s="28">
        <v>68.750103598988005</v>
      </c>
      <c r="AD59" s="28">
        <v>148.112884744523</v>
      </c>
      <c r="AE59" s="28">
        <v>100.585999946995</v>
      </c>
      <c r="AF59" s="28">
        <v>0</v>
      </c>
      <c r="AG59" s="28">
        <v>493.67994665123098</v>
      </c>
      <c r="AH59" s="28">
        <v>493.67994665123098</v>
      </c>
      <c r="AI59" s="28">
        <v>2286.48352228047</v>
      </c>
      <c r="AJ59" s="28">
        <v>54.7529332388035</v>
      </c>
      <c r="AK59" s="28">
        <v>44.159998247497697</v>
      </c>
      <c r="AL59" s="28">
        <v>0</v>
      </c>
      <c r="AM59" s="28">
        <v>0</v>
      </c>
      <c r="AN59" s="28">
        <v>7.8633156783217704</v>
      </c>
      <c r="AO59" s="28">
        <v>185.16040599216299</v>
      </c>
      <c r="AP59" s="28">
        <v>0</v>
      </c>
      <c r="AQ59" s="28">
        <v>257228.15190859599</v>
      </c>
      <c r="AR59" s="28">
        <v>26294.415935448698</v>
      </c>
      <c r="AS59" s="28">
        <v>285809.051366325</v>
      </c>
      <c r="AT59" s="28">
        <v>0</v>
      </c>
      <c r="AU59" s="28">
        <v>135.39328186080999</v>
      </c>
      <c r="AV59" s="28">
        <v>0</v>
      </c>
      <c r="AW59" s="28">
        <v>2472.8869779394599</v>
      </c>
      <c r="AX59" s="28">
        <v>5.2354950776302704</v>
      </c>
      <c r="AY59" s="28">
        <v>1.8409470989930199</v>
      </c>
      <c r="AZ59" s="28">
        <v>6925.4996993997902</v>
      </c>
      <c r="BA59" s="28">
        <v>2.35280527125117</v>
      </c>
      <c r="BB59" s="28">
        <v>0</v>
      </c>
      <c r="BC59" s="28">
        <v>0.341248517997984</v>
      </c>
      <c r="BD59" s="28">
        <v>9257.7017871988592</v>
      </c>
      <c r="BE59" s="28">
        <v>8979.9544719324094</v>
      </c>
      <c r="BF59" s="28">
        <v>277.747315266454</v>
      </c>
      <c r="BG59" s="28">
        <v>0</v>
      </c>
      <c r="BH59" s="28">
        <v>0</v>
      </c>
      <c r="BI59" s="28">
        <v>36.738022850906702</v>
      </c>
      <c r="BJ59" s="28">
        <v>0</v>
      </c>
      <c r="BK59" s="28">
        <v>394.23442980207898</v>
      </c>
      <c r="BL59" s="28">
        <v>0</v>
      </c>
      <c r="BM59" s="28">
        <v>10.246430192298201</v>
      </c>
      <c r="BN59" s="28">
        <v>1576.93784024206</v>
      </c>
      <c r="BO59" s="28">
        <v>167.494302979135</v>
      </c>
      <c r="BP59" s="28">
        <v>0</v>
      </c>
      <c r="BQ59" s="28">
        <v>26.491632599745301</v>
      </c>
      <c r="BR59" s="28">
        <v>3.5920879644173703E-2</v>
      </c>
      <c r="BS59" s="28">
        <v>224.24216319978601</v>
      </c>
      <c r="BT59" s="28">
        <v>1169.35918787477</v>
      </c>
      <c r="BU59" s="28">
        <v>0</v>
      </c>
      <c r="BV59" s="28">
        <v>0</v>
      </c>
      <c r="BW59" s="28">
        <v>490.81940662334699</v>
      </c>
      <c r="BX59" s="28">
        <v>463.84172416210498</v>
      </c>
      <c r="BY59" s="28">
        <v>5279.99813753534</v>
      </c>
      <c r="BZ59" s="28">
        <v>514.19718383366398</v>
      </c>
      <c r="CB59" s="37">
        <f>AI59/AS59</f>
        <v>8.0000388768298857E-3</v>
      </c>
      <c r="CC59" s="25">
        <f t="shared" si="17"/>
        <v>-9.7668795426215399E-2</v>
      </c>
      <c r="CD59" s="25">
        <f t="shared" si="18"/>
        <v>-7.9032451042306107E-2</v>
      </c>
      <c r="CE59" s="25">
        <f t="shared" si="19"/>
        <v>-0.10248382383894028</v>
      </c>
      <c r="CF59" s="25">
        <f t="shared" si="20"/>
        <v>-7.9062541894642333E-2</v>
      </c>
      <c r="CG59" s="25">
        <f t="shared" si="21"/>
        <v>-7.9063546872394794E-2</v>
      </c>
      <c r="CH59" s="25">
        <f t="shared" si="22"/>
        <v>-4.0638802659254247E-3</v>
      </c>
      <c r="CI59" s="25">
        <f t="shared" si="23"/>
        <v>-6.1685403133086784E-2</v>
      </c>
      <c r="CJ59" s="25">
        <f t="shared" si="24"/>
        <v>-6.1692491607552087E-2</v>
      </c>
      <c r="CK59" s="25">
        <f t="shared" si="25"/>
        <v>-6.1664024123022819E-2</v>
      </c>
      <c r="CL59" s="25" t="str">
        <f t="shared" si="11"/>
        <v/>
      </c>
      <c r="CM59" s="25">
        <f t="shared" si="12"/>
        <v>-6.1684622296932681E-2</v>
      </c>
      <c r="CN59" s="25" t="str">
        <f t="shared" si="13"/>
        <v/>
      </c>
      <c r="CO59" s="25">
        <f t="shared" si="14"/>
        <v>-6.1694611203445035E-2</v>
      </c>
      <c r="CP59" s="25" t="str">
        <f t="shared" si="15"/>
        <v/>
      </c>
      <c r="CQ59" s="25">
        <f t="shared" si="26"/>
        <v>-7.9035872973732352E-2</v>
      </c>
    </row>
    <row r="60" spans="1:95" s="30" customFormat="1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C60" s="25" t="str">
        <f t="shared" si="17"/>
        <v/>
      </c>
      <c r="CD60" s="25"/>
      <c r="CE60" s="25" t="str">
        <f t="shared" si="19"/>
        <v/>
      </c>
      <c r="CF60" s="25" t="str">
        <f t="shared" si="20"/>
        <v/>
      </c>
      <c r="CG60" s="25" t="str">
        <f t="shared" si="21"/>
        <v/>
      </c>
      <c r="CH60" s="25" t="str">
        <f t="shared" si="22"/>
        <v/>
      </c>
      <c r="CI60" s="25" t="str">
        <f t="shared" si="23"/>
        <v/>
      </c>
      <c r="CP60" s="25" t="str">
        <f>IF(O60=0,"",(#REF!-O60)/O60)</f>
        <v/>
      </c>
      <c r="CQ60" s="25" t="str">
        <f t="shared" si="26"/>
        <v/>
      </c>
    </row>
    <row r="61" spans="1:95" x14ac:dyDescent="0.3">
      <c r="A61" s="44" t="s">
        <v>55</v>
      </c>
      <c r="B61" s="1">
        <f>SUM(B3:B59)</f>
        <v>116080.39427970909</v>
      </c>
      <c r="C61" s="1">
        <f t="shared" ref="C61:P61" si="28">SUM(C3:C59)</f>
        <v>334.08664607697062</v>
      </c>
      <c r="D61" s="1">
        <f t="shared" si="28"/>
        <v>609605.08579887846</v>
      </c>
      <c r="E61" s="1">
        <f t="shared" si="28"/>
        <v>17320.814945743201</v>
      </c>
      <c r="F61" s="1">
        <f t="shared" si="28"/>
        <v>16669.917039601802</v>
      </c>
      <c r="G61" s="1">
        <f t="shared" si="28"/>
        <v>578.75050793158482</v>
      </c>
      <c r="H61" s="1">
        <f t="shared" si="28"/>
        <v>10813.960809455799</v>
      </c>
      <c r="I61" s="1">
        <f t="shared" si="28"/>
        <v>561.73901010710142</v>
      </c>
      <c r="J61" s="1">
        <f t="shared" si="28"/>
        <v>153.61649721722142</v>
      </c>
      <c r="K61" s="1">
        <f t="shared" si="28"/>
        <v>1.55142428E-2</v>
      </c>
      <c r="L61" s="1">
        <f t="shared" si="28"/>
        <v>1129.5938111189002</v>
      </c>
      <c r="M61" s="1">
        <f t="shared" si="28"/>
        <v>0.4940695054</v>
      </c>
      <c r="N61" s="1">
        <f t="shared" si="28"/>
        <v>23.44290025993898</v>
      </c>
      <c r="O61" s="1">
        <f t="shared" si="28"/>
        <v>3.129106009</v>
      </c>
      <c r="P61" s="1">
        <f t="shared" si="28"/>
        <v>15.59638238593552</v>
      </c>
      <c r="Q61" s="28"/>
      <c r="R61" s="28"/>
      <c r="S61" s="1">
        <f t="shared" ref="S61:BZ61" si="29">SUM(S3:S59)</f>
        <v>0</v>
      </c>
      <c r="T61" s="1">
        <f t="shared" si="29"/>
        <v>22.141736222093176</v>
      </c>
      <c r="U61" s="1">
        <f t="shared" si="29"/>
        <v>534.29295770133729</v>
      </c>
      <c r="V61" s="1">
        <f t="shared" si="29"/>
        <v>534.29295770133729</v>
      </c>
      <c r="W61" s="1">
        <f t="shared" si="29"/>
        <v>0</v>
      </c>
      <c r="X61" s="1">
        <f t="shared" si="29"/>
        <v>146.10318247368124</v>
      </c>
      <c r="Y61" s="1">
        <f t="shared" si="29"/>
        <v>3.1376720702685001</v>
      </c>
      <c r="Z61" s="1">
        <f t="shared" si="29"/>
        <v>0</v>
      </c>
      <c r="AA61" s="1">
        <f t="shared" si="29"/>
        <v>1.55558096060318E-2</v>
      </c>
      <c r="AB61" s="1">
        <f t="shared" si="29"/>
        <v>105887.25396431616</v>
      </c>
      <c r="AC61" s="1">
        <f t="shared" si="29"/>
        <v>130.28188568349805</v>
      </c>
      <c r="AD61" s="1">
        <f t="shared" si="29"/>
        <v>280.67535635649472</v>
      </c>
      <c r="AE61" s="1">
        <f t="shared" si="29"/>
        <v>190.61201303560492</v>
      </c>
      <c r="AF61" s="1">
        <f t="shared" si="29"/>
        <v>0</v>
      </c>
      <c r="AG61" s="1">
        <f t="shared" si="29"/>
        <v>1074.3325778220856</v>
      </c>
      <c r="AH61" s="1">
        <f t="shared" si="29"/>
        <v>1074.3325778220856</v>
      </c>
      <c r="AI61" s="1">
        <f t="shared" si="29"/>
        <v>4446.5843023778343</v>
      </c>
      <c r="AJ61" s="1">
        <f t="shared" si="29"/>
        <v>103.7569920608785</v>
      </c>
      <c r="AK61" s="1">
        <f t="shared" si="29"/>
        <v>83.68276615091132</v>
      </c>
      <c r="AL61" s="1">
        <f t="shared" si="29"/>
        <v>0</v>
      </c>
      <c r="AM61" s="1">
        <f t="shared" si="29"/>
        <v>0.49541925802839498</v>
      </c>
      <c r="AN61" s="1">
        <f t="shared" si="29"/>
        <v>14.448276915063385</v>
      </c>
      <c r="AO61" s="1">
        <f t="shared" si="29"/>
        <v>308.9825189744621</v>
      </c>
      <c r="AP61" s="1">
        <f t="shared" si="29"/>
        <v>0</v>
      </c>
      <c r="AQ61" s="1">
        <f t="shared" si="29"/>
        <v>500238.82466232695</v>
      </c>
      <c r="AR61" s="1">
        <f t="shared" si="29"/>
        <v>51135.501561785182</v>
      </c>
      <c r="AS61" s="1">
        <f t="shared" si="29"/>
        <v>555820.91052648984</v>
      </c>
      <c r="AT61" s="1">
        <f t="shared" si="29"/>
        <v>0</v>
      </c>
      <c r="AU61" s="1">
        <f t="shared" si="29"/>
        <v>256.57074546886957</v>
      </c>
      <c r="AV61" s="1">
        <f t="shared" si="29"/>
        <v>0</v>
      </c>
      <c r="AW61" s="1">
        <f t="shared" si="29"/>
        <v>4686.1524396397399</v>
      </c>
      <c r="AX61" s="1">
        <f t="shared" si="29"/>
        <v>8.9687280316784985</v>
      </c>
      <c r="AY61" s="1">
        <f t="shared" si="29"/>
        <v>3.1536596341908654</v>
      </c>
      <c r="AZ61" s="1">
        <f t="shared" si="29"/>
        <v>11863.865108070582</v>
      </c>
      <c r="BA61" s="1">
        <f t="shared" si="29"/>
        <v>4.0305142218874828</v>
      </c>
      <c r="BB61" s="1">
        <f t="shared" si="29"/>
        <v>0</v>
      </c>
      <c r="BC61" s="1">
        <f t="shared" si="29"/>
        <v>0.58458164741502594</v>
      </c>
      <c r="BD61" s="1">
        <f t="shared" si="29"/>
        <v>15994.208495883215</v>
      </c>
      <c r="BE61" s="1">
        <f t="shared" si="29"/>
        <v>15383.270409898587</v>
      </c>
      <c r="BF61" s="1">
        <f t="shared" si="29"/>
        <v>610.93808598462988</v>
      </c>
      <c r="BG61" s="1">
        <f t="shared" si="29"/>
        <v>0</v>
      </c>
      <c r="BH61" s="1">
        <f t="shared" si="29"/>
        <v>0</v>
      </c>
      <c r="BI61" s="1">
        <f t="shared" si="29"/>
        <v>62.934666320805206</v>
      </c>
      <c r="BJ61" s="1">
        <f t="shared" si="29"/>
        <v>0</v>
      </c>
      <c r="BK61" s="1">
        <f t="shared" si="29"/>
        <v>675.34745987921247</v>
      </c>
      <c r="BL61" s="1">
        <f t="shared" si="29"/>
        <v>0</v>
      </c>
      <c r="BM61" s="1">
        <f t="shared" si="29"/>
        <v>17.552804601620952</v>
      </c>
      <c r="BN61" s="1">
        <f t="shared" si="29"/>
        <v>2701.3894861087292</v>
      </c>
      <c r="BO61" s="1">
        <f t="shared" si="29"/>
        <v>317.40306047767604</v>
      </c>
      <c r="BP61" s="1">
        <f t="shared" si="29"/>
        <v>0</v>
      </c>
      <c r="BQ61" s="1">
        <f t="shared" si="29"/>
        <v>45.381866642127186</v>
      </c>
      <c r="BR61" s="1">
        <f t="shared" si="29"/>
        <v>6.1534740326108374E-2</v>
      </c>
      <c r="BS61" s="1">
        <f t="shared" si="29"/>
        <v>570.9037134433371</v>
      </c>
      <c r="BT61" s="1">
        <f t="shared" si="29"/>
        <v>2215.9489061947615</v>
      </c>
      <c r="BU61" s="1">
        <f t="shared" si="29"/>
        <v>0</v>
      </c>
      <c r="BV61" s="1">
        <f t="shared" si="29"/>
        <v>0</v>
      </c>
      <c r="BW61" s="1">
        <f t="shared" si="29"/>
        <v>930.11046472964517</v>
      </c>
      <c r="BX61" s="1">
        <f t="shared" si="29"/>
        <v>878.98336726532352</v>
      </c>
      <c r="BY61" s="1">
        <f t="shared" si="29"/>
        <v>10233.048775243584</v>
      </c>
      <c r="BZ61" s="1">
        <f t="shared" si="29"/>
        <v>974.41058125179029</v>
      </c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</row>
    <row r="62" spans="1:95" x14ac:dyDescent="0.3">
      <c r="A62" s="10" t="s">
        <v>56</v>
      </c>
      <c r="B62" s="1">
        <f>SUM(B3:B51)</f>
        <v>47183.161737484093</v>
      </c>
      <c r="C62" s="1">
        <f>SUM(C3:C51)</f>
        <v>119.58515770197062</v>
      </c>
      <c r="D62" s="1">
        <f t="shared" ref="D62:L62" si="30">SUM(D3:D51)</f>
        <v>260337.90333840839</v>
      </c>
      <c r="E62" s="1">
        <f t="shared" si="30"/>
        <v>6493.2480088095999</v>
      </c>
      <c r="F62" s="1">
        <f t="shared" si="30"/>
        <v>6167.6386899005001</v>
      </c>
      <c r="G62" s="1">
        <f t="shared" si="30"/>
        <v>345.2886751696048</v>
      </c>
      <c r="H62" s="1">
        <f t="shared" si="30"/>
        <v>4840.2947527840997</v>
      </c>
      <c r="I62" s="1">
        <f t="shared" si="30"/>
        <v>283.46652339640144</v>
      </c>
      <c r="J62" s="1">
        <f t="shared" si="30"/>
        <v>77.421052456421407</v>
      </c>
      <c r="K62" s="1"/>
      <c r="L62" s="1">
        <f t="shared" si="30"/>
        <v>569.28954093600009</v>
      </c>
      <c r="M62" s="1">
        <f t="shared" ref="M62:P62" si="31">SUM(M3:M51)</f>
        <v>0.4940695054</v>
      </c>
      <c r="N62" s="1">
        <f t="shared" si="31"/>
        <v>10.334160938338979</v>
      </c>
      <c r="O62" s="1">
        <f t="shared" si="31"/>
        <v>3.129106009</v>
      </c>
      <c r="P62" s="1">
        <f t="shared" si="31"/>
        <v>6.3655703617355197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</row>
    <row r="63" spans="1:95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40568.6016045141</v>
      </c>
      <c r="C63" s="28">
        <f t="shared" ref="C63:P63" si="32">+C3+C5+C8+C9+C11+C12+C14+C15+C16+C17+C18+C19+C20+C21+C22+C23+C24+C25+C26+C28+C30+C31+C33+C34+C35+C36+C37+C39+C40+C41+C42+C43+C44+C46+C47+C49+C50+C10</f>
        <v>106.5863895569706</v>
      </c>
      <c r="D63" s="28">
        <f t="shared" si="32"/>
        <v>231681.64359190836</v>
      </c>
      <c r="E63" s="28">
        <f t="shared" si="32"/>
        <v>5438.4379199635987</v>
      </c>
      <c r="F63" s="28">
        <f t="shared" si="32"/>
        <v>5183.2917345004998</v>
      </c>
      <c r="G63" s="28">
        <f t="shared" si="32"/>
        <v>207.0344285620499</v>
      </c>
      <c r="H63" s="28">
        <f t="shared" si="32"/>
        <v>3155.9403143140999</v>
      </c>
      <c r="I63" s="28">
        <f t="shared" si="32"/>
        <v>147.92754424540149</v>
      </c>
      <c r="J63" s="28">
        <f t="shared" si="32"/>
        <v>40.504972844651398</v>
      </c>
      <c r="K63" s="28">
        <f t="shared" si="32"/>
        <v>0</v>
      </c>
      <c r="L63" s="28">
        <f t="shared" si="32"/>
        <v>297.85410881329994</v>
      </c>
      <c r="M63" s="28">
        <f t="shared" si="32"/>
        <v>0</v>
      </c>
      <c r="N63" s="28">
        <f t="shared" si="32"/>
        <v>6.9685120735129784</v>
      </c>
      <c r="O63" s="28">
        <f t="shared" si="32"/>
        <v>0</v>
      </c>
      <c r="P63" s="28">
        <f t="shared" si="32"/>
        <v>4.5716318602755193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</row>
    <row r="65" spans="1:17" x14ac:dyDescent="0.3">
      <c r="A65" s="30"/>
      <c r="B65" s="30"/>
      <c r="D65" s="30"/>
      <c r="E65" s="30"/>
      <c r="F65" s="30"/>
      <c r="G65" s="30"/>
      <c r="H65" s="30"/>
      <c r="I65" s="30"/>
      <c r="J65" s="30"/>
      <c r="L65" s="30"/>
      <c r="Q65" s="30"/>
    </row>
    <row r="66" spans="1:17" x14ac:dyDescent="0.3">
      <c r="A66" s="5"/>
      <c r="B66" s="30"/>
      <c r="D66" s="30"/>
      <c r="E66" s="30"/>
      <c r="F66" s="30"/>
      <c r="G66" s="30"/>
      <c r="H66" s="30"/>
      <c r="I66" s="30"/>
    </row>
    <row r="67" spans="1:17" x14ac:dyDescent="0.3">
      <c r="A67" s="41"/>
      <c r="B67" s="30"/>
      <c r="D67" s="30"/>
      <c r="E67" s="30"/>
      <c r="F67" s="30"/>
      <c r="G67" s="30"/>
      <c r="H67" s="30"/>
      <c r="I67" s="30"/>
    </row>
    <row r="68" spans="1:17" x14ac:dyDescent="0.3">
      <c r="A68" s="21"/>
      <c r="B68" s="30"/>
      <c r="D68" s="30"/>
      <c r="E68" s="30"/>
      <c r="F68" s="30"/>
      <c r="G68" s="30"/>
      <c r="H68" s="30"/>
      <c r="I68" s="30"/>
    </row>
    <row r="69" spans="1:17" x14ac:dyDescent="0.3">
      <c r="A69" s="21"/>
      <c r="B69" s="30"/>
      <c r="D69" s="30"/>
      <c r="E69" s="30"/>
      <c r="F69" s="30"/>
      <c r="G69" s="30"/>
      <c r="H69" s="30"/>
      <c r="I69" s="30"/>
    </row>
    <row r="70" spans="1:17" x14ac:dyDescent="0.3">
      <c r="A70" s="21"/>
      <c r="B70" s="30"/>
      <c r="D70" s="30"/>
      <c r="E70" s="30"/>
      <c r="F70" s="30"/>
      <c r="G70" s="30"/>
      <c r="H70" s="30"/>
      <c r="I70" s="30"/>
    </row>
    <row r="71" spans="1:17" x14ac:dyDescent="0.3">
      <c r="A71" s="21"/>
      <c r="B71" s="30"/>
      <c r="D71" s="30"/>
      <c r="E71" s="30"/>
      <c r="F71" s="30"/>
      <c r="G71" s="30"/>
      <c r="H71" s="30"/>
      <c r="I71" s="30"/>
    </row>
    <row r="72" spans="1:17" x14ac:dyDescent="0.3">
      <c r="A72" s="21"/>
      <c r="B72" s="30"/>
      <c r="D72" s="30"/>
      <c r="E72" s="30"/>
      <c r="F72" s="30"/>
      <c r="G72" s="30"/>
      <c r="H72" s="30"/>
      <c r="I72" s="30"/>
    </row>
    <row r="73" spans="1:17" x14ac:dyDescent="0.3">
      <c r="A73" s="21"/>
      <c r="B73" s="30"/>
      <c r="D73" s="30"/>
      <c r="E73" s="30"/>
      <c r="F73" s="30"/>
      <c r="G73" s="30"/>
      <c r="H73" s="30"/>
      <c r="I73" s="30"/>
    </row>
    <row r="74" spans="1:17" x14ac:dyDescent="0.3">
      <c r="A74" s="21"/>
      <c r="B74" s="30"/>
      <c r="D74" s="30"/>
      <c r="E74" s="30"/>
      <c r="F74" s="30"/>
      <c r="G74" s="30"/>
      <c r="H74" s="30"/>
      <c r="I74" s="30"/>
    </row>
    <row r="75" spans="1:17" x14ac:dyDescent="0.3">
      <c r="A75" s="21"/>
      <c r="B75" s="30"/>
      <c r="D75" s="30"/>
      <c r="E75" s="30"/>
      <c r="F75" s="30"/>
      <c r="G75" s="30"/>
      <c r="H75" s="30"/>
      <c r="I75" s="30"/>
    </row>
    <row r="76" spans="1:17" x14ac:dyDescent="0.3">
      <c r="A76" s="21"/>
      <c r="B76" s="30"/>
      <c r="D76" s="30"/>
      <c r="E76" s="30"/>
      <c r="F76" s="30"/>
      <c r="G76" s="30"/>
      <c r="H76" s="30"/>
      <c r="I76" s="30"/>
    </row>
    <row r="77" spans="1:17" x14ac:dyDescent="0.3">
      <c r="A77" s="21"/>
      <c r="B77" s="30"/>
      <c r="D77" s="30"/>
      <c r="E77" s="30"/>
      <c r="F77" s="30"/>
      <c r="G77" s="30"/>
      <c r="H77" s="30"/>
      <c r="I77" s="30"/>
    </row>
    <row r="78" spans="1:17" x14ac:dyDescent="0.3">
      <c r="A78" s="24"/>
      <c r="B78" s="30"/>
      <c r="D78" s="30"/>
      <c r="E78" s="30"/>
      <c r="F78" s="30"/>
      <c r="G78" s="30"/>
      <c r="H78" s="30"/>
      <c r="I78" s="30"/>
    </row>
    <row r="79" spans="1:17" x14ac:dyDescent="0.3">
      <c r="A79" s="24"/>
      <c r="B79" s="30"/>
      <c r="D79" s="30"/>
      <c r="E79" s="30"/>
      <c r="F79" s="30"/>
      <c r="G79" s="30"/>
      <c r="H79" s="30"/>
      <c r="I79" s="30"/>
    </row>
    <row r="80" spans="1:17" x14ac:dyDescent="0.3">
      <c r="A80" s="18"/>
      <c r="B80" s="15"/>
      <c r="C80" s="15"/>
      <c r="D80" s="15"/>
      <c r="E80" s="15"/>
      <c r="F80" s="15"/>
      <c r="G80" s="15"/>
      <c r="H80" s="15"/>
      <c r="I80" s="15"/>
    </row>
    <row r="82" spans="1:17" x14ac:dyDescent="0.3">
      <c r="A82" s="30"/>
      <c r="D82" s="30"/>
      <c r="E82" s="30"/>
      <c r="F82" s="30"/>
      <c r="G82" s="30"/>
      <c r="H82" s="30"/>
      <c r="I82" s="30"/>
      <c r="J82" s="30"/>
      <c r="L82" s="30"/>
    </row>
    <row r="83" spans="1:17" x14ac:dyDescent="0.3">
      <c r="A83" s="5"/>
      <c r="B83" s="30"/>
      <c r="D83" s="30"/>
      <c r="E83" s="30"/>
      <c r="F83" s="30"/>
      <c r="G83" s="30"/>
      <c r="H83" s="30"/>
      <c r="I83" s="30"/>
      <c r="J83" s="30"/>
      <c r="L83" s="30"/>
      <c r="Q83" s="30"/>
    </row>
    <row r="84" spans="1:17" x14ac:dyDescent="0.3">
      <c r="A84" s="9"/>
      <c r="B84" s="30"/>
      <c r="D84" s="30"/>
      <c r="E84" s="30"/>
      <c r="F84" s="30"/>
      <c r="G84" s="30"/>
      <c r="H84" s="30"/>
      <c r="I84" s="30"/>
      <c r="J84" s="30"/>
      <c r="L84" s="30"/>
      <c r="Q84" s="30"/>
    </row>
    <row r="85" spans="1:17" x14ac:dyDescent="0.3">
      <c r="A85" s="21"/>
      <c r="B85" s="30"/>
      <c r="D85" s="30"/>
      <c r="E85" s="30"/>
      <c r="F85" s="30"/>
      <c r="G85" s="30"/>
      <c r="H85" s="30"/>
      <c r="I85" s="30"/>
      <c r="J85" s="30"/>
      <c r="L85" s="30"/>
      <c r="Q85" s="30"/>
    </row>
    <row r="86" spans="1:17" x14ac:dyDescent="0.3">
      <c r="A86" s="21"/>
      <c r="B86" s="30"/>
      <c r="D86" s="30"/>
      <c r="E86" s="30"/>
      <c r="F86" s="30"/>
      <c r="G86" s="30"/>
      <c r="H86" s="30"/>
      <c r="I86" s="30"/>
      <c r="J86" s="30"/>
      <c r="L86" s="30"/>
      <c r="Q86" s="30"/>
    </row>
    <row r="87" spans="1:17" x14ac:dyDescent="0.3">
      <c r="A87" s="21"/>
      <c r="B87" s="30"/>
      <c r="D87" s="30"/>
      <c r="E87" s="30"/>
      <c r="F87" s="30"/>
      <c r="G87" s="30"/>
      <c r="H87" s="30"/>
      <c r="I87" s="30"/>
      <c r="J87" s="30"/>
      <c r="L87" s="30"/>
      <c r="Q87" s="30"/>
    </row>
    <row r="88" spans="1:17" x14ac:dyDescent="0.3">
      <c r="A88" s="21"/>
      <c r="B88" s="30"/>
      <c r="D88" s="30"/>
      <c r="E88" s="30"/>
      <c r="F88" s="30"/>
      <c r="G88" s="30"/>
      <c r="H88" s="30"/>
      <c r="I88" s="30"/>
      <c r="J88" s="30"/>
      <c r="L88" s="30"/>
      <c r="Q88" s="30"/>
    </row>
    <row r="89" spans="1:17" x14ac:dyDescent="0.3">
      <c r="A89" s="21"/>
      <c r="B89" s="30"/>
      <c r="D89" s="30"/>
      <c r="E89" s="30"/>
      <c r="F89" s="30"/>
      <c r="G89" s="30"/>
      <c r="H89" s="30"/>
      <c r="I89" s="30"/>
      <c r="J89" s="30"/>
      <c r="L89" s="30"/>
      <c r="Q89" s="30"/>
    </row>
    <row r="90" spans="1:17" x14ac:dyDescent="0.3">
      <c r="A90" s="21"/>
      <c r="B90" s="30"/>
      <c r="D90" s="30"/>
      <c r="E90" s="30"/>
      <c r="F90" s="30"/>
      <c r="G90" s="30"/>
      <c r="H90" s="30"/>
      <c r="I90" s="30"/>
      <c r="J90" s="30"/>
      <c r="L90" s="30"/>
      <c r="Q90" s="30"/>
    </row>
    <row r="91" spans="1:17" x14ac:dyDescent="0.3">
      <c r="A91" s="21"/>
      <c r="B91" s="30"/>
      <c r="D91" s="30"/>
      <c r="E91" s="30"/>
      <c r="F91" s="30"/>
      <c r="G91" s="30"/>
      <c r="H91" s="30"/>
      <c r="I91" s="30"/>
      <c r="J91" s="30"/>
      <c r="L91" s="30"/>
      <c r="Q91" s="30"/>
    </row>
    <row r="92" spans="1:17" x14ac:dyDescent="0.3">
      <c r="A92" s="21"/>
      <c r="B92" s="30"/>
      <c r="D92" s="30"/>
      <c r="E92" s="30"/>
      <c r="F92" s="30"/>
      <c r="G92" s="30"/>
      <c r="H92" s="30"/>
      <c r="I92" s="30"/>
      <c r="J92" s="30"/>
      <c r="L92" s="30"/>
      <c r="Q92" s="30"/>
    </row>
    <row r="93" spans="1:17" x14ac:dyDescent="0.3">
      <c r="A93" s="21"/>
      <c r="B93" s="30"/>
      <c r="D93" s="30"/>
      <c r="E93" s="30"/>
      <c r="F93" s="30"/>
      <c r="G93" s="30"/>
      <c r="H93" s="30"/>
      <c r="I93" s="30"/>
      <c r="J93" s="30"/>
      <c r="L93" s="30"/>
      <c r="Q93" s="30"/>
    </row>
    <row r="94" spans="1:17" x14ac:dyDescent="0.3">
      <c r="A94" s="21"/>
      <c r="B94" s="30"/>
      <c r="D94" s="30"/>
      <c r="E94" s="30"/>
      <c r="F94" s="30"/>
      <c r="G94" s="30"/>
      <c r="H94" s="30"/>
      <c r="I94" s="30"/>
      <c r="J94" s="30"/>
      <c r="L94" s="30"/>
      <c r="Q94" s="30"/>
    </row>
    <row r="95" spans="1:17" x14ac:dyDescent="0.3">
      <c r="A95" s="24"/>
      <c r="B95" s="30"/>
      <c r="D95" s="30"/>
      <c r="E95" s="30"/>
      <c r="F95" s="30"/>
      <c r="G95" s="30"/>
      <c r="H95" s="30"/>
      <c r="I95" s="30"/>
      <c r="J95" s="30"/>
      <c r="L95" s="30"/>
      <c r="Q95" s="30"/>
    </row>
    <row r="96" spans="1:17" x14ac:dyDescent="0.3">
      <c r="A96" s="24"/>
      <c r="B96" s="30"/>
      <c r="D96" s="30"/>
      <c r="E96" s="30"/>
      <c r="F96" s="30"/>
      <c r="G96" s="30"/>
      <c r="H96" s="30"/>
      <c r="I96" s="30"/>
      <c r="J96" s="30"/>
      <c r="L96" s="30"/>
      <c r="Q96" s="30"/>
    </row>
    <row r="97" spans="1:17" x14ac:dyDescent="0.3">
      <c r="A97" s="18"/>
      <c r="B97" s="15"/>
      <c r="C97" s="56"/>
      <c r="D97" s="30"/>
      <c r="E97" s="30"/>
      <c r="F97" s="30"/>
      <c r="G97" s="30"/>
      <c r="H97" s="30"/>
      <c r="I97" s="30"/>
      <c r="J97" s="30"/>
      <c r="L97" s="30"/>
      <c r="Q97" s="30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97"/>
  <sheetViews>
    <sheetView zoomScale="85" zoomScaleNormal="85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Q5" sqref="Q5"/>
    </sheetView>
  </sheetViews>
  <sheetFormatPr defaultColWidth="9.109375" defaultRowHeight="14.4" x14ac:dyDescent="0.3"/>
  <cols>
    <col min="1" max="1" width="19.33203125" style="30" customWidth="1"/>
    <col min="2" max="16" width="9.109375" style="30"/>
    <col min="17" max="17" width="22.33203125" style="30" bestFit="1" customWidth="1"/>
    <col min="18" max="18" width="5.44140625" style="30" bestFit="1" customWidth="1"/>
    <col min="19" max="19" width="5.5546875" style="30" bestFit="1" customWidth="1"/>
    <col min="20" max="20" width="14.5546875" style="30" bestFit="1" customWidth="1"/>
    <col min="21" max="21" width="5.5546875" style="30" bestFit="1" customWidth="1"/>
    <col min="22" max="22" width="5.6640625" style="30" bestFit="1" customWidth="1"/>
    <col min="23" max="23" width="4.5546875" style="30" bestFit="1" customWidth="1"/>
    <col min="24" max="24" width="6.6640625" style="30" bestFit="1" customWidth="1"/>
    <col min="25" max="25" width="4.5546875" style="30" bestFit="1" customWidth="1"/>
    <col min="26" max="26" width="5.6640625" style="30" bestFit="1" customWidth="1"/>
    <col min="27" max="27" width="5.5546875" style="30" bestFit="1" customWidth="1"/>
    <col min="28" max="28" width="5.88671875" style="30" bestFit="1" customWidth="1"/>
    <col min="29" max="29" width="6.44140625" style="30" bestFit="1" customWidth="1"/>
    <col min="30" max="30" width="15.44140625" style="30" bestFit="1" customWidth="1"/>
    <col min="31" max="31" width="6.5546875" style="30" bestFit="1" customWidth="1"/>
    <col min="32" max="32" width="5" style="30" bestFit="1" customWidth="1"/>
    <col min="33" max="33" width="5.109375" style="30" bestFit="1" customWidth="1"/>
    <col min="34" max="34" width="4.109375" style="30" bestFit="1" customWidth="1"/>
    <col min="35" max="35" width="6.5546875" style="30" bestFit="1" customWidth="1"/>
    <col min="36" max="36" width="6.109375" style="30" bestFit="1" customWidth="1"/>
    <col min="37" max="37" width="4.88671875" style="30" bestFit="1" customWidth="1"/>
    <col min="38" max="38" width="10" style="30" bestFit="1" customWidth="1"/>
    <col min="39" max="40" width="7.6640625" style="30" bestFit="1" customWidth="1"/>
    <col min="41" max="41" width="9.33203125" style="30" bestFit="1" customWidth="1"/>
    <col min="42" max="42" width="6" style="30" customWidth="1"/>
    <col min="43" max="43" width="5.6640625" style="30" bestFit="1" customWidth="1"/>
    <col min="44" max="44" width="4.33203125" style="30" bestFit="1" customWidth="1"/>
    <col min="45" max="45" width="6.6640625" style="30" bestFit="1" customWidth="1"/>
    <col min="46" max="46" width="4.5546875" style="30" bestFit="1" customWidth="1"/>
    <col min="47" max="47" width="4.109375" style="30" customWidth="1"/>
    <col min="48" max="48" width="4.33203125" style="30" bestFit="1" customWidth="1"/>
    <col min="49" max="49" width="4.109375" style="30" bestFit="1" customWidth="1"/>
    <col min="50" max="50" width="6.6640625" style="30" bestFit="1" customWidth="1"/>
    <col min="51" max="51" width="3.33203125" style="30" customWidth="1"/>
    <col min="52" max="52" width="6.6640625" style="30" bestFit="1" customWidth="1"/>
    <col min="53" max="53" width="6.88671875" style="30" bestFit="1" customWidth="1"/>
    <col min="54" max="54" width="5.6640625" style="30" bestFit="1" customWidth="1"/>
    <col min="55" max="55" width="5.109375" style="30" bestFit="1" customWidth="1"/>
    <col min="56" max="56" width="5.33203125" style="30" customWidth="1"/>
    <col min="57" max="57" width="8.6640625" style="30" bestFit="1" customWidth="1"/>
    <col min="58" max="58" width="4.88671875" style="30" customWidth="1"/>
    <col min="59" max="59" width="7.88671875" style="30" bestFit="1" customWidth="1"/>
    <col min="60" max="60" width="5.88671875" style="30" customWidth="1"/>
    <col min="61" max="61" width="6" style="30" customWidth="1"/>
    <col min="62" max="62" width="5.6640625" style="30" bestFit="1" customWidth="1"/>
    <col min="63" max="63" width="5.6640625" style="30" customWidth="1"/>
    <col min="64" max="64" width="3.88671875" style="30" bestFit="1" customWidth="1"/>
    <col min="65" max="65" width="6.6640625" style="30" bestFit="1" customWidth="1"/>
    <col min="66" max="66" width="3.88671875" style="30" bestFit="1" customWidth="1"/>
    <col min="67" max="67" width="7.6640625" style="30" bestFit="1" customWidth="1"/>
    <col min="68" max="68" width="8" style="30" bestFit="1" customWidth="1"/>
    <col min="69" max="70" width="5.33203125" style="30" bestFit="1" customWidth="1"/>
    <col min="71" max="72" width="5.6640625" style="30" bestFit="1" customWidth="1"/>
    <col min="73" max="73" width="9.109375" style="30" bestFit="1" customWidth="1"/>
    <col min="74" max="74" width="7.109375" style="30" bestFit="1" customWidth="1"/>
    <col min="75" max="16384" width="9.109375" style="30"/>
  </cols>
  <sheetData>
    <row r="1" spans="1:89" x14ac:dyDescent="0.3">
      <c r="B1" s="30" t="s">
        <v>488</v>
      </c>
      <c r="Q1" s="30" t="s">
        <v>489</v>
      </c>
    </row>
    <row r="2" spans="1:89" x14ac:dyDescent="0.3">
      <c r="A2" s="30" t="s">
        <v>52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30" t="s">
        <v>63</v>
      </c>
      <c r="J2" s="30" t="s">
        <v>64</v>
      </c>
      <c r="K2" s="30" t="s">
        <v>65</v>
      </c>
      <c r="L2" s="30" t="s">
        <v>68</v>
      </c>
      <c r="M2" s="30" t="s">
        <v>317</v>
      </c>
      <c r="N2" s="30" t="s">
        <v>320</v>
      </c>
      <c r="O2" s="30" t="s">
        <v>327</v>
      </c>
      <c r="Q2" s="30" t="s">
        <v>227</v>
      </c>
      <c r="R2" s="28" t="s">
        <v>391</v>
      </c>
      <c r="S2" s="28" t="s">
        <v>131</v>
      </c>
      <c r="T2" s="28" t="s">
        <v>132</v>
      </c>
      <c r="U2" s="28" t="s">
        <v>133</v>
      </c>
      <c r="V2" s="28" t="s">
        <v>392</v>
      </c>
      <c r="W2" s="28" t="s">
        <v>134</v>
      </c>
      <c r="X2" s="28" t="s">
        <v>59</v>
      </c>
      <c r="Y2" s="28" t="s">
        <v>136</v>
      </c>
      <c r="Z2" s="28" t="s">
        <v>137</v>
      </c>
      <c r="AA2" s="28" t="s">
        <v>393</v>
      </c>
      <c r="AB2" s="28" t="s">
        <v>138</v>
      </c>
      <c r="AC2" s="28" t="s">
        <v>139</v>
      </c>
      <c r="AD2" s="28" t="s">
        <v>140</v>
      </c>
      <c r="AE2" s="28" t="s">
        <v>141</v>
      </c>
      <c r="AF2" s="28" t="s">
        <v>142</v>
      </c>
      <c r="AG2" s="28" t="s">
        <v>143</v>
      </c>
      <c r="AH2" s="28" t="s">
        <v>394</v>
      </c>
      <c r="AI2" s="28" t="s">
        <v>144</v>
      </c>
      <c r="AJ2" s="28" t="s">
        <v>403</v>
      </c>
      <c r="AK2" s="28" t="s">
        <v>57</v>
      </c>
      <c r="AL2" s="28" t="s">
        <v>128</v>
      </c>
      <c r="AM2" s="28" t="s">
        <v>145</v>
      </c>
      <c r="AN2" s="28" t="s">
        <v>146</v>
      </c>
      <c r="AO2" s="28" t="s">
        <v>60</v>
      </c>
      <c r="AP2" s="28" t="s">
        <v>147</v>
      </c>
      <c r="AQ2" s="28" t="s">
        <v>148</v>
      </c>
      <c r="AR2" s="28" t="s">
        <v>149</v>
      </c>
      <c r="AS2" s="28" t="s">
        <v>150</v>
      </c>
      <c r="AT2" s="28" t="s">
        <v>151</v>
      </c>
      <c r="AU2" s="28" t="s">
        <v>152</v>
      </c>
      <c r="AV2" s="28" t="s">
        <v>153</v>
      </c>
      <c r="AW2" s="28" t="s">
        <v>154</v>
      </c>
      <c r="AX2" s="28" t="s">
        <v>155</v>
      </c>
      <c r="AY2" s="28" t="s">
        <v>156</v>
      </c>
      <c r="AZ2" s="28" t="s">
        <v>54</v>
      </c>
      <c r="BA2" s="28" t="s">
        <v>53</v>
      </c>
      <c r="BB2" s="28" t="s">
        <v>157</v>
      </c>
      <c r="BC2" s="28" t="s">
        <v>158</v>
      </c>
      <c r="BD2" s="28" t="s">
        <v>159</v>
      </c>
      <c r="BE2" s="28" t="s">
        <v>160</v>
      </c>
      <c r="BF2" s="28" t="s">
        <v>161</v>
      </c>
      <c r="BG2" s="28" t="s">
        <v>162</v>
      </c>
      <c r="BH2" s="28" t="s">
        <v>163</v>
      </c>
      <c r="BI2" s="28" t="s">
        <v>164</v>
      </c>
      <c r="BJ2" s="28" t="s">
        <v>165</v>
      </c>
      <c r="BK2" s="28" t="s">
        <v>395</v>
      </c>
      <c r="BL2" s="28" t="s">
        <v>166</v>
      </c>
      <c r="BM2" s="28" t="s">
        <v>167</v>
      </c>
      <c r="BN2" s="28" t="s">
        <v>168</v>
      </c>
      <c r="BO2" s="28" t="s">
        <v>61</v>
      </c>
      <c r="BP2" s="28" t="s">
        <v>404</v>
      </c>
      <c r="BQ2" s="28" t="s">
        <v>169</v>
      </c>
      <c r="BR2" s="28" t="s">
        <v>170</v>
      </c>
      <c r="BS2" s="28" t="s">
        <v>171</v>
      </c>
      <c r="BT2" s="28" t="s">
        <v>173</v>
      </c>
      <c r="BU2" s="28" t="s">
        <v>174</v>
      </c>
      <c r="BV2" s="28" t="s">
        <v>405</v>
      </c>
      <c r="BX2" s="30" t="s">
        <v>141</v>
      </c>
      <c r="BY2" s="30" t="s">
        <v>59</v>
      </c>
      <c r="BZ2" s="30" t="s">
        <v>57</v>
      </c>
      <c r="CA2" s="30" t="s">
        <v>60</v>
      </c>
      <c r="CB2" s="30" t="s">
        <v>54</v>
      </c>
      <c r="CC2" s="30" t="s">
        <v>53</v>
      </c>
      <c r="CD2" s="30" t="s">
        <v>61</v>
      </c>
      <c r="CE2" s="30" t="s">
        <v>62</v>
      </c>
      <c r="CF2" s="30" t="s">
        <v>63</v>
      </c>
      <c r="CG2" s="30" t="s">
        <v>64</v>
      </c>
      <c r="CH2" s="30" t="s">
        <v>65</v>
      </c>
      <c r="CI2" s="30" t="s">
        <v>317</v>
      </c>
      <c r="CJ2" s="30" t="s">
        <v>320</v>
      </c>
      <c r="CK2" s="30" t="s">
        <v>327</v>
      </c>
    </row>
    <row r="3" spans="1:89" x14ac:dyDescent="0.3">
      <c r="A3" s="28" t="s">
        <v>0</v>
      </c>
      <c r="B3" s="28">
        <v>112.96585405</v>
      </c>
      <c r="C3" s="28">
        <v>0.28872417709999998</v>
      </c>
      <c r="D3" s="28">
        <v>1098.9027441999999</v>
      </c>
      <c r="E3" s="28">
        <v>38.485465458</v>
      </c>
      <c r="F3" s="28">
        <v>35.562182335000003</v>
      </c>
      <c r="G3" s="28">
        <v>30.978852194000002</v>
      </c>
      <c r="H3" s="28">
        <v>49.729894074999997</v>
      </c>
      <c r="I3" s="28">
        <v>1.1388133599999999E-2</v>
      </c>
      <c r="J3" s="28">
        <v>4.8735979999999998E-4</v>
      </c>
      <c r="K3" s="28">
        <v>7.8075785499999995E-2</v>
      </c>
      <c r="L3" s="28"/>
      <c r="M3" s="28"/>
      <c r="N3" s="31"/>
      <c r="O3" s="31">
        <v>7.0768999999999997E-4</v>
      </c>
      <c r="P3" s="28"/>
      <c r="Q3" s="30" t="s">
        <v>0</v>
      </c>
      <c r="R3" s="28">
        <v>0</v>
      </c>
      <c r="S3" s="28">
        <v>1.1415005510507699E-2</v>
      </c>
      <c r="T3" s="28">
        <v>1.1415005510507699E-2</v>
      </c>
      <c r="U3" s="28">
        <v>0</v>
      </c>
      <c r="V3" s="28">
        <v>4.8856234353764397E-4</v>
      </c>
      <c r="W3" s="28">
        <v>0</v>
      </c>
      <c r="X3" s="28">
        <v>113.232941064942</v>
      </c>
      <c r="Y3" s="28">
        <v>0.76593150877692995</v>
      </c>
      <c r="Z3" s="28">
        <v>1.6501102270705501</v>
      </c>
      <c r="AA3" s="28">
        <v>1.1206127912022299</v>
      </c>
      <c r="AB3" s="28">
        <v>0</v>
      </c>
      <c r="AC3" s="28">
        <v>7.8260210442632594E-2</v>
      </c>
      <c r="AD3" s="28">
        <v>7.8260210442632594E-2</v>
      </c>
      <c r="AE3" s="28">
        <v>8.8119764855018694</v>
      </c>
      <c r="AF3" s="28">
        <v>0.60999004141271895</v>
      </c>
      <c r="AG3" s="28">
        <v>0.49196471848311202</v>
      </c>
      <c r="AH3" s="28">
        <v>0</v>
      </c>
      <c r="AI3" s="28">
        <v>0</v>
      </c>
      <c r="AJ3" s="28">
        <v>7.0938264984556705E-4</v>
      </c>
      <c r="AK3" s="28">
        <v>0.28940707540358201</v>
      </c>
      <c r="AL3" s="28">
        <v>0</v>
      </c>
      <c r="AM3" s="28">
        <v>991.35167733152605</v>
      </c>
      <c r="AN3" s="28">
        <v>101.338253277997</v>
      </c>
      <c r="AO3" s="28">
        <v>1101.50190709502</v>
      </c>
      <c r="AP3" s="28">
        <v>0</v>
      </c>
      <c r="AQ3" s="28">
        <v>1.50838897771678</v>
      </c>
      <c r="AR3" s="28">
        <v>0</v>
      </c>
      <c r="AS3" s="28">
        <v>27.550147741530001</v>
      </c>
      <c r="AT3" s="28">
        <v>0.68174640233249095</v>
      </c>
      <c r="AU3" s="28">
        <v>0</v>
      </c>
      <c r="AV3" s="28">
        <v>2.5281019747901401</v>
      </c>
      <c r="AW3" s="28">
        <v>2.7809112804995598E-2</v>
      </c>
      <c r="AX3" s="28">
        <v>0</v>
      </c>
      <c r="AY3" s="28">
        <v>0</v>
      </c>
      <c r="AZ3" s="28">
        <v>38.576481032534701</v>
      </c>
      <c r="BA3" s="28">
        <v>35.646290255570797</v>
      </c>
      <c r="BB3" s="28">
        <v>2.93019077696388</v>
      </c>
      <c r="BC3" s="28">
        <v>0.118821223895897</v>
      </c>
      <c r="BD3" s="28">
        <v>0</v>
      </c>
      <c r="BE3" s="28">
        <v>8.8972484112942798</v>
      </c>
      <c r="BF3" s="28">
        <v>0</v>
      </c>
      <c r="BG3" s="28">
        <v>3.7921599012329499</v>
      </c>
      <c r="BH3" s="28">
        <v>0</v>
      </c>
      <c r="BI3" s="28">
        <v>0</v>
      </c>
      <c r="BJ3" s="28">
        <v>15.1686336304061</v>
      </c>
      <c r="BK3" s="28">
        <v>1.86603003321968</v>
      </c>
      <c r="BL3" s="28">
        <v>0.12134904898118901</v>
      </c>
      <c r="BM3" s="28">
        <v>4.3053643192953803</v>
      </c>
      <c r="BN3" s="28">
        <v>5.0562305373214999E-3</v>
      </c>
      <c r="BO3" s="28">
        <v>31.0522917729018</v>
      </c>
      <c r="BP3" s="28">
        <v>13.027717865497101</v>
      </c>
      <c r="BQ3" s="28">
        <v>0</v>
      </c>
      <c r="BR3" s="28">
        <v>0</v>
      </c>
      <c r="BS3" s="28">
        <v>5.4681636329127699</v>
      </c>
      <c r="BT3" s="28">
        <v>5.1675739000314298</v>
      </c>
      <c r="BU3" s="28">
        <v>49.847496155690301</v>
      </c>
      <c r="BV3" s="28">
        <v>5.7286656703208099</v>
      </c>
      <c r="BX3" s="37">
        <f t="shared" ref="BX3:BX34" si="0">AE3/AO3</f>
        <v>7.9999648014605872E-3</v>
      </c>
      <c r="BY3" s="25">
        <f t="shared" ref="BY3:BY34" si="1">IF(B3=0,"",(X3-B3)/B3)</f>
        <v>2.3643163430940536E-3</v>
      </c>
      <c r="BZ3" s="25">
        <f t="shared" ref="BZ3:BZ34" si="2">IF(C3=0,"",(AK3-C3)/C3)</f>
        <v>2.3652272921554228E-3</v>
      </c>
      <c r="CA3" s="25">
        <f t="shared" ref="CA3:CA34" si="3">IF(D3=0,"",(AO3-D3)/D3)</f>
        <v>2.3652346931868481E-3</v>
      </c>
      <c r="CB3" s="25">
        <f t="shared" ref="CB3:CB34" si="4">IF(E3=0,"",(AZ3-E3)/E3)</f>
        <v>2.3649337081301102E-3</v>
      </c>
      <c r="CC3" s="25">
        <f t="shared" ref="CC3:CC34" si="5">IF(F3=0,"",(BA3-F3)/F3)</f>
        <v>2.3650944640710614E-3</v>
      </c>
      <c r="CD3" s="25">
        <f t="shared" ref="CD3:CD34" si="6">IF(G3=0,"",(BO3-G3)/G3)</f>
        <v>2.3706358919270061E-3</v>
      </c>
      <c r="CE3" s="25">
        <f t="shared" ref="CE3:CE34" si="7">IF(H3=0,"",(BU3-H3)/H3)</f>
        <v>2.3648166334909689E-3</v>
      </c>
      <c r="CF3" s="25">
        <f t="shared" ref="CF3:CF34" si="8">IF(I3=0,"",(T3-I3)/I3)</f>
        <v>2.359641311873965E-3</v>
      </c>
      <c r="CG3" s="25">
        <f t="shared" ref="CG3:CG34" si="9">IF(J3=0,"",(V3-J3)/J3)</f>
        <v>2.467465592451389E-3</v>
      </c>
      <c r="CH3" s="25">
        <f t="shared" ref="CH3:CH34" si="10">IF(K3=0,"",(AD3-K3)/K3)</f>
        <v>2.3621272773823002E-3</v>
      </c>
      <c r="CI3" s="25" t="str">
        <f>IF(M3=0,"",(#REF!-M3)/M3)</f>
        <v/>
      </c>
      <c r="CJ3" s="25" t="str">
        <f>IF(N3=0,"",(#REF!-N3)/N3)</f>
        <v/>
      </c>
      <c r="CK3" s="25">
        <f t="shared" ref="CK3:CK34" si="11">IF(O3=0,"",(AJ3-O3)/O3)</f>
        <v>2.391795624591395E-3</v>
      </c>
    </row>
    <row r="4" spans="1:89" x14ac:dyDescent="0.3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1"/>
      <c r="O4" s="31"/>
      <c r="P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X4" s="37" t="e">
        <f t="shared" si="0"/>
        <v>#DIV/0!</v>
      </c>
      <c r="BY4" s="25" t="str">
        <f t="shared" si="1"/>
        <v/>
      </c>
      <c r="BZ4" s="25" t="str">
        <f t="shared" si="2"/>
        <v/>
      </c>
      <c r="CA4" s="25" t="str">
        <f t="shared" si="3"/>
        <v/>
      </c>
      <c r="CB4" s="25" t="str">
        <f t="shared" si="4"/>
        <v/>
      </c>
      <c r="CC4" s="25" t="str">
        <f t="shared" si="5"/>
        <v/>
      </c>
      <c r="CD4" s="25" t="str">
        <f t="shared" si="6"/>
        <v/>
      </c>
      <c r="CE4" s="25" t="str">
        <f t="shared" si="7"/>
        <v/>
      </c>
      <c r="CF4" s="25" t="str">
        <f t="shared" si="8"/>
        <v/>
      </c>
      <c r="CG4" s="25" t="str">
        <f t="shared" si="9"/>
        <v/>
      </c>
      <c r="CH4" s="25" t="str">
        <f t="shared" si="10"/>
        <v/>
      </c>
      <c r="CI4" s="25" t="str">
        <f>IF(M4=0,"",(#REF!-M4)/M4)</f>
        <v/>
      </c>
      <c r="CJ4" s="25" t="str">
        <f>IF(N4=0,"",(#REF!-N4)/N4)</f>
        <v/>
      </c>
      <c r="CK4" s="25" t="str">
        <f t="shared" si="11"/>
        <v/>
      </c>
    </row>
    <row r="5" spans="1:89" x14ac:dyDescent="0.3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31"/>
      <c r="O5" s="31"/>
      <c r="P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X5" s="37" t="e">
        <f t="shared" si="0"/>
        <v>#DIV/0!</v>
      </c>
      <c r="BY5" s="25" t="str">
        <f t="shared" si="1"/>
        <v/>
      </c>
      <c r="BZ5" s="25" t="str">
        <f t="shared" si="2"/>
        <v/>
      </c>
      <c r="CA5" s="25" t="str">
        <f t="shared" si="3"/>
        <v/>
      </c>
      <c r="CB5" s="25" t="str">
        <f t="shared" si="4"/>
        <v/>
      </c>
      <c r="CC5" s="25" t="str">
        <f t="shared" si="5"/>
        <v/>
      </c>
      <c r="CD5" s="25" t="str">
        <f t="shared" si="6"/>
        <v/>
      </c>
      <c r="CE5" s="25" t="str">
        <f t="shared" si="7"/>
        <v/>
      </c>
      <c r="CF5" s="25" t="str">
        <f t="shared" si="8"/>
        <v/>
      </c>
      <c r="CG5" s="25" t="str">
        <f t="shared" si="9"/>
        <v/>
      </c>
      <c r="CH5" s="25" t="str">
        <f t="shared" si="10"/>
        <v/>
      </c>
      <c r="CI5" s="25" t="str">
        <f>IF(M5=0,"",(#REF!-M5)/M5)</f>
        <v/>
      </c>
      <c r="CJ5" s="25" t="str">
        <f>IF(N5=0,"",(#REF!-N5)/N5)</f>
        <v/>
      </c>
      <c r="CK5" s="25" t="str">
        <f t="shared" si="11"/>
        <v/>
      </c>
    </row>
    <row r="6" spans="1:89" x14ac:dyDescent="0.3">
      <c r="A6" s="28" t="s">
        <v>4</v>
      </c>
      <c r="B6" s="28">
        <v>2.7094499000000001</v>
      </c>
      <c r="C6" s="28">
        <v>1.4746E-3</v>
      </c>
      <c r="D6" s="28">
        <v>26.795441</v>
      </c>
      <c r="E6" s="28">
        <v>0.94032420000000005</v>
      </c>
      <c r="F6" s="28">
        <v>0.87939783999999999</v>
      </c>
      <c r="G6" s="28">
        <v>0.73854651000000004</v>
      </c>
      <c r="H6" s="28">
        <v>1.2275161299999999</v>
      </c>
      <c r="I6" s="28">
        <v>2.6976600000000001E-4</v>
      </c>
      <c r="J6" s="28">
        <v>1.1911595E-3</v>
      </c>
      <c r="K6" s="28">
        <v>1.9043743E-3</v>
      </c>
      <c r="L6" s="31"/>
      <c r="M6" s="28"/>
      <c r="N6" s="31"/>
      <c r="O6" s="31">
        <v>5.3578900000000003E-5</v>
      </c>
      <c r="P6" s="28"/>
      <c r="Q6" s="30" t="s">
        <v>4</v>
      </c>
      <c r="R6" s="28">
        <v>0</v>
      </c>
      <c r="S6" s="28">
        <v>2.7039255075910601E-4</v>
      </c>
      <c r="T6" s="28">
        <v>2.7039255075910601E-4</v>
      </c>
      <c r="U6" s="28">
        <v>0</v>
      </c>
      <c r="V6" s="28">
        <v>1.1940697286899199E-3</v>
      </c>
      <c r="W6" s="28">
        <v>0</v>
      </c>
      <c r="X6" s="28">
        <v>2.7158581766673802</v>
      </c>
      <c r="Y6" s="28">
        <v>1.8887832861026001E-2</v>
      </c>
      <c r="Z6" s="28">
        <v>4.06911957188444E-2</v>
      </c>
      <c r="AA6" s="28">
        <v>2.7634339534251501E-2</v>
      </c>
      <c r="AB6" s="28">
        <v>0</v>
      </c>
      <c r="AC6" s="28">
        <v>1.9091267792941901E-3</v>
      </c>
      <c r="AD6" s="28">
        <v>1.9091267792941901E-3</v>
      </c>
      <c r="AE6" s="28">
        <v>0.214870952231352</v>
      </c>
      <c r="AF6" s="28">
        <v>1.50425189740791E-2</v>
      </c>
      <c r="AG6" s="28">
        <v>1.21317241616649E-2</v>
      </c>
      <c r="AH6" s="28">
        <v>0</v>
      </c>
      <c r="AI6" s="28">
        <v>0</v>
      </c>
      <c r="AJ6" s="28">
        <v>5.3706239037533803E-5</v>
      </c>
      <c r="AK6" s="28">
        <v>1.47813433864096E-3</v>
      </c>
      <c r="AL6" s="28">
        <v>0</v>
      </c>
      <c r="AM6" s="28">
        <v>24.1729558094545</v>
      </c>
      <c r="AN6" s="28">
        <v>2.4710056217860701</v>
      </c>
      <c r="AO6" s="28">
        <v>26.858832383471899</v>
      </c>
      <c r="AP6" s="28">
        <v>0</v>
      </c>
      <c r="AQ6" s="28">
        <v>3.7196731807734799E-2</v>
      </c>
      <c r="AR6" s="28">
        <v>0</v>
      </c>
      <c r="AS6" s="28">
        <v>0.67938251096744395</v>
      </c>
      <c r="AT6" s="28">
        <v>1.6858549028037299E-2</v>
      </c>
      <c r="AU6" s="28">
        <v>0</v>
      </c>
      <c r="AV6" s="28">
        <v>6.2515993981381995E-2</v>
      </c>
      <c r="AW6" s="28">
        <v>6.8768013139547098E-4</v>
      </c>
      <c r="AX6" s="28">
        <v>0</v>
      </c>
      <c r="AY6" s="28">
        <v>0</v>
      </c>
      <c r="AZ6" s="28">
        <v>0.94254666922402797</v>
      </c>
      <c r="BA6" s="28">
        <v>0.88147625613298197</v>
      </c>
      <c r="BB6" s="28">
        <v>6.1070413091045397E-2</v>
      </c>
      <c r="BC6" s="28">
        <v>2.9382646318005701E-3</v>
      </c>
      <c r="BD6" s="28">
        <v>0</v>
      </c>
      <c r="BE6" s="28">
        <v>0.220015601007512</v>
      </c>
      <c r="BF6" s="28">
        <v>0</v>
      </c>
      <c r="BG6" s="28">
        <v>9.3774173955697995E-2</v>
      </c>
      <c r="BH6" s="28">
        <v>0</v>
      </c>
      <c r="BI6" s="28">
        <v>0</v>
      </c>
      <c r="BJ6" s="28">
        <v>0.37509600798073001</v>
      </c>
      <c r="BK6" s="28">
        <v>4.6016240968358199E-2</v>
      </c>
      <c r="BL6" s="28">
        <v>3.0007792236423701E-3</v>
      </c>
      <c r="BM6" s="28">
        <v>0.106464172136885</v>
      </c>
      <c r="BN6" s="28">
        <v>1.2503405589819099E-4</v>
      </c>
      <c r="BO6" s="28">
        <v>0.74029494932125095</v>
      </c>
      <c r="BP6" s="28">
        <v>0.32126119949218601</v>
      </c>
      <c r="BQ6" s="28">
        <v>0</v>
      </c>
      <c r="BR6" s="28">
        <v>0</v>
      </c>
      <c r="BS6" s="28">
        <v>0.134844344121651</v>
      </c>
      <c r="BT6" s="28">
        <v>0.127431763686568</v>
      </c>
      <c r="BU6" s="28">
        <v>1.2304241802939799</v>
      </c>
      <c r="BV6" s="28">
        <v>0.14126733142247699</v>
      </c>
      <c r="BX6" s="37">
        <f t="shared" si="0"/>
        <v>8.000010914978456E-3</v>
      </c>
      <c r="BY6" s="25">
        <f t="shared" si="1"/>
        <v>2.3651578378991564E-3</v>
      </c>
      <c r="BZ6" s="25">
        <f t="shared" si="2"/>
        <v>2.3968117733351585E-3</v>
      </c>
      <c r="CA6" s="25">
        <f t="shared" si="3"/>
        <v>2.3657525723088072E-3</v>
      </c>
      <c r="CB6" s="25">
        <f t="shared" si="4"/>
        <v>2.363513800908146E-3</v>
      </c>
      <c r="CC6" s="25">
        <f t="shared" si="5"/>
        <v>2.3634537617035611E-3</v>
      </c>
      <c r="CD6" s="25">
        <f t="shared" si="6"/>
        <v>2.3674058404946022E-3</v>
      </c>
      <c r="CE6" s="25">
        <f t="shared" si="7"/>
        <v>2.3690526119440913E-3</v>
      </c>
      <c r="CF6" s="25">
        <f t="shared" si="8"/>
        <v>2.3225712621531601E-3</v>
      </c>
      <c r="CG6" s="25">
        <f t="shared" si="9"/>
        <v>2.4431897574757463E-3</v>
      </c>
      <c r="CH6" s="25">
        <f t="shared" si="10"/>
        <v>2.4955594570826062E-3</v>
      </c>
      <c r="CI6" s="25" t="str">
        <f>IF(M6=0,"",(#REF!-M6)/M6)</f>
        <v/>
      </c>
      <c r="CJ6" s="25" t="str">
        <f>IF(N6=0,"",(#REF!-N6)/N6)</f>
        <v/>
      </c>
      <c r="CK6" s="25">
        <f t="shared" si="11"/>
        <v>2.3766639019054108E-3</v>
      </c>
    </row>
    <row r="7" spans="1:89" x14ac:dyDescent="0.3">
      <c r="A7" s="28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1"/>
      <c r="O7" s="31"/>
      <c r="P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X7" s="37" t="e">
        <f t="shared" si="0"/>
        <v>#DIV/0!</v>
      </c>
      <c r="BY7" s="25" t="str">
        <f t="shared" si="1"/>
        <v/>
      </c>
      <c r="BZ7" s="25" t="str">
        <f t="shared" si="2"/>
        <v/>
      </c>
      <c r="CA7" s="25" t="str">
        <f t="shared" si="3"/>
        <v/>
      </c>
      <c r="CB7" s="25" t="str">
        <f t="shared" si="4"/>
        <v/>
      </c>
      <c r="CC7" s="25" t="str">
        <f t="shared" si="5"/>
        <v/>
      </c>
      <c r="CD7" s="25" t="str">
        <f t="shared" si="6"/>
        <v/>
      </c>
      <c r="CE7" s="25" t="str">
        <f t="shared" si="7"/>
        <v/>
      </c>
      <c r="CF7" s="25" t="str">
        <f t="shared" si="8"/>
        <v/>
      </c>
      <c r="CG7" s="25" t="str">
        <f t="shared" si="9"/>
        <v/>
      </c>
      <c r="CH7" s="25" t="str">
        <f t="shared" si="10"/>
        <v/>
      </c>
      <c r="CI7" s="25" t="str">
        <f>IF(M7=0,"",(#REF!-M7)/M7)</f>
        <v/>
      </c>
      <c r="CJ7" s="25" t="str">
        <f>IF(N7=0,"",(#REF!-N7)/N7)</f>
        <v/>
      </c>
      <c r="CK7" s="25" t="str">
        <f t="shared" si="11"/>
        <v/>
      </c>
    </row>
    <row r="8" spans="1:89" x14ac:dyDescent="0.3">
      <c r="A8" s="28" t="s">
        <v>6</v>
      </c>
      <c r="B8" s="28">
        <v>57.354373389000003</v>
      </c>
      <c r="C8" s="28">
        <v>0.1024856079</v>
      </c>
      <c r="D8" s="28">
        <v>599.09553582000001</v>
      </c>
      <c r="E8" s="28">
        <v>18.848046944</v>
      </c>
      <c r="F8" s="28">
        <v>17.550676005</v>
      </c>
      <c r="G8" s="28">
        <v>15.191928016</v>
      </c>
      <c r="H8" s="28">
        <v>25.597937846000001</v>
      </c>
      <c r="I8" s="28">
        <v>5.8619320000000003E-3</v>
      </c>
      <c r="J8" s="28">
        <v>2.5087070000000001E-4</v>
      </c>
      <c r="K8" s="28">
        <v>4.0188841099999997E-2</v>
      </c>
      <c r="L8" s="28"/>
      <c r="M8" s="28"/>
      <c r="N8" s="31"/>
      <c r="O8" s="31">
        <v>3.4927949999999998E-4</v>
      </c>
      <c r="P8" s="28"/>
      <c r="Q8" s="30" t="s">
        <v>6</v>
      </c>
      <c r="R8" s="28">
        <v>0</v>
      </c>
      <c r="S8" s="28">
        <v>5.8759181149754501E-3</v>
      </c>
      <c r="T8" s="28">
        <v>5.8759181149754501E-3</v>
      </c>
      <c r="U8" s="28">
        <v>0</v>
      </c>
      <c r="V8" s="28">
        <v>2.5146656017039498E-4</v>
      </c>
      <c r="W8" s="28">
        <v>0</v>
      </c>
      <c r="X8" s="28">
        <v>57.489988216295501</v>
      </c>
      <c r="Y8" s="28">
        <v>0.39425524812182799</v>
      </c>
      <c r="Z8" s="28">
        <v>0.84937757806742797</v>
      </c>
      <c r="AA8" s="28">
        <v>0.57682854299409603</v>
      </c>
      <c r="AB8" s="28">
        <v>0</v>
      </c>
      <c r="AC8" s="28">
        <v>4.0283788617316199E-2</v>
      </c>
      <c r="AD8" s="28">
        <v>4.0283788617316199E-2</v>
      </c>
      <c r="AE8" s="28">
        <v>4.8040794942597103</v>
      </c>
      <c r="AF8" s="28">
        <v>0.31398558151424399</v>
      </c>
      <c r="AG8" s="28">
        <v>0.253234788474346</v>
      </c>
      <c r="AH8" s="28">
        <v>0</v>
      </c>
      <c r="AI8" s="28">
        <v>0</v>
      </c>
      <c r="AJ8" s="28">
        <v>3.50109952037566E-4</v>
      </c>
      <c r="AK8" s="28">
        <v>0.102727899491283</v>
      </c>
      <c r="AL8" s="28">
        <v>0</v>
      </c>
      <c r="AM8" s="28">
        <v>540.46072543086495</v>
      </c>
      <c r="AN8" s="28">
        <v>55.246914995287497</v>
      </c>
      <c r="AO8" s="28">
        <v>600.51171992041304</v>
      </c>
      <c r="AP8" s="28">
        <v>0</v>
      </c>
      <c r="AQ8" s="28">
        <v>0.77642545948180297</v>
      </c>
      <c r="AR8" s="28">
        <v>0</v>
      </c>
      <c r="AS8" s="28">
        <v>14.1810887233584</v>
      </c>
      <c r="AT8" s="28">
        <v>0.33645626966936099</v>
      </c>
      <c r="AU8" s="28">
        <v>0</v>
      </c>
      <c r="AV8" s="28">
        <v>1.2476759646599</v>
      </c>
      <c r="AW8" s="28">
        <v>1.3724444077007399E-2</v>
      </c>
      <c r="AX8" s="28">
        <v>0</v>
      </c>
      <c r="AY8" s="28">
        <v>0</v>
      </c>
      <c r="AZ8" s="28">
        <v>18.892609505558401</v>
      </c>
      <c r="BA8" s="28">
        <v>17.592171105452501</v>
      </c>
      <c r="BB8" s="28">
        <v>1.30043840010582</v>
      </c>
      <c r="BC8" s="28">
        <v>5.8640681889581499E-2</v>
      </c>
      <c r="BD8" s="28">
        <v>0</v>
      </c>
      <c r="BE8" s="28">
        <v>4.3909729547997403</v>
      </c>
      <c r="BF8" s="28">
        <v>0</v>
      </c>
      <c r="BG8" s="28">
        <v>1.8714980296190999</v>
      </c>
      <c r="BH8" s="28">
        <v>0</v>
      </c>
      <c r="BI8" s="28">
        <v>0</v>
      </c>
      <c r="BJ8" s="28">
        <v>7.4860353731598197</v>
      </c>
      <c r="BK8" s="28">
        <v>0.96051938653482904</v>
      </c>
      <c r="BL8" s="28">
        <v>5.9888179368044997E-2</v>
      </c>
      <c r="BM8" s="28">
        <v>2.1247838643716501</v>
      </c>
      <c r="BN8" s="28">
        <v>2.49534383835711E-3</v>
      </c>
      <c r="BO8" s="28">
        <v>15.227792170284999</v>
      </c>
      <c r="BP8" s="28">
        <v>6.7058576962370298</v>
      </c>
      <c r="BQ8" s="28">
        <v>0</v>
      </c>
      <c r="BR8" s="28">
        <v>0</v>
      </c>
      <c r="BS8" s="28">
        <v>2.8146848154806299</v>
      </c>
      <c r="BT8" s="28">
        <v>2.6599544162436501</v>
      </c>
      <c r="BU8" s="28">
        <v>25.658465913788199</v>
      </c>
      <c r="BV8" s="28">
        <v>2.9487447327452498</v>
      </c>
      <c r="BX8" s="37">
        <f t="shared" si="0"/>
        <v>7.9999762450871127E-3</v>
      </c>
      <c r="BY8" s="25">
        <f t="shared" si="1"/>
        <v>2.3645071732491074E-3</v>
      </c>
      <c r="BZ8" s="25">
        <f t="shared" si="2"/>
        <v>2.3641523551230295E-3</v>
      </c>
      <c r="CA8" s="25">
        <f t="shared" si="3"/>
        <v>2.3638702272662741E-3</v>
      </c>
      <c r="CB8" s="25">
        <f t="shared" si="4"/>
        <v>2.3643065878815894E-3</v>
      </c>
      <c r="CC8" s="25">
        <f t="shared" si="5"/>
        <v>2.3643021180881759E-3</v>
      </c>
      <c r="CD8" s="25">
        <f t="shared" si="6"/>
        <v>2.3607375079204768E-3</v>
      </c>
      <c r="CE8" s="25">
        <f t="shared" si="7"/>
        <v>2.3645681207736867E-3</v>
      </c>
      <c r="CF8" s="25">
        <f t="shared" si="8"/>
        <v>2.3859224186581923E-3</v>
      </c>
      <c r="CG8" s="25">
        <f t="shared" si="9"/>
        <v>2.3751684449199177E-3</v>
      </c>
      <c r="CH8" s="25">
        <f t="shared" si="10"/>
        <v>2.3625343433006278E-3</v>
      </c>
      <c r="CI8" s="25" t="str">
        <f>IF(M8=0,"",(#REF!-M8)/M8)</f>
        <v/>
      </c>
      <c r="CJ8" s="25" t="str">
        <f>IF(N8=0,"",(#REF!-N8)/N8)</f>
        <v/>
      </c>
      <c r="CK8" s="25">
        <f t="shared" si="11"/>
        <v>2.3776145968086304E-3</v>
      </c>
    </row>
    <row r="9" spans="1:89" x14ac:dyDescent="0.3">
      <c r="A9" s="28" t="s">
        <v>7</v>
      </c>
      <c r="B9" s="28">
        <v>219.95562446</v>
      </c>
      <c r="C9" s="28">
        <v>0.79163588679999997</v>
      </c>
      <c r="D9" s="28">
        <v>2329.1612955000001</v>
      </c>
      <c r="E9" s="28">
        <v>222.4400407</v>
      </c>
      <c r="F9" s="28">
        <v>205.04592450000001</v>
      </c>
      <c r="G9" s="28">
        <v>170.02167305</v>
      </c>
      <c r="H9" s="28">
        <v>93.258415838999994</v>
      </c>
      <c r="I9" s="28">
        <v>2.1356231100000001E-2</v>
      </c>
      <c r="J9" s="28">
        <v>9.1388649999999999E-4</v>
      </c>
      <c r="K9" s="28">
        <v>0.14641567120000001</v>
      </c>
      <c r="L9" s="28"/>
      <c r="M9" s="28"/>
      <c r="N9" s="31"/>
      <c r="O9" s="31">
        <v>4.0804029000000002E-3</v>
      </c>
      <c r="P9" s="28"/>
      <c r="Q9" s="30" t="s">
        <v>7</v>
      </c>
      <c r="R9" s="28">
        <v>0</v>
      </c>
      <c r="S9" s="28">
        <v>2.1406600974817599E-2</v>
      </c>
      <c r="T9" s="28">
        <v>2.1406600974817599E-2</v>
      </c>
      <c r="U9" s="28">
        <v>0</v>
      </c>
      <c r="V9" s="28">
        <v>9.1605724631139203E-4</v>
      </c>
      <c r="W9" s="28">
        <v>0</v>
      </c>
      <c r="X9" s="28">
        <v>220.47607445008401</v>
      </c>
      <c r="Y9" s="28">
        <v>1.4363125486135599</v>
      </c>
      <c r="Z9" s="28">
        <v>3.0943484418293901</v>
      </c>
      <c r="AA9" s="28">
        <v>2.1014459442450999</v>
      </c>
      <c r="AB9" s="28">
        <v>0</v>
      </c>
      <c r="AC9" s="28">
        <v>0.14676216699085601</v>
      </c>
      <c r="AD9" s="28">
        <v>0.14676216699085601</v>
      </c>
      <c r="AE9" s="28">
        <v>18.677366534940401</v>
      </c>
      <c r="AF9" s="28">
        <v>1.1438797174567401</v>
      </c>
      <c r="AG9" s="28">
        <v>0.922557265269487</v>
      </c>
      <c r="AH9" s="28">
        <v>0</v>
      </c>
      <c r="AI9" s="28">
        <v>0</v>
      </c>
      <c r="AJ9" s="28">
        <v>4.0900868965260597E-3</v>
      </c>
      <c r="AK9" s="28">
        <v>0.79350777735522504</v>
      </c>
      <c r="AL9" s="28">
        <v>0</v>
      </c>
      <c r="AM9" s="28">
        <v>2101.2003353230102</v>
      </c>
      <c r="AN9" s="28">
        <v>214.78953818680799</v>
      </c>
      <c r="AO9" s="28">
        <v>2334.6672400447601</v>
      </c>
      <c r="AP9" s="28">
        <v>0</v>
      </c>
      <c r="AQ9" s="28">
        <v>2.8285764231110302</v>
      </c>
      <c r="AR9" s="28">
        <v>0</v>
      </c>
      <c r="AS9" s="28">
        <v>51.663322505332303</v>
      </c>
      <c r="AT9" s="28">
        <v>3.9308371500851602</v>
      </c>
      <c r="AU9" s="28">
        <v>0</v>
      </c>
      <c r="AV9" s="28">
        <v>14.576652501970299</v>
      </c>
      <c r="AW9" s="28">
        <v>0.160343161538164</v>
      </c>
      <c r="AX9" s="28">
        <v>0</v>
      </c>
      <c r="AY9" s="28">
        <v>0</v>
      </c>
      <c r="AZ9" s="28">
        <v>222.96596643903899</v>
      </c>
      <c r="BA9" s="28">
        <v>205.530710895792</v>
      </c>
      <c r="BB9" s="28">
        <v>17.435255543246399</v>
      </c>
      <c r="BC9" s="28">
        <v>0.68510255350341798</v>
      </c>
      <c r="BD9" s="28">
        <v>0</v>
      </c>
      <c r="BE9" s="28">
        <v>51.300080358471298</v>
      </c>
      <c r="BF9" s="28">
        <v>0</v>
      </c>
      <c r="BG9" s="28">
        <v>21.864970761200698</v>
      </c>
      <c r="BH9" s="28">
        <v>0</v>
      </c>
      <c r="BI9" s="28">
        <v>0</v>
      </c>
      <c r="BJ9" s="28">
        <v>87.459866399907398</v>
      </c>
      <c r="BK9" s="28">
        <v>3.4992496643837798</v>
      </c>
      <c r="BL9" s="28">
        <v>0.699678213374338</v>
      </c>
      <c r="BM9" s="28">
        <v>24.824026521602502</v>
      </c>
      <c r="BN9" s="28">
        <v>2.9153274139232799E-2</v>
      </c>
      <c r="BO9" s="28">
        <v>170.424144138185</v>
      </c>
      <c r="BP9" s="28">
        <v>24.4300855485541</v>
      </c>
      <c r="BQ9" s="28">
        <v>0</v>
      </c>
      <c r="BR9" s="28">
        <v>0</v>
      </c>
      <c r="BS9" s="28">
        <v>10.2541435813025</v>
      </c>
      <c r="BT9" s="28">
        <v>9.6903986315911403</v>
      </c>
      <c r="BU9" s="28">
        <v>93.478964378820194</v>
      </c>
      <c r="BV9" s="28">
        <v>10.742615853866599</v>
      </c>
      <c r="BX9" s="37">
        <f t="shared" si="0"/>
        <v>8.0000122563857624E-3</v>
      </c>
      <c r="BY9" s="25">
        <f t="shared" si="1"/>
        <v>2.3661590439514493E-3</v>
      </c>
      <c r="BZ9" s="25">
        <f t="shared" si="2"/>
        <v>2.3645852675928426E-3</v>
      </c>
      <c r="CA9" s="25">
        <f t="shared" si="3"/>
        <v>2.3639172415399778E-3</v>
      </c>
      <c r="CB9" s="25">
        <f t="shared" si="4"/>
        <v>2.3643483312804311E-3</v>
      </c>
      <c r="CC9" s="25">
        <f t="shared" si="5"/>
        <v>2.3642820357152993E-3</v>
      </c>
      <c r="CD9" s="25">
        <f t="shared" si="6"/>
        <v>2.3671752016381862E-3</v>
      </c>
      <c r="CE9" s="25">
        <f t="shared" si="7"/>
        <v>2.3649183597644627E-3</v>
      </c>
      <c r="CF9" s="25">
        <f t="shared" si="8"/>
        <v>2.358556366137016E-3</v>
      </c>
      <c r="CG9" s="25">
        <f t="shared" si="9"/>
        <v>2.3752909265997921E-3</v>
      </c>
      <c r="CH9" s="25">
        <f t="shared" si="10"/>
        <v>2.3665212064813046E-3</v>
      </c>
      <c r="CI9" s="25" t="str">
        <f>IF(M9=0,"",(#REF!-M9)/M9)</f>
        <v/>
      </c>
      <c r="CJ9" s="25" t="str">
        <f>IF(N9=0,"",(#REF!-N9)/N9)</f>
        <v/>
      </c>
      <c r="CK9" s="25">
        <f t="shared" si="11"/>
        <v>2.3732941975066974E-3</v>
      </c>
    </row>
    <row r="10" spans="1:89" x14ac:dyDescent="0.3">
      <c r="A10" s="28" t="s">
        <v>8</v>
      </c>
      <c r="B10" s="28">
        <v>7.1816381000000002E-3</v>
      </c>
      <c r="C10" s="28">
        <v>1.1011E-5</v>
      </c>
      <c r="D10" s="28">
        <v>7.5407263000000002E-2</v>
      </c>
      <c r="E10" s="28">
        <v>2.3083823E-3</v>
      </c>
      <c r="F10" s="28">
        <v>2.1544908000000001E-3</v>
      </c>
      <c r="G10" s="28">
        <v>1.8569645199999999E-3</v>
      </c>
      <c r="H10" s="28">
        <v>3.2409689000000002E-3</v>
      </c>
      <c r="I10" s="28">
        <v>7.4218172999999997E-7</v>
      </c>
      <c r="J10" s="28">
        <v>3.1761547000000001E-8</v>
      </c>
      <c r="K10" s="28">
        <v>5.0883149000000003E-6</v>
      </c>
      <c r="L10" s="28"/>
      <c r="M10" s="28"/>
      <c r="N10" s="31"/>
      <c r="O10" s="31">
        <v>4.2874333000000001E-8</v>
      </c>
      <c r="P10" s="28"/>
      <c r="Q10" s="30" t="s">
        <v>8</v>
      </c>
      <c r="R10" s="28">
        <v>0</v>
      </c>
      <c r="S10" s="28">
        <v>7.4395495364010498E-7</v>
      </c>
      <c r="T10" s="28">
        <v>7.4395495364010498E-7</v>
      </c>
      <c r="U10" s="28">
        <v>0</v>
      </c>
      <c r="V10" s="28">
        <v>3.1837499518069603E-8</v>
      </c>
      <c r="W10" s="28">
        <v>0</v>
      </c>
      <c r="X10" s="28">
        <v>7.1985048253663799E-3</v>
      </c>
      <c r="Y10" s="28">
        <v>4.9917168385720599E-5</v>
      </c>
      <c r="Z10" s="28">
        <v>1.0754190602688501E-4</v>
      </c>
      <c r="AA10" s="28">
        <v>7.30341315630217E-5</v>
      </c>
      <c r="AB10" s="28">
        <v>0</v>
      </c>
      <c r="AC10" s="28">
        <v>5.1003539119363904E-6</v>
      </c>
      <c r="AD10" s="28">
        <v>5.1003539119363904E-6</v>
      </c>
      <c r="AE10" s="28">
        <v>6.0467725987532501E-4</v>
      </c>
      <c r="AF10" s="28">
        <v>3.9752724427762699E-5</v>
      </c>
      <c r="AG10" s="28">
        <v>3.2055314999696802E-5</v>
      </c>
      <c r="AH10" s="28">
        <v>0</v>
      </c>
      <c r="AI10" s="28">
        <v>0</v>
      </c>
      <c r="AJ10" s="28">
        <v>4.2975776266472702E-8</v>
      </c>
      <c r="AK10" s="28">
        <v>1.10369902500591E-5</v>
      </c>
      <c r="AL10" s="28">
        <v>0</v>
      </c>
      <c r="AM10" s="28">
        <v>6.8026864862183095E-2</v>
      </c>
      <c r="AN10" s="28">
        <v>6.9537917844761299E-3</v>
      </c>
      <c r="AO10" s="28">
        <v>7.5585333906534505E-2</v>
      </c>
      <c r="AP10" s="28">
        <v>0</v>
      </c>
      <c r="AQ10" s="28">
        <v>9.8303349151496097E-5</v>
      </c>
      <c r="AR10" s="28">
        <v>0</v>
      </c>
      <c r="AS10" s="28">
        <v>1.7956262305924399E-3</v>
      </c>
      <c r="AT10" s="28">
        <v>4.1301906446865697E-5</v>
      </c>
      <c r="AU10" s="28">
        <v>0</v>
      </c>
      <c r="AV10" s="28">
        <v>1.5316434905779901E-4</v>
      </c>
      <c r="AW10" s="28">
        <v>1.68481731951035E-6</v>
      </c>
      <c r="AX10" s="28">
        <v>0</v>
      </c>
      <c r="AY10" s="28">
        <v>0</v>
      </c>
      <c r="AZ10" s="28">
        <v>2.31383832933745E-3</v>
      </c>
      <c r="BA10" s="28">
        <v>2.15958048777261E-3</v>
      </c>
      <c r="BB10" s="28">
        <v>1.5425784156483999E-4</v>
      </c>
      <c r="BC10" s="28">
        <v>7.1991600390218196E-6</v>
      </c>
      <c r="BD10" s="28">
        <v>0</v>
      </c>
      <c r="BE10" s="28">
        <v>5.3902732077800895E-4</v>
      </c>
      <c r="BF10" s="28">
        <v>0</v>
      </c>
      <c r="BG10" s="28">
        <v>2.2973803579203701E-4</v>
      </c>
      <c r="BH10" s="28">
        <v>0</v>
      </c>
      <c r="BI10" s="28">
        <v>0</v>
      </c>
      <c r="BJ10" s="28">
        <v>9.1896933921967205E-4</v>
      </c>
      <c r="BK10" s="28">
        <v>1.21611507209665E-4</v>
      </c>
      <c r="BL10" s="28">
        <v>7.3519182967090904E-6</v>
      </c>
      <c r="BM10" s="28">
        <v>2.60837315431801E-4</v>
      </c>
      <c r="BN10" s="28">
        <v>3.0632539118261599E-7</v>
      </c>
      <c r="BO10" s="28">
        <v>1.8613746920418601E-3</v>
      </c>
      <c r="BP10" s="28">
        <v>8.4908167357264299E-4</v>
      </c>
      <c r="BQ10" s="28">
        <v>0</v>
      </c>
      <c r="BR10" s="28">
        <v>0</v>
      </c>
      <c r="BS10" s="28">
        <v>3.5635407587206403E-4</v>
      </c>
      <c r="BT10" s="28">
        <v>3.3678446270606299E-4</v>
      </c>
      <c r="BU10" s="28">
        <v>3.2486371578013202E-3</v>
      </c>
      <c r="BV10" s="28">
        <v>3.7334208930923501E-4</v>
      </c>
      <c r="BX10" s="37">
        <f t="shared" si="0"/>
        <v>7.9999284070510594E-3</v>
      </c>
      <c r="BY10" s="25">
        <f t="shared" si="1"/>
        <v>2.3485902702866271E-3</v>
      </c>
      <c r="BZ10" s="25">
        <f t="shared" si="2"/>
        <v>2.3603896157569962E-3</v>
      </c>
      <c r="CA10" s="25">
        <f t="shared" si="3"/>
        <v>2.3614556403473048E-3</v>
      </c>
      <c r="CB10" s="25">
        <f t="shared" si="4"/>
        <v>2.3635726792091767E-3</v>
      </c>
      <c r="CC10" s="25">
        <f t="shared" si="5"/>
        <v>2.3623622679706589E-3</v>
      </c>
      <c r="CD10" s="25">
        <f t="shared" si="6"/>
        <v>2.3749360821714513E-3</v>
      </c>
      <c r="CE10" s="25">
        <f t="shared" si="7"/>
        <v>2.3660386871715922E-3</v>
      </c>
      <c r="CF10" s="25">
        <f t="shared" si="8"/>
        <v>2.3892041105687267E-3</v>
      </c>
      <c r="CG10" s="25">
        <f t="shared" si="9"/>
        <v>2.391335600548725E-3</v>
      </c>
      <c r="CH10" s="25">
        <f t="shared" si="10"/>
        <v>2.3660115721985011E-3</v>
      </c>
      <c r="CI10" s="25" t="str">
        <f>IF(M10=0,"",(#REF!-M10)/M10)</f>
        <v/>
      </c>
      <c r="CJ10" s="25" t="str">
        <f>IF(N10=0,"",(#REF!-N10)/N10)</f>
        <v/>
      </c>
      <c r="CK10" s="25">
        <f t="shared" si="11"/>
        <v>2.3660605162697597E-3</v>
      </c>
    </row>
    <row r="11" spans="1:89" x14ac:dyDescent="0.3">
      <c r="A11" s="28" t="s">
        <v>9</v>
      </c>
      <c r="B11" s="28">
        <v>3149.5728082999999</v>
      </c>
      <c r="C11" s="28">
        <v>6.3389340234000002</v>
      </c>
      <c r="D11" s="28">
        <v>33002.518543999999</v>
      </c>
      <c r="E11" s="28">
        <v>1062.7864184</v>
      </c>
      <c r="F11" s="28">
        <v>987.58057729999996</v>
      </c>
      <c r="G11" s="28">
        <v>859.56141403000004</v>
      </c>
      <c r="H11" s="28">
        <v>1392.2412468</v>
      </c>
      <c r="I11" s="28">
        <v>0.31882368950000001</v>
      </c>
      <c r="J11" s="28">
        <v>1.3643931E-2</v>
      </c>
      <c r="K11" s="28">
        <v>2.1858197902000001</v>
      </c>
      <c r="L11" s="28"/>
      <c r="M11" s="28"/>
      <c r="N11" s="31"/>
      <c r="O11" s="31">
        <v>1.9652779299999999E-2</v>
      </c>
      <c r="P11" s="28"/>
      <c r="Q11" s="30" t="s">
        <v>9</v>
      </c>
      <c r="R11" s="28">
        <v>0</v>
      </c>
      <c r="S11" s="28">
        <v>0.319578856600576</v>
      </c>
      <c r="T11" s="28">
        <v>0.319578856600576</v>
      </c>
      <c r="U11" s="28">
        <v>0</v>
      </c>
      <c r="V11" s="28">
        <v>1.3676870747053999E-2</v>
      </c>
      <c r="W11" s="28">
        <v>0</v>
      </c>
      <c r="X11" s="28">
        <v>3157.0309349281501</v>
      </c>
      <c r="Y11" s="28">
        <v>21.443095000858101</v>
      </c>
      <c r="Z11" s="28">
        <v>46.196720191661903</v>
      </c>
      <c r="AA11" s="28">
        <v>31.372807363026698</v>
      </c>
      <c r="AB11" s="28">
        <v>0</v>
      </c>
      <c r="AC11" s="28">
        <v>2.1909755763969199</v>
      </c>
      <c r="AD11" s="28">
        <v>2.1909755763969199</v>
      </c>
      <c r="AE11" s="28">
        <v>264.64463963072501</v>
      </c>
      <c r="AF11" s="28">
        <v>17.077151674290601</v>
      </c>
      <c r="AG11" s="28">
        <v>13.7730961973879</v>
      </c>
      <c r="AH11" s="28">
        <v>0</v>
      </c>
      <c r="AI11" s="28">
        <v>0</v>
      </c>
      <c r="AJ11" s="28">
        <v>1.96993010875193E-2</v>
      </c>
      <c r="AK11" s="28">
        <v>6.3538836375380896</v>
      </c>
      <c r="AL11" s="28">
        <v>0</v>
      </c>
      <c r="AM11" s="28">
        <v>29772.353880604202</v>
      </c>
      <c r="AN11" s="28">
        <v>3043.4103894775499</v>
      </c>
      <c r="AO11" s="28">
        <v>33080.408909712503</v>
      </c>
      <c r="AP11" s="28">
        <v>0</v>
      </c>
      <c r="AQ11" s="28">
        <v>42.228770903177796</v>
      </c>
      <c r="AR11" s="28">
        <v>0</v>
      </c>
      <c r="AS11" s="28">
        <v>771.29519976290999</v>
      </c>
      <c r="AT11" s="28">
        <v>18.932369306150299</v>
      </c>
      <c r="AU11" s="28">
        <v>0</v>
      </c>
      <c r="AV11" s="28">
        <v>70.206637875185393</v>
      </c>
      <c r="AW11" s="28">
        <v>0.77227012243368198</v>
      </c>
      <c r="AX11" s="28">
        <v>0</v>
      </c>
      <c r="AY11" s="28">
        <v>0</v>
      </c>
      <c r="AZ11" s="28">
        <v>1065.2962559631901</v>
      </c>
      <c r="BA11" s="28">
        <v>989.91289822678698</v>
      </c>
      <c r="BB11" s="28">
        <v>75.383357736404307</v>
      </c>
      <c r="BC11" s="28">
        <v>3.2997150259318602</v>
      </c>
      <c r="BD11" s="28">
        <v>0</v>
      </c>
      <c r="BE11" s="28">
        <v>247.080134723127</v>
      </c>
      <c r="BF11" s="28">
        <v>0</v>
      </c>
      <c r="BG11" s="28">
        <v>105.310013820995</v>
      </c>
      <c r="BH11" s="28">
        <v>0</v>
      </c>
      <c r="BI11" s="28">
        <v>0</v>
      </c>
      <c r="BJ11" s="28">
        <v>421.24015296328702</v>
      </c>
      <c r="BK11" s="28">
        <v>52.241159874895601</v>
      </c>
      <c r="BL11" s="28">
        <v>3.3699273629965099</v>
      </c>
      <c r="BM11" s="28">
        <v>119.561264295154</v>
      </c>
      <c r="BN11" s="28">
        <v>0.140412731524441</v>
      </c>
      <c r="BO11" s="28">
        <v>861.59598184537799</v>
      </c>
      <c r="BP11" s="28">
        <v>364.72088421938503</v>
      </c>
      <c r="BQ11" s="28">
        <v>0</v>
      </c>
      <c r="BR11" s="28">
        <v>0</v>
      </c>
      <c r="BS11" s="28">
        <v>153.08649035977001</v>
      </c>
      <c r="BT11" s="28">
        <v>144.671213841286</v>
      </c>
      <c r="BU11" s="28">
        <v>1395.53117720861</v>
      </c>
      <c r="BV11" s="28">
        <v>160.378153708767</v>
      </c>
      <c r="BX11" s="37">
        <f t="shared" si="0"/>
        <v>8.0000413644531632E-3</v>
      </c>
      <c r="BY11" s="25">
        <f t="shared" si="1"/>
        <v>2.3679803840368453E-3</v>
      </c>
      <c r="BZ11" s="25">
        <f t="shared" si="2"/>
        <v>2.3583798289906924E-3</v>
      </c>
      <c r="CA11" s="25">
        <f t="shared" si="3"/>
        <v>2.3601339882184697E-3</v>
      </c>
      <c r="CB11" s="25">
        <f t="shared" si="4"/>
        <v>2.3615634522020004E-3</v>
      </c>
      <c r="CC11" s="25">
        <f t="shared" si="5"/>
        <v>2.3616512722065457E-3</v>
      </c>
      <c r="CD11" s="25">
        <f t="shared" si="6"/>
        <v>2.3669836525571923E-3</v>
      </c>
      <c r="CE11" s="25">
        <f t="shared" si="7"/>
        <v>2.3630462149944989E-3</v>
      </c>
      <c r="CF11" s="25">
        <f t="shared" si="8"/>
        <v>2.3686041076818824E-3</v>
      </c>
      <c r="CG11" s="25">
        <f t="shared" si="9"/>
        <v>2.4142416913424327E-3</v>
      </c>
      <c r="CH11" s="25">
        <f t="shared" si="10"/>
        <v>2.3587425733976272E-3</v>
      </c>
      <c r="CI11" s="25" t="str">
        <f>IF(M11=0,"",(#REF!-M11)/M11)</f>
        <v/>
      </c>
      <c r="CJ11" s="25" t="str">
        <f>IF(N11=0,"",(#REF!-N11)/N11)</f>
        <v/>
      </c>
      <c r="CK11" s="25">
        <f t="shared" si="11"/>
        <v>2.3671861780537335E-3</v>
      </c>
    </row>
    <row r="12" spans="1:89" x14ac:dyDescent="0.3">
      <c r="A12" s="28" t="s">
        <v>10</v>
      </c>
      <c r="B12" s="28">
        <v>343.60142177</v>
      </c>
      <c r="C12" s="28">
        <v>0.88509877250000002</v>
      </c>
      <c r="D12" s="28">
        <v>3611.7914209999999</v>
      </c>
      <c r="E12" s="28">
        <v>123.60784001</v>
      </c>
      <c r="F12" s="28">
        <v>114.27431086</v>
      </c>
      <c r="G12" s="28">
        <v>100.63881175</v>
      </c>
      <c r="H12" s="28">
        <v>147.42881252000001</v>
      </c>
      <c r="I12" s="28">
        <v>3.3761217900000001E-2</v>
      </c>
      <c r="J12" s="28">
        <v>1.4447761999999999E-3</v>
      </c>
      <c r="K12" s="28">
        <v>0.23146331989999999</v>
      </c>
      <c r="L12" s="28"/>
      <c r="M12" s="28"/>
      <c r="N12" s="31"/>
      <c r="O12" s="31">
        <v>2.2740955E-3</v>
      </c>
      <c r="P12" s="28"/>
      <c r="Q12" s="30" t="s">
        <v>10</v>
      </c>
      <c r="R12" s="28">
        <v>0</v>
      </c>
      <c r="S12" s="28">
        <v>3.3840825301112799E-2</v>
      </c>
      <c r="T12" s="28">
        <v>3.3840825301112799E-2</v>
      </c>
      <c r="U12" s="28">
        <v>0</v>
      </c>
      <c r="V12" s="28">
        <v>1.44820716850452E-3</v>
      </c>
      <c r="W12" s="28">
        <v>0</v>
      </c>
      <c r="X12" s="28">
        <v>344.41380640111998</v>
      </c>
      <c r="Y12" s="28">
        <v>2.2706787414729099</v>
      </c>
      <c r="Z12" s="28">
        <v>4.8918849389500396</v>
      </c>
      <c r="AA12" s="28">
        <v>3.3221661435423799</v>
      </c>
      <c r="AB12" s="28">
        <v>0</v>
      </c>
      <c r="AC12" s="28">
        <v>0.23201262657076599</v>
      </c>
      <c r="AD12" s="28">
        <v>0.23201262657076599</v>
      </c>
      <c r="AE12" s="28">
        <v>28.962588012367799</v>
      </c>
      <c r="AF12" s="28">
        <v>1.80836695317052</v>
      </c>
      <c r="AG12" s="28">
        <v>1.4584876915637901</v>
      </c>
      <c r="AH12" s="28">
        <v>0</v>
      </c>
      <c r="AI12" s="28">
        <v>0</v>
      </c>
      <c r="AJ12" s="28">
        <v>2.2794455823953699E-3</v>
      </c>
      <c r="AK12" s="28">
        <v>0.88719005439904497</v>
      </c>
      <c r="AL12" s="28">
        <v>0</v>
      </c>
      <c r="AM12" s="28">
        <v>3258.2959729272502</v>
      </c>
      <c r="AN12" s="28">
        <v>333.07059060720701</v>
      </c>
      <c r="AO12" s="28">
        <v>3620.32915154682</v>
      </c>
      <c r="AP12" s="28">
        <v>0</v>
      </c>
      <c r="AQ12" s="28">
        <v>4.4717428484267003</v>
      </c>
      <c r="AR12" s="28">
        <v>0</v>
      </c>
      <c r="AS12" s="28">
        <v>81.674632379173204</v>
      </c>
      <c r="AT12" s="28">
        <v>2.19069137276299</v>
      </c>
      <c r="AU12" s="28">
        <v>0</v>
      </c>
      <c r="AV12" s="28">
        <v>8.1237186020492</v>
      </c>
      <c r="AW12" s="28">
        <v>8.93613906755511E-2</v>
      </c>
      <c r="AX12" s="28">
        <v>0</v>
      </c>
      <c r="AY12" s="28">
        <v>0</v>
      </c>
      <c r="AZ12" s="28">
        <v>123.900087791464</v>
      </c>
      <c r="BA12" s="28">
        <v>114.544483058141</v>
      </c>
      <c r="BB12" s="28">
        <v>9.35560473332343</v>
      </c>
      <c r="BC12" s="28">
        <v>0.38181589752917</v>
      </c>
      <c r="BD12" s="28">
        <v>0</v>
      </c>
      <c r="BE12" s="28">
        <v>28.590066524468501</v>
      </c>
      <c r="BF12" s="28">
        <v>0</v>
      </c>
      <c r="BG12" s="28">
        <v>12.185592784272201</v>
      </c>
      <c r="BH12" s="28">
        <v>0</v>
      </c>
      <c r="BI12" s="28">
        <v>0</v>
      </c>
      <c r="BJ12" s="28">
        <v>48.7423500168102</v>
      </c>
      <c r="BK12" s="28">
        <v>5.5319930642309796</v>
      </c>
      <c r="BL12" s="28">
        <v>0.38993873906645099</v>
      </c>
      <c r="BM12" s="28">
        <v>13.8347002540826</v>
      </c>
      <c r="BN12" s="28">
        <v>1.62474764243235E-2</v>
      </c>
      <c r="BO12" s="28">
        <v>100.87650891934901</v>
      </c>
      <c r="BP12" s="28">
        <v>38.621715565019102</v>
      </c>
      <c r="BQ12" s="28">
        <v>0</v>
      </c>
      <c r="BR12" s="28">
        <v>0</v>
      </c>
      <c r="BS12" s="28">
        <v>16.210883080521601</v>
      </c>
      <c r="BT12" s="28">
        <v>15.319681663122701</v>
      </c>
      <c r="BU12" s="28">
        <v>147.77731620342001</v>
      </c>
      <c r="BV12" s="28">
        <v>16.983063424165898</v>
      </c>
      <c r="BX12" s="37">
        <f t="shared" si="0"/>
        <v>7.9999875149455012E-3</v>
      </c>
      <c r="BY12" s="25">
        <f t="shared" si="1"/>
        <v>2.3643226705382402E-3</v>
      </c>
      <c r="BZ12" s="25">
        <f t="shared" si="2"/>
        <v>2.3627666922845609E-3</v>
      </c>
      <c r="CA12" s="25">
        <f t="shared" si="3"/>
        <v>2.3638492791082074E-3</v>
      </c>
      <c r="CB12" s="25">
        <f t="shared" si="4"/>
        <v>2.3643142816859824E-3</v>
      </c>
      <c r="CC12" s="25">
        <f t="shared" si="5"/>
        <v>2.3642426378050218E-3</v>
      </c>
      <c r="CD12" s="25">
        <f t="shared" si="6"/>
        <v>2.3618837028747497E-3</v>
      </c>
      <c r="CE12" s="25">
        <f t="shared" si="7"/>
        <v>2.3638777079122734E-3</v>
      </c>
      <c r="CF12" s="25">
        <f t="shared" si="8"/>
        <v>2.3579540687363094E-3</v>
      </c>
      <c r="CG12" s="25">
        <f t="shared" si="9"/>
        <v>2.3747404646616444E-3</v>
      </c>
      <c r="CH12" s="25">
        <f t="shared" si="10"/>
        <v>2.3731910136055977E-3</v>
      </c>
      <c r="CI12" s="25" t="str">
        <f>IF(M12=0,"",(#REF!-M12)/M12)</f>
        <v/>
      </c>
      <c r="CJ12" s="25" t="str">
        <f>IF(N12=0,"",(#REF!-N12)/N12)</f>
        <v/>
      </c>
      <c r="CK12" s="25">
        <f t="shared" si="11"/>
        <v>2.3526199297126821E-3</v>
      </c>
    </row>
    <row r="13" spans="1:89" x14ac:dyDescent="0.3">
      <c r="A13" s="28" t="s">
        <v>12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31"/>
      <c r="O13" s="31"/>
      <c r="P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X13" s="37" t="e">
        <f t="shared" si="0"/>
        <v>#DIV/0!</v>
      </c>
      <c r="BY13" s="25" t="str">
        <f t="shared" si="1"/>
        <v/>
      </c>
      <c r="BZ13" s="25" t="str">
        <f t="shared" si="2"/>
        <v/>
      </c>
      <c r="CA13" s="25" t="str">
        <f t="shared" si="3"/>
        <v/>
      </c>
      <c r="CB13" s="25" t="str">
        <f t="shared" si="4"/>
        <v/>
      </c>
      <c r="CC13" s="25" t="str">
        <f t="shared" si="5"/>
        <v/>
      </c>
      <c r="CD13" s="25" t="str">
        <f t="shared" si="6"/>
        <v/>
      </c>
      <c r="CE13" s="25" t="str">
        <f t="shared" si="7"/>
        <v/>
      </c>
      <c r="CF13" s="25" t="str">
        <f t="shared" si="8"/>
        <v/>
      </c>
      <c r="CG13" s="25" t="str">
        <f t="shared" si="9"/>
        <v/>
      </c>
      <c r="CH13" s="25" t="str">
        <f t="shared" si="10"/>
        <v/>
      </c>
      <c r="CI13" s="25" t="str">
        <f>IF(M13=0,"",(#REF!-M13)/M13)</f>
        <v/>
      </c>
      <c r="CJ13" s="25" t="str">
        <f>IF(N13=0,"",(#REF!-N13)/N13)</f>
        <v/>
      </c>
      <c r="CK13" s="25" t="str">
        <f t="shared" si="11"/>
        <v/>
      </c>
    </row>
    <row r="14" spans="1:89" x14ac:dyDescent="0.3">
      <c r="A14" s="28" t="s">
        <v>13</v>
      </c>
      <c r="B14" s="28">
        <v>10.364798</v>
      </c>
      <c r="C14" s="28">
        <v>3.8922770000000002E-2</v>
      </c>
      <c r="D14" s="28">
        <v>87.458789999999993</v>
      </c>
      <c r="E14" s="28">
        <v>3.6039639999999999</v>
      </c>
      <c r="F14" s="28">
        <v>3.3156414999999999</v>
      </c>
      <c r="G14" s="28">
        <v>2.8303757999999997</v>
      </c>
      <c r="H14" s="28">
        <v>2.4351096000000001</v>
      </c>
      <c r="I14" s="28">
        <v>5.5764059999999997E-4</v>
      </c>
      <c r="J14" s="28">
        <v>2.3864100000000001E-5</v>
      </c>
      <c r="K14" s="28">
        <v>3.8231250000000001E-3</v>
      </c>
      <c r="L14" s="28"/>
      <c r="M14" s="28"/>
      <c r="N14" s="31"/>
      <c r="O14" s="31">
        <v>6.5981400000000005E-5</v>
      </c>
      <c r="P14" s="28"/>
      <c r="Q14" s="30" t="s">
        <v>13</v>
      </c>
      <c r="R14" s="28">
        <v>0</v>
      </c>
      <c r="S14" s="28">
        <v>5.5803291193042199E-4</v>
      </c>
      <c r="T14" s="28">
        <v>5.5803291193042199E-4</v>
      </c>
      <c r="U14" s="28">
        <v>0</v>
      </c>
      <c r="V14" s="28">
        <v>2.38815364895803E-5</v>
      </c>
      <c r="W14" s="28">
        <v>0</v>
      </c>
      <c r="X14" s="28">
        <v>10.372057298125499</v>
      </c>
      <c r="Y14" s="28">
        <v>3.7442394158633499E-2</v>
      </c>
      <c r="Z14" s="28">
        <v>8.0665579304882801E-2</v>
      </c>
      <c r="AA14" s="28">
        <v>5.4781468000462699E-2</v>
      </c>
      <c r="AB14" s="28">
        <v>0</v>
      </c>
      <c r="AC14" s="28">
        <v>3.8258823804846898E-3</v>
      </c>
      <c r="AD14" s="28">
        <v>3.8258823804846898E-3</v>
      </c>
      <c r="AE14" s="28">
        <v>0.70015946471778001</v>
      </c>
      <c r="AF14" s="28">
        <v>2.98191171778633E-2</v>
      </c>
      <c r="AG14" s="28">
        <v>2.4049820808875799E-2</v>
      </c>
      <c r="AH14" s="28">
        <v>0</v>
      </c>
      <c r="AI14" s="28">
        <v>0</v>
      </c>
      <c r="AJ14" s="28">
        <v>6.6032125965707002E-5</v>
      </c>
      <c r="AK14" s="28">
        <v>3.8950411768271999E-2</v>
      </c>
      <c r="AL14" s="28">
        <v>0</v>
      </c>
      <c r="AM14" s="28">
        <v>78.768174297414106</v>
      </c>
      <c r="AN14" s="28">
        <v>8.0518682738360798</v>
      </c>
      <c r="AO14" s="28">
        <v>87.520202035967898</v>
      </c>
      <c r="AP14" s="28">
        <v>0</v>
      </c>
      <c r="AQ14" s="28">
        <v>7.3736789640481401E-2</v>
      </c>
      <c r="AR14" s="28">
        <v>0</v>
      </c>
      <c r="AS14" s="28">
        <v>1.34678379143173</v>
      </c>
      <c r="AT14" s="28">
        <v>6.3457212145262495E-2</v>
      </c>
      <c r="AU14" s="28">
        <v>0</v>
      </c>
      <c r="AV14" s="28">
        <v>0.23531705219993701</v>
      </c>
      <c r="AW14" s="28">
        <v>2.5884689451434999E-3</v>
      </c>
      <c r="AX14" s="28">
        <v>0</v>
      </c>
      <c r="AY14" s="28">
        <v>0</v>
      </c>
      <c r="AZ14" s="28">
        <v>3.6064998995794499</v>
      </c>
      <c r="BA14" s="28">
        <v>3.3179743728125901</v>
      </c>
      <c r="BB14" s="28">
        <v>0.28852552676686599</v>
      </c>
      <c r="BC14" s="28">
        <v>1.10599241610034E-2</v>
      </c>
      <c r="BD14" s="28">
        <v>0</v>
      </c>
      <c r="BE14" s="28">
        <v>0.828161422422105</v>
      </c>
      <c r="BF14" s="28">
        <v>0</v>
      </c>
      <c r="BG14" s="28">
        <v>0.352976515264251</v>
      </c>
      <c r="BH14" s="28">
        <v>0</v>
      </c>
      <c r="BI14" s="28">
        <v>0</v>
      </c>
      <c r="BJ14" s="28">
        <v>1.41190354778793</v>
      </c>
      <c r="BK14" s="28">
        <v>9.1220558689131398E-2</v>
      </c>
      <c r="BL14" s="28">
        <v>1.12952375755771E-2</v>
      </c>
      <c r="BM14" s="28">
        <v>0.40074435754559101</v>
      </c>
      <c r="BN14" s="28">
        <v>4.7063476578647199E-4</v>
      </c>
      <c r="BO14" s="28">
        <v>2.8323693006388</v>
      </c>
      <c r="BP14" s="28">
        <v>0.63685637222467195</v>
      </c>
      <c r="BQ14" s="28">
        <v>0</v>
      </c>
      <c r="BR14" s="28">
        <v>0</v>
      </c>
      <c r="BS14" s="28">
        <v>0.26731199229881503</v>
      </c>
      <c r="BT14" s="28">
        <v>0.25261690846740098</v>
      </c>
      <c r="BU14" s="28">
        <v>2.4368214862459099</v>
      </c>
      <c r="BV14" s="28">
        <v>0.28004323149302301</v>
      </c>
      <c r="BX14" s="37">
        <f t="shared" si="0"/>
        <v>7.9999754163048858E-3</v>
      </c>
      <c r="BY14" s="25">
        <f t="shared" si="1"/>
        <v>7.0038008705030806E-4</v>
      </c>
      <c r="BZ14" s="25">
        <f t="shared" si="2"/>
        <v>7.1016960694206732E-4</v>
      </c>
      <c r="CA14" s="25">
        <f t="shared" si="3"/>
        <v>7.0218254755073683E-4</v>
      </c>
      <c r="CB14" s="25">
        <f t="shared" si="4"/>
        <v>7.0364176208474781E-4</v>
      </c>
      <c r="CC14" s="25">
        <f t="shared" si="5"/>
        <v>7.035962158726157E-4</v>
      </c>
      <c r="CD14" s="25">
        <f t="shared" si="6"/>
        <v>7.0432365864643402E-4</v>
      </c>
      <c r="CE14" s="25">
        <f t="shared" si="7"/>
        <v>7.0300172358147173E-4</v>
      </c>
      <c r="CF14" s="25">
        <f t="shared" si="8"/>
        <v>7.0352110377548314E-4</v>
      </c>
      <c r="CG14" s="25">
        <f t="shared" si="9"/>
        <v>7.3065774868105076E-4</v>
      </c>
      <c r="CH14" s="25">
        <f t="shared" si="10"/>
        <v>7.2123733455999864E-4</v>
      </c>
      <c r="CI14" s="25" t="str">
        <f>IF(M14=0,"",(#REF!-M14)/M14)</f>
        <v/>
      </c>
      <c r="CJ14" s="25" t="str">
        <f>IF(N14=0,"",(#REF!-N14)/N14)</f>
        <v/>
      </c>
      <c r="CK14" s="25">
        <f t="shared" si="11"/>
        <v>7.6879189751956605E-4</v>
      </c>
    </row>
    <row r="15" spans="1:89" x14ac:dyDescent="0.3">
      <c r="A15" s="28" t="s">
        <v>14</v>
      </c>
      <c r="B15" s="28">
        <v>2.1105209999999999</v>
      </c>
      <c r="C15" s="28">
        <v>1.4345076E-2</v>
      </c>
      <c r="D15" s="28">
        <v>17.836580000000001</v>
      </c>
      <c r="E15" s="28">
        <v>1.3282476999999999</v>
      </c>
      <c r="F15" s="28">
        <v>1.2219878</v>
      </c>
      <c r="G15" s="28">
        <v>0.57723579999999997</v>
      </c>
      <c r="H15" s="28">
        <v>0.8974645</v>
      </c>
      <c r="I15" s="28">
        <v>2.055193E-4</v>
      </c>
      <c r="J15" s="28">
        <v>8.7951449999999996E-6</v>
      </c>
      <c r="K15" s="28">
        <v>1.4090196000000001E-3</v>
      </c>
      <c r="L15" s="28"/>
      <c r="M15" s="28"/>
      <c r="N15" s="31"/>
      <c r="O15" s="31">
        <v>2.4317499999999999E-5</v>
      </c>
      <c r="P15" s="28"/>
      <c r="Q15" s="30" t="s">
        <v>14</v>
      </c>
      <c r="R15" s="28">
        <v>0</v>
      </c>
      <c r="S15" s="28">
        <v>2.05658874888142E-4</v>
      </c>
      <c r="T15" s="28">
        <v>2.05658874888142E-4</v>
      </c>
      <c r="U15" s="28">
        <v>0</v>
      </c>
      <c r="V15" s="28">
        <v>8.8014132555101794E-6</v>
      </c>
      <c r="W15" s="28">
        <v>0</v>
      </c>
      <c r="X15" s="28">
        <v>2.11199260569783</v>
      </c>
      <c r="Y15" s="28">
        <v>1.37993943461366E-2</v>
      </c>
      <c r="Z15" s="28">
        <v>2.9729276332280601E-2</v>
      </c>
      <c r="AA15" s="28">
        <v>2.0189570568296299E-2</v>
      </c>
      <c r="AB15" s="28">
        <v>0</v>
      </c>
      <c r="AC15" s="28">
        <v>1.41002765903316E-3</v>
      </c>
      <c r="AD15" s="28">
        <v>1.41002765903316E-3</v>
      </c>
      <c r="AE15" s="28">
        <v>0.142793409062098</v>
      </c>
      <c r="AF15" s="28">
        <v>1.09903723336474E-2</v>
      </c>
      <c r="AG15" s="28">
        <v>8.8634522031779597E-3</v>
      </c>
      <c r="AH15" s="28">
        <v>0</v>
      </c>
      <c r="AI15" s="28">
        <v>0</v>
      </c>
      <c r="AJ15" s="28">
        <v>2.4334919612791198E-5</v>
      </c>
      <c r="AK15" s="28">
        <v>1.43552644719654E-2</v>
      </c>
      <c r="AL15" s="28">
        <v>0</v>
      </c>
      <c r="AM15" s="28">
        <v>16.064230757783601</v>
      </c>
      <c r="AN15" s="28">
        <v>1.642121364661</v>
      </c>
      <c r="AO15" s="28">
        <v>17.8491455315067</v>
      </c>
      <c r="AP15" s="28">
        <v>0</v>
      </c>
      <c r="AQ15" s="28">
        <v>2.7176092742935601E-2</v>
      </c>
      <c r="AR15" s="28">
        <v>0</v>
      </c>
      <c r="AS15" s="28">
        <v>0.496362487362555</v>
      </c>
      <c r="AT15" s="28">
        <v>2.3387283409668301E-2</v>
      </c>
      <c r="AU15" s="28">
        <v>0</v>
      </c>
      <c r="AV15" s="28">
        <v>8.6726444991925694E-2</v>
      </c>
      <c r="AW15" s="28">
        <v>9.5398799583326502E-4</v>
      </c>
      <c r="AX15" s="28">
        <v>0</v>
      </c>
      <c r="AY15" s="28">
        <v>0</v>
      </c>
      <c r="AZ15" s="28">
        <v>1.3291808958040501</v>
      </c>
      <c r="BA15" s="28">
        <v>1.2228464777966901</v>
      </c>
      <c r="BB15" s="28">
        <v>0.10633441800735199</v>
      </c>
      <c r="BC15" s="28">
        <v>4.0761755320028398E-3</v>
      </c>
      <c r="BD15" s="28">
        <v>0</v>
      </c>
      <c r="BE15" s="28">
        <v>0.30522061211329399</v>
      </c>
      <c r="BF15" s="28">
        <v>0</v>
      </c>
      <c r="BG15" s="28">
        <v>0.13009110379911401</v>
      </c>
      <c r="BH15" s="28">
        <v>0</v>
      </c>
      <c r="BI15" s="28">
        <v>0</v>
      </c>
      <c r="BJ15" s="28">
        <v>0.52035865892844302</v>
      </c>
      <c r="BK15" s="28">
        <v>3.36193618298362E-2</v>
      </c>
      <c r="BL15" s="28">
        <v>4.1628768112347602E-3</v>
      </c>
      <c r="BM15" s="28">
        <v>0.14769588562421099</v>
      </c>
      <c r="BN15" s="28">
        <v>1.73448590970969E-4</v>
      </c>
      <c r="BO15" s="28">
        <v>0.57764420355275004</v>
      </c>
      <c r="BP15" s="28">
        <v>0.23471539710087699</v>
      </c>
      <c r="BQ15" s="28">
        <v>0</v>
      </c>
      <c r="BR15" s="28">
        <v>0</v>
      </c>
      <c r="BS15" s="28">
        <v>9.8518397932064503E-2</v>
      </c>
      <c r="BT15" s="28">
        <v>9.3102197437126999E-2</v>
      </c>
      <c r="BU15" s="28">
        <v>0.89809215319918001</v>
      </c>
      <c r="BV15" s="28">
        <v>0.103210785982462</v>
      </c>
      <c r="BX15" s="37">
        <f t="shared" si="0"/>
        <v>8.0000137155049784E-3</v>
      </c>
      <c r="BY15" s="25">
        <f t="shared" si="1"/>
        <v>6.9727128885716558E-4</v>
      </c>
      <c r="BZ15" s="25">
        <f t="shared" si="2"/>
        <v>7.102417558052886E-4</v>
      </c>
      <c r="CA15" s="25">
        <f t="shared" si="3"/>
        <v>7.0448098832279443E-4</v>
      </c>
      <c r="CB15" s="25">
        <f t="shared" si="4"/>
        <v>7.0257663841628154E-4</v>
      </c>
      <c r="CC15" s="25">
        <f t="shared" si="5"/>
        <v>7.026893367430777E-4</v>
      </c>
      <c r="CD15" s="25">
        <f t="shared" si="6"/>
        <v>7.0751598003808772E-4</v>
      </c>
      <c r="CE15" s="25">
        <f t="shared" si="7"/>
        <v>6.9936270368355698E-4</v>
      </c>
      <c r="CF15" s="25">
        <f t="shared" si="8"/>
        <v>6.7913275367322641E-4</v>
      </c>
      <c r="CG15" s="25">
        <f t="shared" si="9"/>
        <v>7.1269495956914738E-4</v>
      </c>
      <c r="CH15" s="25">
        <f t="shared" si="10"/>
        <v>7.1543293873265682E-4</v>
      </c>
      <c r="CI15" s="25" t="str">
        <f>IF(M15=0,"",(#REF!-M15)/M15)</f>
        <v/>
      </c>
      <c r="CJ15" s="25" t="str">
        <f>IF(N15=0,"",(#REF!-N15)/N15)</f>
        <v/>
      </c>
      <c r="CK15" s="25">
        <f t="shared" si="11"/>
        <v>7.1634061030942853E-4</v>
      </c>
    </row>
    <row r="16" spans="1:89" x14ac:dyDescent="0.3">
      <c r="A16" s="28" t="s">
        <v>15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31"/>
      <c r="O16" s="31"/>
      <c r="P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X16" s="37" t="e">
        <f t="shared" si="0"/>
        <v>#DIV/0!</v>
      </c>
      <c r="BY16" s="25" t="str">
        <f t="shared" si="1"/>
        <v/>
      </c>
      <c r="BZ16" s="25" t="str">
        <f t="shared" si="2"/>
        <v/>
      </c>
      <c r="CA16" s="25" t="str">
        <f t="shared" si="3"/>
        <v/>
      </c>
      <c r="CB16" s="25" t="str">
        <f t="shared" si="4"/>
        <v/>
      </c>
      <c r="CC16" s="25" t="str">
        <f t="shared" si="5"/>
        <v/>
      </c>
      <c r="CD16" s="25" t="str">
        <f t="shared" si="6"/>
        <v/>
      </c>
      <c r="CE16" s="25" t="str">
        <f t="shared" si="7"/>
        <v/>
      </c>
      <c r="CF16" s="25" t="str">
        <f t="shared" si="8"/>
        <v/>
      </c>
      <c r="CG16" s="25" t="str">
        <f t="shared" si="9"/>
        <v/>
      </c>
      <c r="CH16" s="25" t="str">
        <f t="shared" si="10"/>
        <v/>
      </c>
      <c r="CI16" s="25" t="str">
        <f>IF(M16=0,"",(#REF!-M16)/M16)</f>
        <v/>
      </c>
      <c r="CJ16" s="25" t="str">
        <f>IF(N16=0,"",(#REF!-N16)/N16)</f>
        <v/>
      </c>
      <c r="CK16" s="25" t="str">
        <f t="shared" si="11"/>
        <v/>
      </c>
    </row>
    <row r="17" spans="1:89" x14ac:dyDescent="0.3">
      <c r="A17" s="28" t="s">
        <v>16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1"/>
      <c r="O17" s="31"/>
      <c r="P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X17" s="37" t="e">
        <f t="shared" si="0"/>
        <v>#DIV/0!</v>
      </c>
      <c r="BY17" s="25" t="str">
        <f t="shared" si="1"/>
        <v/>
      </c>
      <c r="BZ17" s="25" t="str">
        <f t="shared" si="2"/>
        <v/>
      </c>
      <c r="CA17" s="25" t="str">
        <f t="shared" si="3"/>
        <v/>
      </c>
      <c r="CB17" s="25" t="str">
        <f t="shared" si="4"/>
        <v/>
      </c>
      <c r="CC17" s="25" t="str">
        <f t="shared" si="5"/>
        <v/>
      </c>
      <c r="CD17" s="25" t="str">
        <f t="shared" si="6"/>
        <v/>
      </c>
      <c r="CE17" s="25" t="str">
        <f t="shared" si="7"/>
        <v/>
      </c>
      <c r="CF17" s="25" t="str">
        <f t="shared" si="8"/>
        <v/>
      </c>
      <c r="CG17" s="25" t="str">
        <f t="shared" si="9"/>
        <v/>
      </c>
      <c r="CH17" s="25" t="str">
        <f t="shared" si="10"/>
        <v/>
      </c>
      <c r="CI17" s="25" t="str">
        <f>IF(M17=0,"",(#REF!-M17)/M17)</f>
        <v/>
      </c>
      <c r="CJ17" s="25" t="str">
        <f>IF(N17=0,"",(#REF!-N17)/N17)</f>
        <v/>
      </c>
      <c r="CK17" s="25" t="str">
        <f t="shared" si="11"/>
        <v/>
      </c>
    </row>
    <row r="18" spans="1:89" x14ac:dyDescent="0.3">
      <c r="A18" s="28" t="s">
        <v>17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31"/>
      <c r="O18" s="31"/>
      <c r="P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X18" s="37" t="e">
        <f t="shared" si="0"/>
        <v>#DIV/0!</v>
      </c>
      <c r="BY18" s="25" t="str">
        <f t="shared" si="1"/>
        <v/>
      </c>
      <c r="BZ18" s="25" t="str">
        <f t="shared" si="2"/>
        <v/>
      </c>
      <c r="CA18" s="25" t="str">
        <f t="shared" si="3"/>
        <v/>
      </c>
      <c r="CB18" s="25" t="str">
        <f t="shared" si="4"/>
        <v/>
      </c>
      <c r="CC18" s="25" t="str">
        <f t="shared" si="5"/>
        <v/>
      </c>
      <c r="CD18" s="25" t="str">
        <f t="shared" si="6"/>
        <v/>
      </c>
      <c r="CE18" s="25" t="str">
        <f t="shared" si="7"/>
        <v/>
      </c>
      <c r="CF18" s="25" t="str">
        <f t="shared" si="8"/>
        <v/>
      </c>
      <c r="CG18" s="25" t="str">
        <f t="shared" si="9"/>
        <v/>
      </c>
      <c r="CH18" s="25" t="str">
        <f t="shared" si="10"/>
        <v/>
      </c>
      <c r="CI18" s="25" t="str">
        <f>IF(M18=0,"",(#REF!-M18)/M18)</f>
        <v/>
      </c>
      <c r="CJ18" s="25" t="str">
        <f>IF(N18=0,"",(#REF!-N18)/N18)</f>
        <v/>
      </c>
      <c r="CK18" s="25" t="str">
        <f t="shared" si="11"/>
        <v/>
      </c>
    </row>
    <row r="19" spans="1:89" x14ac:dyDescent="0.3">
      <c r="A19" s="28" t="s">
        <v>18</v>
      </c>
      <c r="B19" s="28">
        <v>1374.3913897</v>
      </c>
      <c r="C19" s="28">
        <v>2.8687245153999998</v>
      </c>
      <c r="D19" s="28">
        <v>13695.168688</v>
      </c>
      <c r="E19" s="28">
        <v>452.19104293999999</v>
      </c>
      <c r="F19" s="28">
        <v>419.71704204000002</v>
      </c>
      <c r="G19" s="28">
        <v>362.56560311999999</v>
      </c>
      <c r="H19" s="28">
        <v>615.42543129000001</v>
      </c>
      <c r="I19" s="28">
        <v>0.14093252980000001</v>
      </c>
      <c r="J19" s="28">
        <v>6.0311783000000004E-3</v>
      </c>
      <c r="K19" s="28">
        <v>0.96621798729999997</v>
      </c>
      <c r="L19" s="28"/>
      <c r="M19" s="28"/>
      <c r="N19" s="31"/>
      <c r="O19" s="31">
        <v>8.3525075999999997E-3</v>
      </c>
      <c r="P19" s="28"/>
      <c r="Q19" s="30" t="s">
        <v>18</v>
      </c>
      <c r="R19" s="28">
        <v>0</v>
      </c>
      <c r="S19" s="28">
        <v>0.14126644754929599</v>
      </c>
      <c r="T19" s="28">
        <v>0.14126644754929599</v>
      </c>
      <c r="U19" s="28">
        <v>0</v>
      </c>
      <c r="V19" s="28">
        <v>6.0454065418748901E-3</v>
      </c>
      <c r="W19" s="28">
        <v>0</v>
      </c>
      <c r="X19" s="28">
        <v>1377.6406185728299</v>
      </c>
      <c r="Y19" s="28">
        <v>9.4786589168845197</v>
      </c>
      <c r="Z19" s="28">
        <v>20.420679464821099</v>
      </c>
      <c r="AA19" s="28">
        <v>13.868095706439901</v>
      </c>
      <c r="AB19" s="28">
        <v>0</v>
      </c>
      <c r="AC19" s="28">
        <v>0.96850038193779697</v>
      </c>
      <c r="AD19" s="28">
        <v>0.96850038193779697</v>
      </c>
      <c r="AE19" s="28">
        <v>109.82010917905301</v>
      </c>
      <c r="AF19" s="28">
        <v>7.5488395060568703</v>
      </c>
      <c r="AG19" s="28">
        <v>6.0882935532692697</v>
      </c>
      <c r="AH19" s="28">
        <v>0</v>
      </c>
      <c r="AI19" s="28">
        <v>0</v>
      </c>
      <c r="AJ19" s="28">
        <v>8.3721750274382105E-3</v>
      </c>
      <c r="AK19" s="28">
        <v>2.8754966891648301</v>
      </c>
      <c r="AL19" s="28">
        <v>0</v>
      </c>
      <c r="AM19" s="28">
        <v>12354.781759949699</v>
      </c>
      <c r="AN19" s="28">
        <v>1262.93323364253</v>
      </c>
      <c r="AO19" s="28">
        <v>13727.5351027713</v>
      </c>
      <c r="AP19" s="28">
        <v>0</v>
      </c>
      <c r="AQ19" s="28">
        <v>18.666800706151399</v>
      </c>
      <c r="AR19" s="28">
        <v>0</v>
      </c>
      <c r="AS19" s="28">
        <v>340.94371523798299</v>
      </c>
      <c r="AT19" s="28">
        <v>8.0461937429521004</v>
      </c>
      <c r="AU19" s="28">
        <v>0</v>
      </c>
      <c r="AV19" s="28">
        <v>29.837513992184601</v>
      </c>
      <c r="AW19" s="28">
        <v>0.32821294961887598</v>
      </c>
      <c r="AX19" s="28">
        <v>0</v>
      </c>
      <c r="AY19" s="28">
        <v>0</v>
      </c>
      <c r="AZ19" s="28">
        <v>453.25998979259998</v>
      </c>
      <c r="BA19" s="28">
        <v>420.70922267784402</v>
      </c>
      <c r="BB19" s="28">
        <v>32.550767114756098</v>
      </c>
      <c r="BC19" s="28">
        <v>1.4023639040548499</v>
      </c>
      <c r="BD19" s="28">
        <v>0</v>
      </c>
      <c r="BE19" s="28">
        <v>105.008234447218</v>
      </c>
      <c r="BF19" s="28">
        <v>0</v>
      </c>
      <c r="BG19" s="28">
        <v>44.756300386360003</v>
      </c>
      <c r="BH19" s="28">
        <v>0</v>
      </c>
      <c r="BI19" s="28">
        <v>0</v>
      </c>
      <c r="BJ19" s="28">
        <v>179.025211793625</v>
      </c>
      <c r="BK19" s="28">
        <v>23.092657136565499</v>
      </c>
      <c r="BL19" s="28">
        <v>1.4322016550097201</v>
      </c>
      <c r="BM19" s="28">
        <v>50.813314711993698</v>
      </c>
      <c r="BN19" s="28">
        <v>5.9675094826303302E-2</v>
      </c>
      <c r="BO19" s="28">
        <v>363.42164587994699</v>
      </c>
      <c r="BP19" s="28">
        <v>161.222086888745</v>
      </c>
      <c r="BQ19" s="28">
        <v>0</v>
      </c>
      <c r="BR19" s="28">
        <v>0</v>
      </c>
      <c r="BS19" s="28">
        <v>67.670757578592003</v>
      </c>
      <c r="BT19" s="28">
        <v>63.950517071102297</v>
      </c>
      <c r="BU19" s="28">
        <v>616.87971094098805</v>
      </c>
      <c r="BV19" s="28">
        <v>70.893747474530002</v>
      </c>
      <c r="BX19" s="37">
        <f t="shared" si="0"/>
        <v>7.9999874964357329E-3</v>
      </c>
      <c r="BY19" s="25">
        <f t="shared" si="1"/>
        <v>2.3641219649514493E-3</v>
      </c>
      <c r="BZ19" s="25">
        <f t="shared" si="2"/>
        <v>2.360691564657273E-3</v>
      </c>
      <c r="CA19" s="25">
        <f t="shared" si="3"/>
        <v>2.3633454620869943E-3</v>
      </c>
      <c r="CB19" s="25">
        <f t="shared" si="4"/>
        <v>2.3639275241943004E-3</v>
      </c>
      <c r="CC19" s="25">
        <f t="shared" si="5"/>
        <v>2.3639274522225472E-3</v>
      </c>
      <c r="CD19" s="25">
        <f t="shared" si="6"/>
        <v>2.3610699762483351E-3</v>
      </c>
      <c r="CE19" s="25">
        <f t="shared" si="7"/>
        <v>2.3630477017170222E-3</v>
      </c>
      <c r="CF19" s="25">
        <f t="shared" si="8"/>
        <v>2.3693447479431785E-3</v>
      </c>
      <c r="CG19" s="25">
        <f t="shared" si="9"/>
        <v>2.3591147810851022E-3</v>
      </c>
      <c r="CH19" s="25">
        <f t="shared" si="10"/>
        <v>2.3621943161862753E-3</v>
      </c>
      <c r="CI19" s="25" t="str">
        <f>IF(M19=0,"",(#REF!-M19)/M19)</f>
        <v/>
      </c>
      <c r="CJ19" s="25" t="str">
        <f>IF(N19=0,"",(#REF!-N19)/N19)</f>
        <v/>
      </c>
      <c r="CK19" s="25">
        <f t="shared" si="11"/>
        <v>2.3546733963116439E-3</v>
      </c>
    </row>
    <row r="20" spans="1:89" x14ac:dyDescent="0.3">
      <c r="A20" s="28" t="s">
        <v>19</v>
      </c>
      <c r="B20" s="28">
        <v>45.041840153000003</v>
      </c>
      <c r="C20" s="28">
        <v>0.1176901353</v>
      </c>
      <c r="D20" s="28">
        <v>477.14890499000001</v>
      </c>
      <c r="E20" s="28">
        <v>16.233872632000001</v>
      </c>
      <c r="F20" s="28">
        <v>15.012797292</v>
      </c>
      <c r="G20" s="28">
        <v>13.240164687</v>
      </c>
      <c r="H20" s="28">
        <v>19.188855737000001</v>
      </c>
      <c r="I20" s="28">
        <v>4.3942688000000001E-3</v>
      </c>
      <c r="J20" s="28">
        <v>1.880622E-4</v>
      </c>
      <c r="K20" s="28">
        <v>3.0126509199999998E-2</v>
      </c>
      <c r="L20" s="28"/>
      <c r="M20" s="28"/>
      <c r="N20" s="31"/>
      <c r="O20" s="31">
        <v>2.9879059999999999E-4</v>
      </c>
      <c r="P20" s="28"/>
      <c r="Q20" s="30" t="s">
        <v>19</v>
      </c>
      <c r="R20" s="28">
        <v>0</v>
      </c>
      <c r="S20" s="28">
        <v>4.4046430008921897E-3</v>
      </c>
      <c r="T20" s="28">
        <v>4.4046430008921897E-3</v>
      </c>
      <c r="U20" s="28">
        <v>0</v>
      </c>
      <c r="V20" s="28">
        <v>1.88506934809901E-4</v>
      </c>
      <c r="W20" s="28">
        <v>0</v>
      </c>
      <c r="X20" s="28">
        <v>45.148439403208798</v>
      </c>
      <c r="Y20" s="28">
        <v>0.29554432702954703</v>
      </c>
      <c r="Z20" s="28">
        <v>0.63670948816448603</v>
      </c>
      <c r="AA20" s="28">
        <v>0.43240200989202698</v>
      </c>
      <c r="AB20" s="28">
        <v>0</v>
      </c>
      <c r="AC20" s="28">
        <v>3.0198066189299801E-2</v>
      </c>
      <c r="AD20" s="28">
        <v>3.0198066189299801E-2</v>
      </c>
      <c r="AE20" s="28">
        <v>3.82620038095867</v>
      </c>
      <c r="AF20" s="28">
        <v>0.23537115340972301</v>
      </c>
      <c r="AG20" s="28">
        <v>0.189830914069676</v>
      </c>
      <c r="AH20" s="28">
        <v>0</v>
      </c>
      <c r="AI20" s="28">
        <v>0</v>
      </c>
      <c r="AJ20" s="28">
        <v>2.9949434168521298E-4</v>
      </c>
      <c r="AK20" s="28">
        <v>0.117968220484244</v>
      </c>
      <c r="AL20" s="28">
        <v>0</v>
      </c>
      <c r="AM20" s="28">
        <v>430.44948256419599</v>
      </c>
      <c r="AN20" s="28">
        <v>44.001707184311798</v>
      </c>
      <c r="AO20" s="28">
        <v>478.27739012946699</v>
      </c>
      <c r="AP20" s="28">
        <v>0</v>
      </c>
      <c r="AQ20" s="28">
        <v>0.58202377846304598</v>
      </c>
      <c r="AR20" s="28">
        <v>0</v>
      </c>
      <c r="AS20" s="28">
        <v>10.630490469022201</v>
      </c>
      <c r="AT20" s="28">
        <v>0.287802599249325</v>
      </c>
      <c r="AU20" s="28">
        <v>0</v>
      </c>
      <c r="AV20" s="28">
        <v>1.0672605741937899</v>
      </c>
      <c r="AW20" s="28">
        <v>1.17397288314952E-2</v>
      </c>
      <c r="AX20" s="28">
        <v>0</v>
      </c>
      <c r="AY20" s="28">
        <v>0</v>
      </c>
      <c r="AZ20" s="28">
        <v>16.272220844811098</v>
      </c>
      <c r="BA20" s="28">
        <v>15.0482627767213</v>
      </c>
      <c r="BB20" s="28">
        <v>1.2239580680897499</v>
      </c>
      <c r="BC20" s="28">
        <v>5.0160833898267601E-2</v>
      </c>
      <c r="BD20" s="28">
        <v>0</v>
      </c>
      <c r="BE20" s="28">
        <v>3.7560245594889698</v>
      </c>
      <c r="BF20" s="28">
        <v>0</v>
      </c>
      <c r="BG20" s="28">
        <v>1.6008836455629201</v>
      </c>
      <c r="BH20" s="28">
        <v>0</v>
      </c>
      <c r="BI20" s="28">
        <v>0</v>
      </c>
      <c r="BJ20" s="28">
        <v>6.4035035742433797</v>
      </c>
      <c r="BK20" s="28">
        <v>0.72002868264003494</v>
      </c>
      <c r="BL20" s="28">
        <v>5.1228121937642201E-2</v>
      </c>
      <c r="BM20" s="28">
        <v>1.8175246283833999</v>
      </c>
      <c r="BN20" s="28">
        <v>2.1345109321692902E-3</v>
      </c>
      <c r="BO20" s="28">
        <v>13.271485326587101</v>
      </c>
      <c r="BP20" s="28">
        <v>5.0268600475529697</v>
      </c>
      <c r="BQ20" s="28">
        <v>0</v>
      </c>
      <c r="BR20" s="28">
        <v>0</v>
      </c>
      <c r="BS20" s="28">
        <v>2.1099468239250001</v>
      </c>
      <c r="BT20" s="28">
        <v>1.9939629185535399</v>
      </c>
      <c r="BU20" s="28">
        <v>19.234175278471302</v>
      </c>
      <c r="BV20" s="28">
        <v>2.2104436201612701</v>
      </c>
      <c r="BX20" s="37">
        <f t="shared" si="0"/>
        <v>7.9999608175559782E-3</v>
      </c>
      <c r="BY20" s="25">
        <f t="shared" si="1"/>
        <v>2.3666717400242605E-3</v>
      </c>
      <c r="BZ20" s="25">
        <f t="shared" si="2"/>
        <v>2.3628589051677834E-3</v>
      </c>
      <c r="CA20" s="25">
        <f t="shared" si="3"/>
        <v>2.365058638226654E-3</v>
      </c>
      <c r="CB20" s="25">
        <f t="shared" si="4"/>
        <v>2.3622344267692588E-3</v>
      </c>
      <c r="CC20" s="25">
        <f t="shared" si="5"/>
        <v>2.3623502023969009E-3</v>
      </c>
      <c r="CD20" s="25">
        <f t="shared" si="6"/>
        <v>2.3655777951050064E-3</v>
      </c>
      <c r="CE20" s="25">
        <f t="shared" si="7"/>
        <v>2.3617636242850865E-3</v>
      </c>
      <c r="CF20" s="25">
        <f t="shared" si="8"/>
        <v>2.3608480419289924E-3</v>
      </c>
      <c r="CG20" s="25">
        <f t="shared" si="9"/>
        <v>2.3648282850088627E-3</v>
      </c>
      <c r="CH20" s="25">
        <f t="shared" si="10"/>
        <v>2.3752167509603866E-3</v>
      </c>
      <c r="CI20" s="25" t="str">
        <f>IF(M20=0,"",(#REF!-M20)/M20)</f>
        <v/>
      </c>
      <c r="CJ20" s="25" t="str">
        <f>IF(N20=0,"",(#REF!-N20)/N20)</f>
        <v/>
      </c>
      <c r="CK20" s="25">
        <f t="shared" si="11"/>
        <v>2.3553006192731122E-3</v>
      </c>
    </row>
    <row r="21" spans="1:89" x14ac:dyDescent="0.3">
      <c r="A21" s="28" t="s">
        <v>20</v>
      </c>
      <c r="B21" s="28">
        <v>346.68146854999998</v>
      </c>
      <c r="C21" s="28">
        <v>0.71879253769999996</v>
      </c>
      <c r="D21" s="28">
        <v>3229.6795731000002</v>
      </c>
      <c r="E21" s="28">
        <v>109.76382898999999</v>
      </c>
      <c r="F21" s="28">
        <v>101.76872075</v>
      </c>
      <c r="G21" s="28">
        <v>87.255496340999997</v>
      </c>
      <c r="H21" s="28">
        <v>160.18827116</v>
      </c>
      <c r="I21" s="28">
        <v>3.6683165900000002E-2</v>
      </c>
      <c r="J21" s="28">
        <v>1.5697790000000001E-3</v>
      </c>
      <c r="K21" s="28">
        <v>0.2514956813</v>
      </c>
      <c r="L21" s="28"/>
      <c r="M21" s="28"/>
      <c r="N21" s="31"/>
      <c r="O21" s="31">
        <v>2.0252523000000001E-3</v>
      </c>
      <c r="P21" s="28"/>
      <c r="Q21" s="30" t="s">
        <v>20</v>
      </c>
      <c r="R21" s="28">
        <v>0</v>
      </c>
      <c r="S21" s="28">
        <v>3.6770679191048199E-2</v>
      </c>
      <c r="T21" s="28">
        <v>3.6770679191048199E-2</v>
      </c>
      <c r="U21" s="28">
        <v>0</v>
      </c>
      <c r="V21" s="28">
        <v>1.57348415749206E-3</v>
      </c>
      <c r="W21" s="28">
        <v>0</v>
      </c>
      <c r="X21" s="28">
        <v>347.50026996478101</v>
      </c>
      <c r="Y21" s="28">
        <v>2.4672000289996001</v>
      </c>
      <c r="Z21" s="28">
        <v>5.3152741200398399</v>
      </c>
      <c r="AA21" s="28">
        <v>3.6097118935220598</v>
      </c>
      <c r="AB21" s="28">
        <v>0</v>
      </c>
      <c r="AC21" s="28">
        <v>0.252090106604067</v>
      </c>
      <c r="AD21" s="28">
        <v>0.252090106604067</v>
      </c>
      <c r="AE21" s="28">
        <v>25.898509512679201</v>
      </c>
      <c r="AF21" s="28">
        <v>1.9648748891658301</v>
      </c>
      <c r="AG21" s="28">
        <v>1.5847161858874399</v>
      </c>
      <c r="AH21" s="28">
        <v>0</v>
      </c>
      <c r="AI21" s="28">
        <v>0</v>
      </c>
      <c r="AJ21" s="28">
        <v>2.03002908531923E-3</v>
      </c>
      <c r="AK21" s="28">
        <v>0.72049285754063497</v>
      </c>
      <c r="AL21" s="28">
        <v>0</v>
      </c>
      <c r="AM21" s="28">
        <v>2913.5838776877899</v>
      </c>
      <c r="AN21" s="28">
        <v>297.832915940188</v>
      </c>
      <c r="AO21" s="28">
        <v>3237.31530314066</v>
      </c>
      <c r="AP21" s="28">
        <v>0</v>
      </c>
      <c r="AQ21" s="28">
        <v>4.8587621553891998</v>
      </c>
      <c r="AR21" s="28">
        <v>0</v>
      </c>
      <c r="AS21" s="28">
        <v>88.743778036329999</v>
      </c>
      <c r="AT21" s="28">
        <v>1.9509564378820199</v>
      </c>
      <c r="AU21" s="28">
        <v>0</v>
      </c>
      <c r="AV21" s="28">
        <v>7.2346959827377999</v>
      </c>
      <c r="AW21" s="28">
        <v>7.9581839568555496E-2</v>
      </c>
      <c r="AX21" s="28">
        <v>0</v>
      </c>
      <c r="AY21" s="28">
        <v>0</v>
      </c>
      <c r="AZ21" s="28">
        <v>110.023272621354</v>
      </c>
      <c r="BA21" s="28">
        <v>102.00927827543801</v>
      </c>
      <c r="BB21" s="28">
        <v>8.0139943459162204</v>
      </c>
      <c r="BC21" s="28">
        <v>0.34002966346445301</v>
      </c>
      <c r="BD21" s="28">
        <v>0</v>
      </c>
      <c r="BE21" s="28">
        <v>25.461320419098602</v>
      </c>
      <c r="BF21" s="28">
        <v>0</v>
      </c>
      <c r="BG21" s="28">
        <v>10.852051073044599</v>
      </c>
      <c r="BH21" s="28">
        <v>0</v>
      </c>
      <c r="BI21" s="28">
        <v>0</v>
      </c>
      <c r="BJ21" s="28">
        <v>43.408212934186501</v>
      </c>
      <c r="BK21" s="28">
        <v>6.0107848650741902</v>
      </c>
      <c r="BL21" s="28">
        <v>0.34726748689627701</v>
      </c>
      <c r="BM21" s="28">
        <v>12.320693031741</v>
      </c>
      <c r="BN21" s="28">
        <v>1.44694068185651E-2</v>
      </c>
      <c r="BO21" s="28">
        <v>87.461764766921902</v>
      </c>
      <c r="BP21" s="28">
        <v>41.964402411389699</v>
      </c>
      <c r="BQ21" s="28">
        <v>0</v>
      </c>
      <c r="BR21" s="28">
        <v>0</v>
      </c>
      <c r="BS21" s="28">
        <v>17.613929400712699</v>
      </c>
      <c r="BT21" s="28">
        <v>16.645624458075599</v>
      </c>
      <c r="BU21" s="28">
        <v>160.56695199512799</v>
      </c>
      <c r="BV21" s="28">
        <v>18.452864098267099</v>
      </c>
      <c r="BX21" s="37">
        <f t="shared" si="0"/>
        <v>7.9999960113721191E-3</v>
      </c>
      <c r="BY21" s="25">
        <f t="shared" si="1"/>
        <v>2.3618263133754545E-3</v>
      </c>
      <c r="BZ21" s="25">
        <f t="shared" si="2"/>
        <v>2.3655223885263379E-3</v>
      </c>
      <c r="CA21" s="25">
        <f t="shared" si="3"/>
        <v>2.3642376489165767E-3</v>
      </c>
      <c r="CB21" s="25">
        <f t="shared" si="4"/>
        <v>2.3636532520894429E-3</v>
      </c>
      <c r="CC21" s="25">
        <f t="shared" si="5"/>
        <v>2.3637668201504517E-3</v>
      </c>
      <c r="CD21" s="25">
        <f t="shared" si="6"/>
        <v>2.363959115146115E-3</v>
      </c>
      <c r="CE21" s="25">
        <f t="shared" si="7"/>
        <v>2.3639735442912589E-3</v>
      </c>
      <c r="CF21" s="25">
        <f t="shared" si="8"/>
        <v>2.3856526256965413E-3</v>
      </c>
      <c r="CG21" s="25">
        <f t="shared" si="9"/>
        <v>2.3603051716578399E-3</v>
      </c>
      <c r="CH21" s="25">
        <f t="shared" si="10"/>
        <v>2.3635606822128095E-3</v>
      </c>
      <c r="CI21" s="25" t="str">
        <f>IF(M21=0,"",(#REF!-M21)/M21)</f>
        <v/>
      </c>
      <c r="CJ21" s="25" t="str">
        <f>IF(N21=0,"",(#REF!-N21)/N21)</f>
        <v/>
      </c>
      <c r="CK21" s="25">
        <f t="shared" si="11"/>
        <v>2.3586124648420134E-3</v>
      </c>
    </row>
    <row r="22" spans="1:89" x14ac:dyDescent="0.3">
      <c r="A22" s="28" t="s">
        <v>21</v>
      </c>
      <c r="B22" s="28">
        <v>147.87437030000001</v>
      </c>
      <c r="C22" s="28">
        <v>0.30159613079999997</v>
      </c>
      <c r="D22" s="28">
        <v>1483.6326105999999</v>
      </c>
      <c r="E22" s="28">
        <v>48.773746492999997</v>
      </c>
      <c r="F22" s="28">
        <v>45.282273813000003</v>
      </c>
      <c r="G22" s="28">
        <v>39.183231507000002</v>
      </c>
      <c r="H22" s="28">
        <v>66.703111027000006</v>
      </c>
      <c r="I22" s="28">
        <v>1.5275034999999999E-2</v>
      </c>
      <c r="J22" s="28">
        <v>6.5366230000000005E-4</v>
      </c>
      <c r="K22" s="28">
        <v>0.1047238585</v>
      </c>
      <c r="L22" s="28"/>
      <c r="M22" s="28"/>
      <c r="N22" s="31"/>
      <c r="O22" s="31">
        <v>9.0108319999999997E-4</v>
      </c>
      <c r="P22" s="28"/>
      <c r="Q22" s="30" t="s">
        <v>129</v>
      </c>
      <c r="R22" s="28">
        <v>0</v>
      </c>
      <c r="S22" s="28">
        <v>1.53110995009183E-2</v>
      </c>
      <c r="T22" s="28">
        <v>1.53110995009183E-2</v>
      </c>
      <c r="U22" s="28">
        <v>0</v>
      </c>
      <c r="V22" s="28">
        <v>6.5521593553680905E-4</v>
      </c>
      <c r="W22" s="28">
        <v>0</v>
      </c>
      <c r="X22" s="28">
        <v>148.223186675264</v>
      </c>
      <c r="Y22" s="28">
        <v>1.0273426062259601</v>
      </c>
      <c r="Z22" s="28">
        <v>2.2132807426581098</v>
      </c>
      <c r="AA22" s="28">
        <v>1.5030875688715</v>
      </c>
      <c r="AB22" s="28">
        <v>0</v>
      </c>
      <c r="AC22" s="28">
        <v>0.104970263166432</v>
      </c>
      <c r="AD22" s="28">
        <v>0.104970263166432</v>
      </c>
      <c r="AE22" s="28">
        <v>11.897108725563101</v>
      </c>
      <c r="AF22" s="28">
        <v>0.81818126428567395</v>
      </c>
      <c r="AG22" s="28">
        <v>0.65987851278923304</v>
      </c>
      <c r="AH22" s="28">
        <v>0</v>
      </c>
      <c r="AI22" s="28">
        <v>0</v>
      </c>
      <c r="AJ22" s="28">
        <v>9.03203486142744E-4</v>
      </c>
      <c r="AK22" s="28">
        <v>0.30230697751836699</v>
      </c>
      <c r="AL22" s="28">
        <v>0</v>
      </c>
      <c r="AM22" s="28">
        <v>1338.4161064832299</v>
      </c>
      <c r="AN22" s="28">
        <v>136.815768172974</v>
      </c>
      <c r="AO22" s="28">
        <v>1487.12898338177</v>
      </c>
      <c r="AP22" s="28">
        <v>0</v>
      </c>
      <c r="AQ22" s="28">
        <v>2.0231909074003598</v>
      </c>
      <c r="AR22" s="28">
        <v>0</v>
      </c>
      <c r="AS22" s="28">
        <v>36.953088910166997</v>
      </c>
      <c r="AT22" s="28">
        <v>0.86807629094396499</v>
      </c>
      <c r="AU22" s="28">
        <v>0</v>
      </c>
      <c r="AV22" s="28">
        <v>3.2190775288392</v>
      </c>
      <c r="AW22" s="28">
        <v>3.5410016589780401E-2</v>
      </c>
      <c r="AX22" s="28">
        <v>0</v>
      </c>
      <c r="AY22" s="28">
        <v>0</v>
      </c>
      <c r="AZ22" s="28">
        <v>48.888725221955802</v>
      </c>
      <c r="BA22" s="28">
        <v>45.389018217320597</v>
      </c>
      <c r="BB22" s="28">
        <v>3.4997070046352099</v>
      </c>
      <c r="BC22" s="28">
        <v>0.15129597788764099</v>
      </c>
      <c r="BD22" s="28">
        <v>0</v>
      </c>
      <c r="BE22" s="28">
        <v>11.3290291726604</v>
      </c>
      <c r="BF22" s="28">
        <v>0</v>
      </c>
      <c r="BG22" s="28">
        <v>4.8286154191261996</v>
      </c>
      <c r="BH22" s="28">
        <v>0</v>
      </c>
      <c r="BI22" s="28">
        <v>0</v>
      </c>
      <c r="BJ22" s="28">
        <v>19.314460148701698</v>
      </c>
      <c r="BK22" s="28">
        <v>2.5028986183113702</v>
      </c>
      <c r="BL22" s="28">
        <v>0.154516635305918</v>
      </c>
      <c r="BM22" s="28">
        <v>5.4820988662731303</v>
      </c>
      <c r="BN22" s="28">
        <v>6.4381609925208303E-3</v>
      </c>
      <c r="BO22" s="28">
        <v>39.275577150856797</v>
      </c>
      <c r="BP22" s="28">
        <v>17.473956851339299</v>
      </c>
      <c r="BQ22" s="28">
        <v>0</v>
      </c>
      <c r="BR22" s="28">
        <v>0</v>
      </c>
      <c r="BS22" s="28">
        <v>7.3344455877583901</v>
      </c>
      <c r="BT22" s="28">
        <v>6.9312635598538401</v>
      </c>
      <c r="BU22" s="28">
        <v>66.860515109927903</v>
      </c>
      <c r="BV22" s="28">
        <v>7.68380067778513</v>
      </c>
      <c r="BX22" s="37">
        <f t="shared" si="0"/>
        <v>8.000051682476637E-3</v>
      </c>
      <c r="BY22" s="25">
        <f t="shared" si="1"/>
        <v>2.358869725404967E-3</v>
      </c>
      <c r="BZ22" s="25">
        <f t="shared" si="2"/>
        <v>2.3569490645700942E-3</v>
      </c>
      <c r="CA22" s="25">
        <f t="shared" si="3"/>
        <v>2.3566297726201422E-3</v>
      </c>
      <c r="CB22" s="25">
        <f t="shared" si="4"/>
        <v>2.3573897275311131E-3</v>
      </c>
      <c r="CC22" s="25">
        <f t="shared" si="5"/>
        <v>2.3573110476168002E-3</v>
      </c>
      <c r="CD22" s="25">
        <f t="shared" si="6"/>
        <v>2.3567643684594512E-3</v>
      </c>
      <c r="CE22" s="25">
        <f t="shared" si="7"/>
        <v>2.3597712386185894E-3</v>
      </c>
      <c r="CF22" s="25">
        <f t="shared" si="8"/>
        <v>2.3610093802273109E-3</v>
      </c>
      <c r="CG22" s="25">
        <f t="shared" si="9"/>
        <v>2.3768168009827111E-3</v>
      </c>
      <c r="CH22" s="25">
        <f t="shared" si="10"/>
        <v>2.3528990428861875E-3</v>
      </c>
      <c r="CI22" s="25" t="str">
        <f>IF(M22=0,"",(#REF!-M22)/M22)</f>
        <v/>
      </c>
      <c r="CJ22" s="25" t="str">
        <f>IF(N22=0,"",(#REF!-N22)/N22)</f>
        <v/>
      </c>
      <c r="CK22" s="25">
        <f t="shared" si="11"/>
        <v>2.3530414757971679E-3</v>
      </c>
    </row>
    <row r="23" spans="1:89" x14ac:dyDescent="0.3">
      <c r="A23" s="28" t="s">
        <v>22</v>
      </c>
      <c r="B23" s="28">
        <v>4.6430482529999999</v>
      </c>
      <c r="C23" s="28">
        <v>1.1941308100000001E-2</v>
      </c>
      <c r="D23" s="28">
        <v>36.691236160000003</v>
      </c>
      <c r="E23" s="28">
        <v>1.1056759809000001</v>
      </c>
      <c r="F23" s="28">
        <v>1.0172221841</v>
      </c>
      <c r="G23" s="28">
        <v>1.1874177007</v>
      </c>
      <c r="H23" s="28">
        <v>0.74707859850000002</v>
      </c>
      <c r="I23" s="28">
        <v>1.710809E-4</v>
      </c>
      <c r="J23" s="28">
        <v>7.3213762999999999E-6</v>
      </c>
      <c r="K23" s="28">
        <v>1.1729132000000001E-3</v>
      </c>
      <c r="L23" s="28"/>
      <c r="M23" s="28"/>
      <c r="N23" s="31"/>
      <c r="O23" s="31">
        <v>2.0242699999999998E-5</v>
      </c>
      <c r="P23" s="28"/>
      <c r="Q23" s="30" t="s">
        <v>22</v>
      </c>
      <c r="R23" s="28">
        <v>0</v>
      </c>
      <c r="S23" s="28">
        <v>1.7112031997530401E-4</v>
      </c>
      <c r="T23" s="28">
        <v>1.7112031997530401E-4</v>
      </c>
      <c r="U23" s="28">
        <v>0</v>
      </c>
      <c r="V23" s="28">
        <v>7.3236095488547604E-6</v>
      </c>
      <c r="W23" s="28">
        <v>0</v>
      </c>
      <c r="X23" s="28">
        <v>4.6443817209825999</v>
      </c>
      <c r="Y23" s="28">
        <v>1.14823677006119E-2</v>
      </c>
      <c r="Z23" s="28">
        <v>2.4737343517433799E-2</v>
      </c>
      <c r="AA23" s="28">
        <v>1.6799467176668501E-2</v>
      </c>
      <c r="AB23" s="28">
        <v>0</v>
      </c>
      <c r="AC23" s="28">
        <v>1.1732405854173E-3</v>
      </c>
      <c r="AD23" s="28">
        <v>1.1732405854173E-3</v>
      </c>
      <c r="AE23" s="28">
        <v>0.29362060396057199</v>
      </c>
      <c r="AF23" s="28">
        <v>9.1447030834016507E-3</v>
      </c>
      <c r="AG23" s="28">
        <v>7.3751196126329299E-3</v>
      </c>
      <c r="AH23" s="28">
        <v>0</v>
      </c>
      <c r="AI23" s="28">
        <v>0</v>
      </c>
      <c r="AJ23" s="28">
        <v>2.0248290203610701E-5</v>
      </c>
      <c r="AK23" s="28">
        <v>1.1944556120115499E-2</v>
      </c>
      <c r="AL23" s="28">
        <v>0</v>
      </c>
      <c r="AM23" s="28">
        <v>33.031871184241801</v>
      </c>
      <c r="AN23" s="28">
        <v>3.37658946548716</v>
      </c>
      <c r="AO23" s="28">
        <v>36.702081253689499</v>
      </c>
      <c r="AP23" s="28">
        <v>0</v>
      </c>
      <c r="AQ23" s="28">
        <v>2.2612794957084001E-2</v>
      </c>
      <c r="AR23" s="28">
        <v>0</v>
      </c>
      <c r="AS23" s="28">
        <v>0.413011243617736</v>
      </c>
      <c r="AT23" s="28">
        <v>1.9460062116404001E-2</v>
      </c>
      <c r="AU23" s="28">
        <v>0</v>
      </c>
      <c r="AV23" s="28">
        <v>7.2163118642283197E-2</v>
      </c>
      <c r="AW23" s="28">
        <v>7.9380077247198698E-4</v>
      </c>
      <c r="AX23" s="28">
        <v>0</v>
      </c>
      <c r="AY23" s="28">
        <v>0</v>
      </c>
      <c r="AZ23" s="28">
        <v>1.10598083419241</v>
      </c>
      <c r="BA23" s="28">
        <v>1.01750246295754</v>
      </c>
      <c r="BB23" s="28">
        <v>8.8478371234864295E-2</v>
      </c>
      <c r="BC23" s="28">
        <v>3.3916802140390402E-3</v>
      </c>
      <c r="BD23" s="28">
        <v>0</v>
      </c>
      <c r="BE23" s="28">
        <v>0.25396765389617298</v>
      </c>
      <c r="BF23" s="28">
        <v>0</v>
      </c>
      <c r="BG23" s="28">
        <v>0.108245678487078</v>
      </c>
      <c r="BH23" s="28">
        <v>0</v>
      </c>
      <c r="BI23" s="28">
        <v>0</v>
      </c>
      <c r="BJ23" s="28">
        <v>0.432977437082954</v>
      </c>
      <c r="BK23" s="28">
        <v>2.79738628552023E-2</v>
      </c>
      <c r="BL23" s="28">
        <v>3.4638744060483798E-3</v>
      </c>
      <c r="BM23" s="28">
        <v>0.12289483329133501</v>
      </c>
      <c r="BN23" s="28">
        <v>1.44324048758522E-4</v>
      </c>
      <c r="BO23" s="28">
        <v>1.1877744786817199</v>
      </c>
      <c r="BP23" s="28">
        <v>0.19530155606348601</v>
      </c>
      <c r="BQ23" s="28">
        <v>0</v>
      </c>
      <c r="BR23" s="28">
        <v>0</v>
      </c>
      <c r="BS23" s="28">
        <v>8.19743045481484E-2</v>
      </c>
      <c r="BT23" s="28">
        <v>7.74686002211466E-2</v>
      </c>
      <c r="BU23" s="28">
        <v>0.74729024595313998</v>
      </c>
      <c r="BV23" s="28">
        <v>8.5878904297271297E-2</v>
      </c>
      <c r="BX23" s="37">
        <f t="shared" si="0"/>
        <v>8.000107730431652E-3</v>
      </c>
      <c r="BY23" s="25">
        <f t="shared" si="1"/>
        <v>2.8719666691778275E-4</v>
      </c>
      <c r="BZ23" s="25">
        <f t="shared" si="2"/>
        <v>2.7199868626609193E-4</v>
      </c>
      <c r="CA23" s="25">
        <f t="shared" si="3"/>
        <v>2.9557722291515237E-4</v>
      </c>
      <c r="CB23" s="25">
        <f t="shared" si="4"/>
        <v>2.7571666353987215E-4</v>
      </c>
      <c r="CC23" s="25">
        <f t="shared" si="5"/>
        <v>2.7553356771115484E-4</v>
      </c>
      <c r="CD23" s="25">
        <f t="shared" si="6"/>
        <v>3.0046543984448953E-4</v>
      </c>
      <c r="CE23" s="25">
        <f t="shared" si="7"/>
        <v>2.8330011536256244E-4</v>
      </c>
      <c r="CF23" s="25">
        <f t="shared" si="8"/>
        <v>2.3041716114428163E-4</v>
      </c>
      <c r="CG23" s="25">
        <f t="shared" si="9"/>
        <v>3.0503128964433899E-4</v>
      </c>
      <c r="CH23" s="25">
        <f t="shared" si="10"/>
        <v>2.7912160703785039E-4</v>
      </c>
      <c r="CI23" s="25" t="str">
        <f>IF(M23=0,"",(#REF!-M23)/M23)</f>
        <v/>
      </c>
      <c r="CJ23" s="25" t="str">
        <f>IF(N23=0,"",(#REF!-N23)/N23)</f>
        <v/>
      </c>
      <c r="CK23" s="25">
        <f t="shared" si="11"/>
        <v>2.7615899117720702E-4</v>
      </c>
    </row>
    <row r="24" spans="1:89" x14ac:dyDescent="0.3">
      <c r="A24" s="28" t="s">
        <v>23</v>
      </c>
      <c r="B24" s="28">
        <v>17.550620743</v>
      </c>
      <c r="C24" s="28">
        <v>8.7234329299999996E-2</v>
      </c>
      <c r="D24" s="28">
        <v>149.62116194999999</v>
      </c>
      <c r="E24" s="28">
        <v>8.0772507220000005</v>
      </c>
      <c r="F24" s="28">
        <v>7.4310786159999997</v>
      </c>
      <c r="G24" s="28">
        <v>4.8421242142000001</v>
      </c>
      <c r="H24" s="28">
        <v>5.4576088281999997</v>
      </c>
      <c r="I24" s="28">
        <v>1.2497936999999999E-3</v>
      </c>
      <c r="J24" s="28">
        <v>5.3484599999999999E-5</v>
      </c>
      <c r="K24" s="28">
        <v>8.5684435E-3</v>
      </c>
      <c r="L24" s="28"/>
      <c r="M24" s="28"/>
      <c r="N24" s="31"/>
      <c r="O24" s="31">
        <v>1.478784E-4</v>
      </c>
      <c r="P24" s="28"/>
      <c r="Q24" s="30" t="s">
        <v>23</v>
      </c>
      <c r="R24" s="28">
        <v>0</v>
      </c>
      <c r="S24" s="28">
        <v>1.25002269786369E-3</v>
      </c>
      <c r="T24" s="28">
        <v>1.25002269786369E-3</v>
      </c>
      <c r="U24" s="28">
        <v>0</v>
      </c>
      <c r="V24" s="28">
        <v>5.34855501331834E-5</v>
      </c>
      <c r="W24" s="28">
        <v>0</v>
      </c>
      <c r="X24" s="28">
        <v>17.550556975805399</v>
      </c>
      <c r="Y24" s="28">
        <v>8.3858130205878206E-2</v>
      </c>
      <c r="Z24" s="28">
        <v>0.18066177022058399</v>
      </c>
      <c r="AA24" s="28">
        <v>0.12269014240074901</v>
      </c>
      <c r="AB24" s="28">
        <v>0</v>
      </c>
      <c r="AC24" s="28">
        <v>8.5684721418932495E-3</v>
      </c>
      <c r="AD24" s="28">
        <v>8.5684721418932495E-3</v>
      </c>
      <c r="AE24" s="28">
        <v>1.1969691397445901</v>
      </c>
      <c r="AF24" s="28">
        <v>6.6784339998052E-2</v>
      </c>
      <c r="AG24" s="28">
        <v>5.3863057934025897E-2</v>
      </c>
      <c r="AH24" s="28">
        <v>0</v>
      </c>
      <c r="AI24" s="28">
        <v>0</v>
      </c>
      <c r="AJ24" s="28">
        <v>1.47874631529954E-4</v>
      </c>
      <c r="AK24" s="28">
        <v>8.7233869602396694E-2</v>
      </c>
      <c r="AL24" s="28">
        <v>0</v>
      </c>
      <c r="AM24" s="28">
        <v>134.65897429384299</v>
      </c>
      <c r="AN24" s="28">
        <v>13.7652253051803</v>
      </c>
      <c r="AO24" s="28">
        <v>149.62116873876801</v>
      </c>
      <c r="AP24" s="28">
        <v>0</v>
      </c>
      <c r="AQ24" s="28">
        <v>0.16514369474436599</v>
      </c>
      <c r="AR24" s="28">
        <v>0</v>
      </c>
      <c r="AS24" s="28">
        <v>3.0163155941402802</v>
      </c>
      <c r="AT24" s="28">
        <v>0.142121625750535</v>
      </c>
      <c r="AU24" s="28">
        <v>0</v>
      </c>
      <c r="AV24" s="28">
        <v>0.52702884355340995</v>
      </c>
      <c r="AW24" s="28">
        <v>5.7973075891466601E-3</v>
      </c>
      <c r="AX24" s="28">
        <v>0</v>
      </c>
      <c r="AY24" s="28">
        <v>0</v>
      </c>
      <c r="AZ24" s="28">
        <v>8.0772611331897295</v>
      </c>
      <c r="BA24" s="28">
        <v>7.4310854987039301</v>
      </c>
      <c r="BB24" s="28">
        <v>0.64617563448579796</v>
      </c>
      <c r="BC24" s="28">
        <v>2.4770282751698899E-2</v>
      </c>
      <c r="BD24" s="28">
        <v>0</v>
      </c>
      <c r="BE24" s="28">
        <v>1.8547879219673999</v>
      </c>
      <c r="BF24" s="28">
        <v>0</v>
      </c>
      <c r="BG24" s="28">
        <v>0.79053683546464903</v>
      </c>
      <c r="BH24" s="28">
        <v>0</v>
      </c>
      <c r="BI24" s="28">
        <v>0</v>
      </c>
      <c r="BJ24" s="28">
        <v>3.1621626980715001</v>
      </c>
      <c r="BK24" s="28">
        <v>0.20430210025357501</v>
      </c>
      <c r="BL24" s="28">
        <v>2.52971950720083E-2</v>
      </c>
      <c r="BM24" s="28">
        <v>0.89752872747895796</v>
      </c>
      <c r="BN24" s="28">
        <v>1.05406100461867E-3</v>
      </c>
      <c r="BO24" s="28">
        <v>4.8421242506011399</v>
      </c>
      <c r="BP24" s="28">
        <v>1.4263295434708401</v>
      </c>
      <c r="BQ24" s="28">
        <v>0</v>
      </c>
      <c r="BR24" s="28">
        <v>0</v>
      </c>
      <c r="BS24" s="28">
        <v>0.59868001134402005</v>
      </c>
      <c r="BT24" s="28">
        <v>0.56577125141434204</v>
      </c>
      <c r="BU24" s="28">
        <v>5.4576025067654301</v>
      </c>
      <c r="BV24" s="28">
        <v>0.62719507030035404</v>
      </c>
      <c r="BX24" s="37">
        <f t="shared" si="0"/>
        <v>7.999998595348801E-3</v>
      </c>
      <c r="BY24" s="25">
        <f t="shared" si="1"/>
        <v>-3.6333298710047328E-6</v>
      </c>
      <c r="BZ24" s="25">
        <f t="shared" si="2"/>
        <v>-5.2696869110080699E-6</v>
      </c>
      <c r="CA24" s="25">
        <f t="shared" si="3"/>
        <v>4.5373047036749958E-8</v>
      </c>
      <c r="CB24" s="25">
        <f t="shared" si="4"/>
        <v>1.2889521555448675E-6</v>
      </c>
      <c r="CC24" s="25">
        <f t="shared" si="5"/>
        <v>9.2620523695241333E-7</v>
      </c>
      <c r="CD24" s="25">
        <f t="shared" si="6"/>
        <v>7.5175972919853732E-9</v>
      </c>
      <c r="CE24" s="25">
        <f t="shared" si="7"/>
        <v>-1.1582791600810361E-6</v>
      </c>
      <c r="CF24" s="25">
        <f t="shared" si="8"/>
        <v>1.8322853098876935E-4</v>
      </c>
      <c r="CG24" s="25">
        <f t="shared" si="9"/>
        <v>1.7764612307100349E-5</v>
      </c>
      <c r="CH24" s="25">
        <f t="shared" si="10"/>
        <v>3.3427183419600146E-6</v>
      </c>
      <c r="CI24" s="25" t="str">
        <f>IF(M24=0,"",(#REF!-M24)/M24)</f>
        <v/>
      </c>
      <c r="CJ24" s="25" t="str">
        <f>IF(N24=0,"",(#REF!-N24)/N24)</f>
        <v/>
      </c>
      <c r="CK24" s="25">
        <f t="shared" si="11"/>
        <v>-2.5483573300765134E-5</v>
      </c>
    </row>
    <row r="25" spans="1:89" x14ac:dyDescent="0.3">
      <c r="A25" s="28" t="s">
        <v>24</v>
      </c>
      <c r="B25" s="28">
        <v>99.648658800000007</v>
      </c>
      <c r="C25" s="28">
        <v>0.21799602739999999</v>
      </c>
      <c r="D25" s="28">
        <v>1035.1074490000001</v>
      </c>
      <c r="E25" s="28">
        <v>34.084019599999998</v>
      </c>
      <c r="F25" s="28">
        <v>31.617713699999999</v>
      </c>
      <c r="G25" s="28">
        <v>27.576552199999998</v>
      </c>
      <c r="H25" s="28">
        <v>43.750399600000001</v>
      </c>
      <c r="I25" s="28">
        <v>1.00188437E-2</v>
      </c>
      <c r="J25" s="28">
        <v>4.2881359999999999E-4</v>
      </c>
      <c r="K25" s="28">
        <v>6.8688216400000002E-2</v>
      </c>
      <c r="L25" s="28"/>
      <c r="M25" s="28"/>
      <c r="N25" s="31"/>
      <c r="O25" s="31">
        <v>6.2910289999999996E-4</v>
      </c>
      <c r="P25" s="28"/>
      <c r="Q25" s="30" t="s">
        <v>24</v>
      </c>
      <c r="R25" s="28">
        <v>0</v>
      </c>
      <c r="S25" s="28">
        <v>1.0042709853641699E-2</v>
      </c>
      <c r="T25" s="28">
        <v>1.0042709853641699E-2</v>
      </c>
      <c r="U25" s="28">
        <v>0</v>
      </c>
      <c r="V25" s="28">
        <v>4.2982632713437798E-4</v>
      </c>
      <c r="W25" s="28">
        <v>0</v>
      </c>
      <c r="X25" s="28">
        <v>99.884194734260305</v>
      </c>
      <c r="Y25" s="28">
        <v>0.67383734903817905</v>
      </c>
      <c r="Z25" s="28">
        <v>1.45169771720431</v>
      </c>
      <c r="AA25" s="28">
        <v>0.98587708435985999</v>
      </c>
      <c r="AB25" s="28">
        <v>0</v>
      </c>
      <c r="AC25" s="28">
        <v>6.8850759715162593E-2</v>
      </c>
      <c r="AD25" s="28">
        <v>6.8850759715162593E-2</v>
      </c>
      <c r="AE25" s="28">
        <v>8.3004452895495202</v>
      </c>
      <c r="AF25" s="28">
        <v>0.53664266173272102</v>
      </c>
      <c r="AG25" s="28">
        <v>0.43281617712065301</v>
      </c>
      <c r="AH25" s="28">
        <v>0</v>
      </c>
      <c r="AI25" s="28">
        <v>0</v>
      </c>
      <c r="AJ25" s="28">
        <v>6.3058413823310303E-4</v>
      </c>
      <c r="AK25" s="28">
        <v>0.218511553872694</v>
      </c>
      <c r="AL25" s="28">
        <v>0</v>
      </c>
      <c r="AM25" s="28">
        <v>933.79927997046104</v>
      </c>
      <c r="AN25" s="28">
        <v>95.455230608971405</v>
      </c>
      <c r="AO25" s="28">
        <v>1037.55495586898</v>
      </c>
      <c r="AP25" s="28">
        <v>0</v>
      </c>
      <c r="AQ25" s="28">
        <v>1.3270209669472</v>
      </c>
      <c r="AR25" s="28">
        <v>0</v>
      </c>
      <c r="AS25" s="28">
        <v>24.237692675474101</v>
      </c>
      <c r="AT25" s="28">
        <v>0.60612771375188201</v>
      </c>
      <c r="AU25" s="28">
        <v>0</v>
      </c>
      <c r="AV25" s="28">
        <v>2.2476942519993099</v>
      </c>
      <c r="AW25" s="28">
        <v>2.4724635217733999E-2</v>
      </c>
      <c r="AX25" s="28">
        <v>0</v>
      </c>
      <c r="AY25" s="28">
        <v>0</v>
      </c>
      <c r="AZ25" s="28">
        <v>34.164605751748503</v>
      </c>
      <c r="BA25" s="28">
        <v>31.692468547099001</v>
      </c>
      <c r="BB25" s="28">
        <v>2.47213720464954</v>
      </c>
      <c r="BC25" s="28">
        <v>0.10564199363966501</v>
      </c>
      <c r="BD25" s="28">
        <v>0</v>
      </c>
      <c r="BE25" s="28">
        <v>7.9103821161064198</v>
      </c>
      <c r="BF25" s="28">
        <v>0</v>
      </c>
      <c r="BG25" s="28">
        <v>3.3715394985587199</v>
      </c>
      <c r="BH25" s="28">
        <v>0</v>
      </c>
      <c r="BI25" s="28">
        <v>0</v>
      </c>
      <c r="BJ25" s="28">
        <v>13.4861640128529</v>
      </c>
      <c r="BK25" s="28">
        <v>1.6416556047289099</v>
      </c>
      <c r="BL25" s="28">
        <v>0.107888835243087</v>
      </c>
      <c r="BM25" s="28">
        <v>3.8278100938617698</v>
      </c>
      <c r="BN25" s="28">
        <v>4.4953958674360597E-3</v>
      </c>
      <c r="BO25" s="28">
        <v>27.641801661182701</v>
      </c>
      <c r="BP25" s="28">
        <v>11.4612959857339</v>
      </c>
      <c r="BQ25" s="28">
        <v>0</v>
      </c>
      <c r="BR25" s="28">
        <v>0</v>
      </c>
      <c r="BS25" s="28">
        <v>4.8106872956739801</v>
      </c>
      <c r="BT25" s="28">
        <v>4.5462036586583698</v>
      </c>
      <c r="BU25" s="28">
        <v>43.853837199689004</v>
      </c>
      <c r="BV25" s="28">
        <v>5.03981487208784</v>
      </c>
      <c r="BX25" s="37">
        <f t="shared" si="0"/>
        <v>8.0000054383602987E-3</v>
      </c>
      <c r="BY25" s="25">
        <f t="shared" si="1"/>
        <v>2.3636638675993706E-3</v>
      </c>
      <c r="BZ25" s="25">
        <f t="shared" si="2"/>
        <v>2.364843427848682E-3</v>
      </c>
      <c r="CA25" s="25">
        <f t="shared" si="3"/>
        <v>2.3644954650305795E-3</v>
      </c>
      <c r="CB25" s="25">
        <f t="shared" si="4"/>
        <v>2.3643382645075579E-3</v>
      </c>
      <c r="CC25" s="25">
        <f t="shared" si="5"/>
        <v>2.3643343667509127E-3</v>
      </c>
      <c r="CD25" s="25">
        <f t="shared" si="6"/>
        <v>2.3661210694316732E-3</v>
      </c>
      <c r="CE25" s="25">
        <f t="shared" si="7"/>
        <v>2.3642663983576965E-3</v>
      </c>
      <c r="CF25" s="25">
        <f t="shared" si="8"/>
        <v>2.3821265563509272E-3</v>
      </c>
      <c r="CG25" s="25">
        <f t="shared" si="9"/>
        <v>2.3616954648313106E-3</v>
      </c>
      <c r="CH25" s="25">
        <f t="shared" si="10"/>
        <v>2.3663930100620806E-3</v>
      </c>
      <c r="CI25" s="25" t="str">
        <f>IF(M25=0,"",(#REF!-M25)/M25)</f>
        <v/>
      </c>
      <c r="CJ25" s="25" t="str">
        <f>IF(N25=0,"",(#REF!-N25)/N25)</f>
        <v/>
      </c>
      <c r="CK25" s="25">
        <f t="shared" si="11"/>
        <v>2.3545245668126257E-3</v>
      </c>
    </row>
    <row r="26" spans="1:89" x14ac:dyDescent="0.3">
      <c r="A26" s="28" t="s">
        <v>25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31"/>
      <c r="O26" s="31"/>
      <c r="P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X26" s="37" t="e">
        <f t="shared" si="0"/>
        <v>#DIV/0!</v>
      </c>
      <c r="BY26" s="25" t="str">
        <f t="shared" si="1"/>
        <v/>
      </c>
      <c r="BZ26" s="25" t="str">
        <f t="shared" si="2"/>
        <v/>
      </c>
      <c r="CA26" s="25" t="str">
        <f t="shared" si="3"/>
        <v/>
      </c>
      <c r="CB26" s="25" t="str">
        <f t="shared" si="4"/>
        <v/>
      </c>
      <c r="CC26" s="25" t="str">
        <f t="shared" si="5"/>
        <v/>
      </c>
      <c r="CD26" s="25" t="str">
        <f t="shared" si="6"/>
        <v/>
      </c>
      <c r="CE26" s="25" t="str">
        <f t="shared" si="7"/>
        <v/>
      </c>
      <c r="CF26" s="25" t="str">
        <f t="shared" si="8"/>
        <v/>
      </c>
      <c r="CG26" s="25" t="str">
        <f t="shared" si="9"/>
        <v/>
      </c>
      <c r="CH26" s="25" t="str">
        <f t="shared" si="10"/>
        <v/>
      </c>
      <c r="CI26" s="25" t="str">
        <f>IF(M26=0,"",(#REF!-M26)/M26)</f>
        <v/>
      </c>
      <c r="CJ26" s="25" t="str">
        <f>IF(N26=0,"",(#REF!-N26)/N26)</f>
        <v/>
      </c>
      <c r="CK26" s="25" t="str">
        <f t="shared" si="11"/>
        <v/>
      </c>
    </row>
    <row r="27" spans="1:89" x14ac:dyDescent="0.3">
      <c r="A27" s="28" t="s">
        <v>26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1"/>
      <c r="O27" s="31"/>
      <c r="P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X27" s="37" t="e">
        <f t="shared" si="0"/>
        <v>#DIV/0!</v>
      </c>
      <c r="BY27" s="25" t="str">
        <f t="shared" si="1"/>
        <v/>
      </c>
      <c r="BZ27" s="25" t="str">
        <f t="shared" si="2"/>
        <v/>
      </c>
      <c r="CA27" s="25" t="str">
        <f t="shared" si="3"/>
        <v/>
      </c>
      <c r="CB27" s="25" t="str">
        <f t="shared" si="4"/>
        <v/>
      </c>
      <c r="CC27" s="25" t="str">
        <f t="shared" si="5"/>
        <v/>
      </c>
      <c r="CD27" s="25" t="str">
        <f t="shared" si="6"/>
        <v/>
      </c>
      <c r="CE27" s="25" t="str">
        <f t="shared" si="7"/>
        <v/>
      </c>
      <c r="CF27" s="25" t="str">
        <f t="shared" si="8"/>
        <v/>
      </c>
      <c r="CG27" s="25" t="str">
        <f t="shared" si="9"/>
        <v/>
      </c>
      <c r="CH27" s="25" t="str">
        <f t="shared" si="10"/>
        <v/>
      </c>
      <c r="CI27" s="25" t="str">
        <f>IF(M27=0,"",(#REF!-M27)/M27)</f>
        <v/>
      </c>
      <c r="CJ27" s="25" t="str">
        <f>IF(N27=0,"",(#REF!-N27)/N27)</f>
        <v/>
      </c>
      <c r="CK27" s="25" t="str">
        <f t="shared" si="11"/>
        <v/>
      </c>
    </row>
    <row r="28" spans="1:89" x14ac:dyDescent="0.3">
      <c r="A28" s="28" t="s">
        <v>27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1"/>
      <c r="O28" s="31"/>
      <c r="P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X28" s="37" t="e">
        <f t="shared" si="0"/>
        <v>#DIV/0!</v>
      </c>
      <c r="BY28" s="25" t="str">
        <f t="shared" si="1"/>
        <v/>
      </c>
      <c r="BZ28" s="25" t="str">
        <f t="shared" si="2"/>
        <v/>
      </c>
      <c r="CA28" s="25" t="str">
        <f t="shared" si="3"/>
        <v/>
      </c>
      <c r="CB28" s="25" t="str">
        <f t="shared" si="4"/>
        <v/>
      </c>
      <c r="CC28" s="25" t="str">
        <f t="shared" si="5"/>
        <v/>
      </c>
      <c r="CD28" s="25" t="str">
        <f t="shared" si="6"/>
        <v/>
      </c>
      <c r="CE28" s="25" t="str">
        <f t="shared" si="7"/>
        <v/>
      </c>
      <c r="CF28" s="25" t="str">
        <f t="shared" si="8"/>
        <v/>
      </c>
      <c r="CG28" s="25" t="str">
        <f t="shared" si="9"/>
        <v/>
      </c>
      <c r="CH28" s="25" t="str">
        <f t="shared" si="10"/>
        <v/>
      </c>
      <c r="CI28" s="25" t="str">
        <f>IF(M28=0,"",(#REF!-M28)/M28)</f>
        <v/>
      </c>
      <c r="CJ28" s="25" t="str">
        <f>IF(N28=0,"",(#REF!-N28)/N28)</f>
        <v/>
      </c>
      <c r="CK28" s="25" t="str">
        <f t="shared" si="11"/>
        <v/>
      </c>
    </row>
    <row r="29" spans="1:89" x14ac:dyDescent="0.3">
      <c r="A29" s="28" t="s">
        <v>28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1"/>
      <c r="O29" s="31"/>
      <c r="P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X29" s="37" t="e">
        <f t="shared" si="0"/>
        <v>#DIV/0!</v>
      </c>
      <c r="BY29" s="25" t="str">
        <f t="shared" si="1"/>
        <v/>
      </c>
      <c r="BZ29" s="25" t="str">
        <f t="shared" si="2"/>
        <v/>
      </c>
      <c r="CA29" s="25" t="str">
        <f t="shared" si="3"/>
        <v/>
      </c>
      <c r="CB29" s="25" t="str">
        <f t="shared" si="4"/>
        <v/>
      </c>
      <c r="CC29" s="25" t="str">
        <f t="shared" si="5"/>
        <v/>
      </c>
      <c r="CD29" s="25" t="str">
        <f t="shared" si="6"/>
        <v/>
      </c>
      <c r="CE29" s="25" t="str">
        <f t="shared" si="7"/>
        <v/>
      </c>
      <c r="CF29" s="25" t="str">
        <f t="shared" si="8"/>
        <v/>
      </c>
      <c r="CG29" s="25" t="str">
        <f t="shared" si="9"/>
        <v/>
      </c>
      <c r="CH29" s="25" t="str">
        <f t="shared" si="10"/>
        <v/>
      </c>
      <c r="CI29" s="25" t="str">
        <f>IF(M29=0,"",(#REF!-M29)/M29)</f>
        <v/>
      </c>
      <c r="CJ29" s="25" t="str">
        <f>IF(N29=0,"",(#REF!-N29)/N29)</f>
        <v/>
      </c>
      <c r="CK29" s="25" t="str">
        <f t="shared" si="11"/>
        <v/>
      </c>
    </row>
    <row r="30" spans="1:89" x14ac:dyDescent="0.3">
      <c r="A30" s="28" t="s">
        <v>29</v>
      </c>
      <c r="B30" s="28">
        <v>22.411999999999999</v>
      </c>
      <c r="C30" s="28">
        <v>0.22715704</v>
      </c>
      <c r="D30" s="28">
        <v>267.66000000000003</v>
      </c>
      <c r="E30" s="28">
        <v>25.821999999999999</v>
      </c>
      <c r="F30" s="28">
        <v>23.709</v>
      </c>
      <c r="G30" s="28">
        <v>20.509</v>
      </c>
      <c r="H30" s="28">
        <v>8.8729999999999993</v>
      </c>
      <c r="I30" s="28">
        <v>2.0319169999999998E-3</v>
      </c>
      <c r="J30" s="28">
        <v>8.6955399999999998E-5</v>
      </c>
      <c r="K30" s="28">
        <v>1.393061E-2</v>
      </c>
      <c r="L30" s="28"/>
      <c r="M30" s="28"/>
      <c r="N30" s="31"/>
      <c r="O30" s="31">
        <v>4.7180909999999999E-4</v>
      </c>
      <c r="P30" s="28"/>
      <c r="Q30" s="30" t="s">
        <v>29</v>
      </c>
      <c r="R30" s="28">
        <v>0</v>
      </c>
      <c r="S30" s="28">
        <v>2.03669676757221E-3</v>
      </c>
      <c r="T30" s="28">
        <v>2.03669676757221E-3</v>
      </c>
      <c r="U30" s="28">
        <v>0</v>
      </c>
      <c r="V30" s="28">
        <v>8.7158866529539103E-5</v>
      </c>
      <c r="W30" s="28">
        <v>0</v>
      </c>
      <c r="X30" s="28">
        <v>22.465068977110601</v>
      </c>
      <c r="Y30" s="28">
        <v>0.13665373499231101</v>
      </c>
      <c r="Z30" s="28">
        <v>0.29440719202037102</v>
      </c>
      <c r="AA30" s="28">
        <v>0.199936612903652</v>
      </c>
      <c r="AB30" s="28">
        <v>0</v>
      </c>
      <c r="AC30" s="28">
        <v>1.3963512386117399E-2</v>
      </c>
      <c r="AD30" s="28">
        <v>1.3963512386117399E-2</v>
      </c>
      <c r="AE30" s="28">
        <v>2.1463184157586399</v>
      </c>
      <c r="AF30" s="28">
        <v>0.10883244499302799</v>
      </c>
      <c r="AG30" s="28">
        <v>8.7775093833231593E-2</v>
      </c>
      <c r="AH30" s="28">
        <v>0</v>
      </c>
      <c r="AI30" s="28">
        <v>0</v>
      </c>
      <c r="AJ30" s="28">
        <v>4.72929273440367E-4</v>
      </c>
      <c r="AK30" s="28">
        <v>0.22769341093602699</v>
      </c>
      <c r="AL30" s="28">
        <v>0</v>
      </c>
      <c r="AM30" s="28">
        <v>241.46321511047901</v>
      </c>
      <c r="AN30" s="28">
        <v>24.683058913011099</v>
      </c>
      <c r="AO30" s="28">
        <v>268.29259243924901</v>
      </c>
      <c r="AP30" s="28">
        <v>0</v>
      </c>
      <c r="AQ30" s="28">
        <v>0.26912081471805499</v>
      </c>
      <c r="AR30" s="28">
        <v>0</v>
      </c>
      <c r="AS30" s="28">
        <v>4.9154164559599298</v>
      </c>
      <c r="AT30" s="28">
        <v>0.45451465798045598</v>
      </c>
      <c r="AU30" s="28">
        <v>0</v>
      </c>
      <c r="AV30" s="28">
        <v>1.68545048694588</v>
      </c>
      <c r="AW30" s="28">
        <v>1.8540129080617401E-2</v>
      </c>
      <c r="AX30" s="28">
        <v>0</v>
      </c>
      <c r="AY30" s="28">
        <v>0</v>
      </c>
      <c r="AZ30" s="28">
        <v>25.8830346238088</v>
      </c>
      <c r="BA30" s="28">
        <v>23.765042152592901</v>
      </c>
      <c r="BB30" s="28">
        <v>2.1179924712159002</v>
      </c>
      <c r="BC30" s="28">
        <v>7.9217050546470602E-2</v>
      </c>
      <c r="BD30" s="28">
        <v>0</v>
      </c>
      <c r="BE30" s="28">
        <v>5.9317202114232304</v>
      </c>
      <c r="BF30" s="28">
        <v>0</v>
      </c>
      <c r="BG30" s="28">
        <v>2.5281992096430099</v>
      </c>
      <c r="BH30" s="28">
        <v>0</v>
      </c>
      <c r="BI30" s="28">
        <v>0</v>
      </c>
      <c r="BJ30" s="28">
        <v>10.112783500609</v>
      </c>
      <c r="BK30" s="28">
        <v>0.33293030480001101</v>
      </c>
      <c r="BL30" s="28">
        <v>8.0902219503188905E-2</v>
      </c>
      <c r="BM30" s="28">
        <v>2.8703437556837899</v>
      </c>
      <c r="BN30" s="28">
        <v>3.37093117721304E-3</v>
      </c>
      <c r="BO30" s="28">
        <v>20.557492639318401</v>
      </c>
      <c r="BP30" s="28">
        <v>2.3243595077907799</v>
      </c>
      <c r="BQ30" s="28">
        <v>0</v>
      </c>
      <c r="BR30" s="28">
        <v>0</v>
      </c>
      <c r="BS30" s="28">
        <v>0.97561089408665003</v>
      </c>
      <c r="BT30" s="28">
        <v>0.92198118811488305</v>
      </c>
      <c r="BU30" s="28">
        <v>8.8939717918616505</v>
      </c>
      <c r="BV30" s="28">
        <v>1.02208392526331</v>
      </c>
      <c r="BX30" s="37">
        <f t="shared" si="0"/>
        <v>7.9999167932474427E-3</v>
      </c>
      <c r="BY30" s="25">
        <f t="shared" si="1"/>
        <v>2.3678822555149867E-3</v>
      </c>
      <c r="BZ30" s="25">
        <f t="shared" si="2"/>
        <v>2.361234043316405E-3</v>
      </c>
      <c r="CA30" s="25">
        <f t="shared" si="3"/>
        <v>2.3634179154486323E-3</v>
      </c>
      <c r="CB30" s="25">
        <f t="shared" si="4"/>
        <v>2.363667562884413E-3</v>
      </c>
      <c r="CC30" s="25">
        <f t="shared" si="5"/>
        <v>2.3637501620861938E-3</v>
      </c>
      <c r="CD30" s="25">
        <f t="shared" si="6"/>
        <v>2.3644565468038626E-3</v>
      </c>
      <c r="CE30" s="25">
        <f t="shared" si="7"/>
        <v>2.3635514326215724E-3</v>
      </c>
      <c r="CF30" s="25">
        <f t="shared" si="8"/>
        <v>2.3523439058830225E-3</v>
      </c>
      <c r="CG30" s="25">
        <f t="shared" si="9"/>
        <v>2.3398952743487562E-3</v>
      </c>
      <c r="CH30" s="25">
        <f t="shared" si="10"/>
        <v>2.3618769111618076E-3</v>
      </c>
      <c r="CI30" s="25" t="str">
        <f>IF(M30=0,"",(#REF!-M30)/M30)</f>
        <v/>
      </c>
      <c r="CJ30" s="25" t="str">
        <f>IF(N30=0,"",(#REF!-N30)/N30)</f>
        <v/>
      </c>
      <c r="CK30" s="25">
        <f t="shared" si="11"/>
        <v>2.3742090611796403E-3</v>
      </c>
    </row>
    <row r="31" spans="1:89" x14ac:dyDescent="0.3">
      <c r="A31" s="28" t="s">
        <v>30</v>
      </c>
      <c r="B31" s="28">
        <v>746.54485411999997</v>
      </c>
      <c r="C31" s="28">
        <v>0.77967608320000004</v>
      </c>
      <c r="D31" s="28">
        <v>4430.0204663000004</v>
      </c>
      <c r="E31" s="28">
        <v>142.39477299999999</v>
      </c>
      <c r="F31" s="28">
        <v>131.24036874999999</v>
      </c>
      <c r="G31" s="28">
        <v>157.80886996999999</v>
      </c>
      <c r="H31" s="28">
        <v>519.34184387000005</v>
      </c>
      <c r="I31" s="28">
        <v>0.1189291965</v>
      </c>
      <c r="J31" s="28">
        <v>5.0895771000000001E-3</v>
      </c>
      <c r="K31" s="28">
        <v>0.81536729070000002</v>
      </c>
      <c r="L31" s="28"/>
      <c r="M31" s="28"/>
      <c r="N31" s="31"/>
      <c r="O31" s="31">
        <v>2.6116917E-3</v>
      </c>
      <c r="P31" s="28"/>
      <c r="Q31" s="30" t="s">
        <v>30</v>
      </c>
      <c r="R31" s="28">
        <v>0</v>
      </c>
      <c r="S31" s="28">
        <v>0.119210135257845</v>
      </c>
      <c r="T31" s="28">
        <v>0.119210135257845</v>
      </c>
      <c r="U31" s="28">
        <v>0</v>
      </c>
      <c r="V31" s="28">
        <v>5.1015552398950802E-3</v>
      </c>
      <c r="W31" s="28">
        <v>0</v>
      </c>
      <c r="X31" s="28">
        <v>748.31029172263698</v>
      </c>
      <c r="Y31" s="28">
        <v>7.9988414854409298</v>
      </c>
      <c r="Z31" s="28">
        <v>17.232651081250999</v>
      </c>
      <c r="AA31" s="28">
        <v>11.7030203189621</v>
      </c>
      <c r="AB31" s="28">
        <v>0</v>
      </c>
      <c r="AC31" s="28">
        <v>0.81729436181674797</v>
      </c>
      <c r="AD31" s="28">
        <v>0.81729436181674797</v>
      </c>
      <c r="AE31" s="28">
        <v>35.523969847164601</v>
      </c>
      <c r="AF31" s="28">
        <v>6.3703295901567403</v>
      </c>
      <c r="AG31" s="28">
        <v>5.1377939465167897</v>
      </c>
      <c r="AH31" s="28">
        <v>0</v>
      </c>
      <c r="AI31" s="28">
        <v>0</v>
      </c>
      <c r="AJ31" s="28">
        <v>2.6178529658435101E-3</v>
      </c>
      <c r="AK31" s="28">
        <v>0.78151980258712295</v>
      </c>
      <c r="AL31" s="28">
        <v>0</v>
      </c>
      <c r="AM31" s="28">
        <v>3996.4444666435302</v>
      </c>
      <c r="AN31" s="28">
        <v>408.52535232328398</v>
      </c>
      <c r="AO31" s="28">
        <v>4440.4937888139802</v>
      </c>
      <c r="AP31" s="28">
        <v>0</v>
      </c>
      <c r="AQ31" s="28">
        <v>15.752570227427601</v>
      </c>
      <c r="AR31" s="28">
        <v>0</v>
      </c>
      <c r="AS31" s="28">
        <v>287.71593484119398</v>
      </c>
      <c r="AT31" s="28">
        <v>2.51594970783247</v>
      </c>
      <c r="AU31" s="28">
        <v>0</v>
      </c>
      <c r="AV31" s="28">
        <v>9.3298266658950393</v>
      </c>
      <c r="AW31" s="28">
        <v>0.10262827515887001</v>
      </c>
      <c r="AX31" s="28">
        <v>0</v>
      </c>
      <c r="AY31" s="28">
        <v>0</v>
      </c>
      <c r="AZ31" s="28">
        <v>142.731452531109</v>
      </c>
      <c r="BA31" s="28">
        <v>131.550667479879</v>
      </c>
      <c r="BB31" s="28">
        <v>11.180785051229799</v>
      </c>
      <c r="BC31" s="28">
        <v>0.43850194269085102</v>
      </c>
      <c r="BD31" s="28">
        <v>0</v>
      </c>
      <c r="BE31" s="28">
        <v>32.834810864707798</v>
      </c>
      <c r="BF31" s="28">
        <v>0</v>
      </c>
      <c r="BG31" s="28">
        <v>13.994752770603499</v>
      </c>
      <c r="BH31" s="28">
        <v>0</v>
      </c>
      <c r="BI31" s="28">
        <v>0</v>
      </c>
      <c r="BJ31" s="28">
        <v>55.979009139591</v>
      </c>
      <c r="BK31" s="28">
        <v>19.487580705106701</v>
      </c>
      <c r="BL31" s="28">
        <v>0.44783203851474601</v>
      </c>
      <c r="BM31" s="28">
        <v>15.8886963845301</v>
      </c>
      <c r="BN31" s="28">
        <v>1.8659690355329901E-2</v>
      </c>
      <c r="BO31" s="28">
        <v>158.18200153838399</v>
      </c>
      <c r="BP31" s="28">
        <v>136.05232457224199</v>
      </c>
      <c r="BQ31" s="28">
        <v>0</v>
      </c>
      <c r="BR31" s="28">
        <v>0</v>
      </c>
      <c r="BS31" s="28">
        <v>57.106068518589197</v>
      </c>
      <c r="BT31" s="28">
        <v>53.966532483493502</v>
      </c>
      <c r="BU31" s="28">
        <v>520.56983833947902</v>
      </c>
      <c r="BV31" s="28">
        <v>59.825991430219801</v>
      </c>
      <c r="BX31" s="37">
        <f t="shared" si="0"/>
        <v>8.0000043996577147E-3</v>
      </c>
      <c r="BY31" s="25">
        <f t="shared" si="1"/>
        <v>2.3648111602323496E-3</v>
      </c>
      <c r="BZ31" s="25">
        <f t="shared" si="2"/>
        <v>2.3647248220771263E-3</v>
      </c>
      <c r="CA31" s="25">
        <f t="shared" si="3"/>
        <v>2.3641702320908839E-3</v>
      </c>
      <c r="CB31" s="25">
        <f t="shared" si="4"/>
        <v>2.3644093390212642E-3</v>
      </c>
      <c r="CC31" s="25">
        <f t="shared" si="5"/>
        <v>2.3643542976482862E-3</v>
      </c>
      <c r="CD31" s="25">
        <f t="shared" si="6"/>
        <v>2.3644524446245021E-3</v>
      </c>
      <c r="CE31" s="25">
        <f t="shared" si="7"/>
        <v>2.3645205638126079E-3</v>
      </c>
      <c r="CF31" s="25">
        <f t="shared" si="8"/>
        <v>2.3622353981429902E-3</v>
      </c>
      <c r="CG31" s="25">
        <f t="shared" si="9"/>
        <v>2.3534646709802388E-3</v>
      </c>
      <c r="CH31" s="25">
        <f t="shared" si="10"/>
        <v>2.3634393220428791E-3</v>
      </c>
      <c r="CI31" s="25" t="str">
        <f>IF(M31=0,"",(#REF!-M31)/M31)</f>
        <v/>
      </c>
      <c r="CJ31" s="25" t="str">
        <f>IF(N31=0,"",(#REF!-N31)/N31)</f>
        <v/>
      </c>
      <c r="CK31" s="25">
        <f t="shared" si="11"/>
        <v>2.3591091718483284E-3</v>
      </c>
    </row>
    <row r="32" spans="1:89" x14ac:dyDescent="0.3">
      <c r="A32" s="28" t="s">
        <v>31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1"/>
      <c r="O32" s="31"/>
      <c r="P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X32" s="37" t="e">
        <f t="shared" si="0"/>
        <v>#DIV/0!</v>
      </c>
      <c r="BY32" s="25" t="str">
        <f t="shared" si="1"/>
        <v/>
      </c>
      <c r="BZ32" s="25" t="str">
        <f t="shared" si="2"/>
        <v/>
      </c>
      <c r="CA32" s="25" t="str">
        <f t="shared" si="3"/>
        <v/>
      </c>
      <c r="CB32" s="25" t="str">
        <f t="shared" si="4"/>
        <v/>
      </c>
      <c r="CC32" s="25" t="str">
        <f t="shared" si="5"/>
        <v/>
      </c>
      <c r="CD32" s="25" t="str">
        <f t="shared" si="6"/>
        <v/>
      </c>
      <c r="CE32" s="25" t="str">
        <f t="shared" si="7"/>
        <v/>
      </c>
      <c r="CF32" s="25" t="str">
        <f t="shared" si="8"/>
        <v/>
      </c>
      <c r="CG32" s="25" t="str">
        <f t="shared" si="9"/>
        <v/>
      </c>
      <c r="CH32" s="25" t="str">
        <f t="shared" si="10"/>
        <v/>
      </c>
      <c r="CI32" s="25" t="str">
        <f>IF(M32=0,"",(#REF!-M32)/M32)</f>
        <v/>
      </c>
      <c r="CJ32" s="25" t="str">
        <f>IF(N32=0,"",(#REF!-N32)/N32)</f>
        <v/>
      </c>
      <c r="CK32" s="25" t="str">
        <f t="shared" si="11"/>
        <v/>
      </c>
    </row>
    <row r="33" spans="1:89" x14ac:dyDescent="0.3">
      <c r="A33" s="28" t="s">
        <v>32</v>
      </c>
      <c r="B33" s="28">
        <v>228.07431001</v>
      </c>
      <c r="C33" s="28">
        <v>0.41016519979999999</v>
      </c>
      <c r="D33" s="28">
        <v>2138.7590403999998</v>
      </c>
      <c r="E33" s="28">
        <v>70.468597263999996</v>
      </c>
      <c r="F33" s="28">
        <v>65.503695347000004</v>
      </c>
      <c r="G33" s="28">
        <v>55.795864651999999</v>
      </c>
      <c r="H33" s="28">
        <v>107.22941966</v>
      </c>
      <c r="I33" s="28">
        <v>2.4555456E-2</v>
      </c>
      <c r="J33" s="28">
        <v>1.0509143999999999E-3</v>
      </c>
      <c r="K33" s="28">
        <v>0.16835035740000001</v>
      </c>
      <c r="L33" s="28"/>
      <c r="M33" s="28"/>
      <c r="N33" s="31"/>
      <c r="O33" s="31">
        <v>1.3035334000000001E-3</v>
      </c>
      <c r="P33" s="28"/>
      <c r="Q33" s="30" t="s">
        <v>32</v>
      </c>
      <c r="R33" s="28">
        <v>0</v>
      </c>
      <c r="S33" s="28">
        <v>2.45980236450314E-2</v>
      </c>
      <c r="T33" s="28">
        <v>2.45980236450314E-2</v>
      </c>
      <c r="U33" s="28">
        <v>0</v>
      </c>
      <c r="V33" s="28">
        <v>1.0527473939185401E-3</v>
      </c>
      <c r="W33" s="28">
        <v>0</v>
      </c>
      <c r="X33" s="28">
        <v>228.46558376157401</v>
      </c>
      <c r="Y33" s="28">
        <v>1.65051555785328</v>
      </c>
      <c r="Z33" s="28">
        <v>3.5558289231759299</v>
      </c>
      <c r="AA33" s="28">
        <v>2.4148312039263402</v>
      </c>
      <c r="AB33" s="28">
        <v>0</v>
      </c>
      <c r="AC33" s="28">
        <v>0.16864417790764499</v>
      </c>
      <c r="AD33" s="28">
        <v>0.16864417790764499</v>
      </c>
      <c r="AE33" s="28">
        <v>17.1381675134059</v>
      </c>
      <c r="AF33" s="28">
        <v>1.31447563870678</v>
      </c>
      <c r="AG33" s="28">
        <v>1.06014682757659</v>
      </c>
      <c r="AH33" s="28">
        <v>0</v>
      </c>
      <c r="AI33" s="28">
        <v>0</v>
      </c>
      <c r="AJ33" s="28">
        <v>1.30571533412484E-3</v>
      </c>
      <c r="AK33" s="28">
        <v>0.41090657245527901</v>
      </c>
      <c r="AL33" s="28">
        <v>0</v>
      </c>
      <c r="AM33" s="28">
        <v>1928.0427525559101</v>
      </c>
      <c r="AN33" s="28">
        <v>197.088484565833</v>
      </c>
      <c r="AO33" s="28">
        <v>2142.2694046351498</v>
      </c>
      <c r="AP33" s="28">
        <v>0</v>
      </c>
      <c r="AQ33" s="28">
        <v>3.2504313834980199</v>
      </c>
      <c r="AR33" s="28">
        <v>0</v>
      </c>
      <c r="AS33" s="28">
        <v>59.367823076789797</v>
      </c>
      <c r="AT33" s="28">
        <v>1.25489242853012</v>
      </c>
      <c r="AU33" s="28">
        <v>0</v>
      </c>
      <c r="AV33" s="28">
        <v>4.6534821202588104</v>
      </c>
      <c r="AW33" s="28">
        <v>5.11883495321791E-2</v>
      </c>
      <c r="AX33" s="28">
        <v>0</v>
      </c>
      <c r="AY33" s="28">
        <v>0</v>
      </c>
      <c r="AZ33" s="28">
        <v>70.587662611744307</v>
      </c>
      <c r="BA33" s="28">
        <v>65.614200982038199</v>
      </c>
      <c r="BB33" s="28">
        <v>4.9734616297061596</v>
      </c>
      <c r="BC33" s="28">
        <v>0.218712968690322</v>
      </c>
      <c r="BD33" s="28">
        <v>0</v>
      </c>
      <c r="BE33" s="28">
        <v>16.3771717746523</v>
      </c>
      <c r="BF33" s="28">
        <v>0</v>
      </c>
      <c r="BG33" s="28">
        <v>6.9802301147285304</v>
      </c>
      <c r="BH33" s="28">
        <v>0</v>
      </c>
      <c r="BI33" s="28">
        <v>0</v>
      </c>
      <c r="BJ33" s="28">
        <v>27.920942753142899</v>
      </c>
      <c r="BK33" s="28">
        <v>4.0211171027609103</v>
      </c>
      <c r="BL33" s="28">
        <v>0.223367638603857</v>
      </c>
      <c r="BM33" s="28">
        <v>7.9249058556612004</v>
      </c>
      <c r="BN33" s="28">
        <v>9.3069782378313107E-3</v>
      </c>
      <c r="BO33" s="28">
        <v>55.889656076934202</v>
      </c>
      <c r="BP33" s="28">
        <v>28.073546510240401</v>
      </c>
      <c r="BQ33" s="28">
        <v>0</v>
      </c>
      <c r="BR33" s="28">
        <v>0</v>
      </c>
      <c r="BS33" s="28">
        <v>11.7834177455139</v>
      </c>
      <c r="BT33" s="28">
        <v>11.135658522565601</v>
      </c>
      <c r="BU33" s="28">
        <v>107.416520279457</v>
      </c>
      <c r="BV33" s="28">
        <v>12.3446646716645</v>
      </c>
      <c r="BX33" s="37">
        <f t="shared" si="0"/>
        <v>8.0000057305232835E-3</v>
      </c>
      <c r="BY33" s="25">
        <f t="shared" si="1"/>
        <v>1.7155538103210714E-3</v>
      </c>
      <c r="BZ33" s="25">
        <f t="shared" si="2"/>
        <v>1.8074977000499194E-3</v>
      </c>
      <c r="CA33" s="25">
        <f t="shared" si="3"/>
        <v>1.6413088940087149E-3</v>
      </c>
      <c r="CB33" s="25">
        <f t="shared" si="4"/>
        <v>1.6896227875552886E-3</v>
      </c>
      <c r="CC33" s="25">
        <f t="shared" si="5"/>
        <v>1.687013754763003E-3</v>
      </c>
      <c r="CD33" s="25">
        <f t="shared" si="6"/>
        <v>1.6809744865355527E-3</v>
      </c>
      <c r="CE33" s="25">
        <f t="shared" si="7"/>
        <v>1.7448627442939815E-3</v>
      </c>
      <c r="CF33" s="25">
        <f t="shared" si="8"/>
        <v>1.7335310340561431E-3</v>
      </c>
      <c r="CG33" s="25">
        <f t="shared" si="9"/>
        <v>1.744189553916229E-3</v>
      </c>
      <c r="CH33" s="25">
        <f t="shared" si="10"/>
        <v>1.7452918555252309E-3</v>
      </c>
      <c r="CI33" s="25" t="str">
        <f>IF(M33=0,"",(#REF!-M33)/M33)</f>
        <v/>
      </c>
      <c r="CJ33" s="25" t="str">
        <f>IF(N33=0,"",(#REF!-N33)/N33)</f>
        <v/>
      </c>
      <c r="CK33" s="25">
        <f t="shared" si="11"/>
        <v>1.6738613102203217E-3</v>
      </c>
    </row>
    <row r="34" spans="1:89" x14ac:dyDescent="0.3">
      <c r="A34" s="28" t="s">
        <v>33</v>
      </c>
      <c r="B34" s="28">
        <v>792.34111743000005</v>
      </c>
      <c r="C34" s="28">
        <v>1.2855550377</v>
      </c>
      <c r="D34" s="28">
        <v>8234.3409522000002</v>
      </c>
      <c r="E34" s="28">
        <v>255.41473088999999</v>
      </c>
      <c r="F34" s="28">
        <v>238.15861906000001</v>
      </c>
      <c r="G34" s="28">
        <v>205.29557156999999</v>
      </c>
      <c r="H34" s="28">
        <v>358.03006110000001</v>
      </c>
      <c r="I34" s="28">
        <v>8.1988849200000005E-2</v>
      </c>
      <c r="J34" s="28">
        <v>3.5086548999999998E-3</v>
      </c>
      <c r="K34" s="28">
        <v>0.56210687599999998</v>
      </c>
      <c r="L34" s="28"/>
      <c r="M34" s="28"/>
      <c r="N34" s="31"/>
      <c r="O34" s="31">
        <v>4.7393493999999996E-3</v>
      </c>
      <c r="P34" s="28"/>
      <c r="Q34" s="30" t="s">
        <v>33</v>
      </c>
      <c r="R34" s="28">
        <v>0</v>
      </c>
      <c r="S34" s="28">
        <v>8.2182623330584001E-2</v>
      </c>
      <c r="T34" s="28">
        <v>8.2182623330584001E-2</v>
      </c>
      <c r="U34" s="28">
        <v>0</v>
      </c>
      <c r="V34" s="28">
        <v>3.5169100968652002E-3</v>
      </c>
      <c r="W34" s="28">
        <v>0</v>
      </c>
      <c r="X34" s="28">
        <v>794.21464358427397</v>
      </c>
      <c r="Y34" s="28">
        <v>5.5143213902941497</v>
      </c>
      <c r="Z34" s="28">
        <v>11.8800085233859</v>
      </c>
      <c r="AA34" s="28">
        <v>8.0679010638648094</v>
      </c>
      <c r="AB34" s="28">
        <v>0</v>
      </c>
      <c r="AC34" s="28">
        <v>0.56343556900345504</v>
      </c>
      <c r="AD34" s="28">
        <v>0.56343556900345504</v>
      </c>
      <c r="AE34" s="28">
        <v>66.030541023054795</v>
      </c>
      <c r="AF34" s="28">
        <v>4.3916072944316698</v>
      </c>
      <c r="AG34" s="28">
        <v>3.5419253880842301</v>
      </c>
      <c r="AH34" s="28">
        <v>0</v>
      </c>
      <c r="AI34" s="28">
        <v>0</v>
      </c>
      <c r="AJ34" s="28">
        <v>4.7505724126725001E-3</v>
      </c>
      <c r="AK34" s="28">
        <v>1.28859238622772</v>
      </c>
      <c r="AL34" s="28">
        <v>0</v>
      </c>
      <c r="AM34" s="28">
        <v>7428.43088763592</v>
      </c>
      <c r="AN34" s="28">
        <v>759.35030197809601</v>
      </c>
      <c r="AO34" s="28">
        <v>8253.8117306370696</v>
      </c>
      <c r="AP34" s="28">
        <v>0</v>
      </c>
      <c r="AQ34" s="28">
        <v>10.8596124826633</v>
      </c>
      <c r="AR34" s="28">
        <v>0</v>
      </c>
      <c r="AS34" s="28">
        <v>198.34736652854701</v>
      </c>
      <c r="AT34" s="28">
        <v>4.5656141437523701</v>
      </c>
      <c r="AU34" s="28">
        <v>0</v>
      </c>
      <c r="AV34" s="28">
        <v>16.930614560425902</v>
      </c>
      <c r="AW34" s="28">
        <v>0.186237274976989</v>
      </c>
      <c r="AX34" s="28">
        <v>0</v>
      </c>
      <c r="AY34" s="28">
        <v>0</v>
      </c>
      <c r="AZ34" s="28">
        <v>256.01846408781</v>
      </c>
      <c r="BA34" s="28">
        <v>238.721555166256</v>
      </c>
      <c r="BB34" s="28">
        <v>17.296908921554</v>
      </c>
      <c r="BC34" s="28">
        <v>0.79574037048672597</v>
      </c>
      <c r="BD34" s="28">
        <v>0</v>
      </c>
      <c r="BE34" s="28">
        <v>59.584472516631102</v>
      </c>
      <c r="BF34" s="28">
        <v>0</v>
      </c>
      <c r="BG34" s="28">
        <v>25.395915088984001</v>
      </c>
      <c r="BH34" s="28">
        <v>0</v>
      </c>
      <c r="BI34" s="28">
        <v>0</v>
      </c>
      <c r="BJ34" s="28">
        <v>101.583606871806</v>
      </c>
      <c r="BK34" s="28">
        <v>13.4344351802853</v>
      </c>
      <c r="BL34" s="28">
        <v>0.81266880735461899</v>
      </c>
      <c r="BM34" s="28">
        <v>28.832824330208201</v>
      </c>
      <c r="BN34" s="28">
        <v>3.3861201629215597E-2</v>
      </c>
      <c r="BO34" s="28">
        <v>205.78030291065201</v>
      </c>
      <c r="BP34" s="28">
        <v>93.792685338006194</v>
      </c>
      <c r="BQ34" s="28">
        <v>0</v>
      </c>
      <c r="BR34" s="28">
        <v>0</v>
      </c>
      <c r="BS34" s="28">
        <v>39.368225357941398</v>
      </c>
      <c r="BT34" s="28">
        <v>37.203940713503798</v>
      </c>
      <c r="BU34" s="28">
        <v>358.876623841884</v>
      </c>
      <c r="BV34" s="28">
        <v>41.243279748347902</v>
      </c>
      <c r="BX34" s="37">
        <f t="shared" si="0"/>
        <v>8.0000057158994865E-3</v>
      </c>
      <c r="BY34" s="25">
        <f t="shared" si="1"/>
        <v>2.3645449075655675E-3</v>
      </c>
      <c r="BZ34" s="25">
        <f t="shared" si="2"/>
        <v>2.3626748281070299E-3</v>
      </c>
      <c r="CA34" s="25">
        <f t="shared" si="3"/>
        <v>2.3645824905838158E-3</v>
      </c>
      <c r="CB34" s="25">
        <f t="shared" si="4"/>
        <v>2.3637367966455568E-3</v>
      </c>
      <c r="CC34" s="25">
        <f t="shared" si="5"/>
        <v>2.3637024285657589E-3</v>
      </c>
      <c r="CD34" s="25">
        <f t="shared" si="6"/>
        <v>2.3611388056012641E-3</v>
      </c>
      <c r="CE34" s="25">
        <f t="shared" si="7"/>
        <v>2.3645018501603854E-3</v>
      </c>
      <c r="CF34" s="25">
        <f t="shared" si="8"/>
        <v>2.363420544070714E-3</v>
      </c>
      <c r="CG34" s="25">
        <f t="shared" si="9"/>
        <v>2.3528095810164567E-3</v>
      </c>
      <c r="CH34" s="25">
        <f t="shared" si="10"/>
        <v>2.363772905448432E-3</v>
      </c>
      <c r="CI34" s="25" t="str">
        <f>IF(M34=0,"",(#REF!-M34)/M34)</f>
        <v/>
      </c>
      <c r="CJ34" s="25" t="str">
        <f>IF(N34=0,"",(#REF!-N34)/N34)</f>
        <v/>
      </c>
      <c r="CK34" s="25">
        <f t="shared" si="11"/>
        <v>2.3680492247523492E-3</v>
      </c>
    </row>
    <row r="35" spans="1:89" x14ac:dyDescent="0.3">
      <c r="A35" s="28" t="s">
        <v>34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31"/>
      <c r="O35" s="31"/>
      <c r="P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X35" s="37" t="e">
        <f t="shared" ref="BX35:BX60" si="12">AE35/AO35</f>
        <v>#DIV/0!</v>
      </c>
      <c r="BY35" s="25" t="str">
        <f t="shared" ref="BY35:BY60" si="13">IF(B35=0,"",(X35-B35)/B35)</f>
        <v/>
      </c>
      <c r="BZ35" s="25" t="str">
        <f t="shared" ref="BZ35:BZ60" si="14">IF(C35=0,"",(AK35-C35)/C35)</f>
        <v/>
      </c>
      <c r="CA35" s="25" t="str">
        <f t="shared" ref="CA35:CA60" si="15">IF(D35=0,"",(AO35-D35)/D35)</f>
        <v/>
      </c>
      <c r="CB35" s="25" t="str">
        <f t="shared" ref="CB35:CB60" si="16">IF(E35=0,"",(AZ35-E35)/E35)</f>
        <v/>
      </c>
      <c r="CC35" s="25" t="str">
        <f t="shared" ref="CC35:CC60" si="17">IF(F35=0,"",(BA35-F35)/F35)</f>
        <v/>
      </c>
      <c r="CD35" s="25" t="str">
        <f t="shared" ref="CD35:CD60" si="18">IF(G35=0,"",(BO35-G35)/G35)</f>
        <v/>
      </c>
      <c r="CE35" s="25" t="str">
        <f t="shared" ref="CE35:CE60" si="19">IF(H35=0,"",(BU35-H35)/H35)</f>
        <v/>
      </c>
      <c r="CF35" s="25" t="str">
        <f t="shared" ref="CF35:CF60" si="20">IF(I35=0,"",(T35-I35)/I35)</f>
        <v/>
      </c>
      <c r="CG35" s="25" t="str">
        <f t="shared" ref="CG35:CG60" si="21">IF(J35=0,"",(V35-J35)/J35)</f>
        <v/>
      </c>
      <c r="CH35" s="25" t="str">
        <f t="shared" ref="CH35:CH60" si="22">IF(K35=0,"",(AD35-K35)/K35)</f>
        <v/>
      </c>
      <c r="CI35" s="25" t="str">
        <f>IF(M35=0,"",(#REF!-M35)/M35)</f>
        <v/>
      </c>
      <c r="CJ35" s="25" t="str">
        <f>IF(N35=0,"",(#REF!-N35)/N35)</f>
        <v/>
      </c>
      <c r="CK35" s="25" t="str">
        <f t="shared" ref="CK35:CK60" si="23">IF(O35=0,"",(AJ35-O35)/O35)</f>
        <v/>
      </c>
    </row>
    <row r="36" spans="1:89" x14ac:dyDescent="0.3">
      <c r="A36" s="28" t="s">
        <v>35</v>
      </c>
      <c r="B36" s="28">
        <v>6.2595290165000002</v>
      </c>
      <c r="C36" s="28">
        <v>4.0331367200000003E-2</v>
      </c>
      <c r="D36" s="28">
        <v>51.514858338000003</v>
      </c>
      <c r="E36" s="28">
        <v>3.7343882136</v>
      </c>
      <c r="F36" s="28">
        <v>3.4356378492999999</v>
      </c>
      <c r="G36" s="28">
        <v>1.6671451873999998</v>
      </c>
      <c r="H36" s="28">
        <v>2.5232402013000002</v>
      </c>
      <c r="I36" s="28">
        <v>5.7782009999999997E-4</v>
      </c>
      <c r="J36" s="28">
        <v>2.47277E-5</v>
      </c>
      <c r="K36" s="28">
        <v>3.9614799999999999E-3</v>
      </c>
      <c r="L36" s="28"/>
      <c r="M36" s="28"/>
      <c r="N36" s="31"/>
      <c r="O36" s="31">
        <v>6.8369199999999996E-5</v>
      </c>
      <c r="P36" s="28"/>
      <c r="Q36" s="30" t="s">
        <v>35</v>
      </c>
      <c r="R36" s="28">
        <v>0</v>
      </c>
      <c r="S36" s="28">
        <v>5.78142565265854E-4</v>
      </c>
      <c r="T36" s="28">
        <v>5.78142565265854E-4</v>
      </c>
      <c r="U36" s="28">
        <v>0</v>
      </c>
      <c r="V36" s="28">
        <v>2.4741914069071701E-5</v>
      </c>
      <c r="W36" s="28">
        <v>0</v>
      </c>
      <c r="X36" s="28">
        <v>6.2632405395195097</v>
      </c>
      <c r="Y36" s="28">
        <v>3.8793402386240898E-2</v>
      </c>
      <c r="Z36" s="28">
        <v>8.3575514596393993E-2</v>
      </c>
      <c r="AA36" s="28">
        <v>5.6757840026879801E-2</v>
      </c>
      <c r="AB36" s="28">
        <v>0</v>
      </c>
      <c r="AC36" s="28">
        <v>3.9638360969668001E-3</v>
      </c>
      <c r="AD36" s="28">
        <v>3.9638360969668001E-3</v>
      </c>
      <c r="AE36" s="28">
        <v>0.41236511701119299</v>
      </c>
      <c r="AF36" s="28">
        <v>3.0895352220948101E-2</v>
      </c>
      <c r="AG36" s="28">
        <v>2.49171491401733E-2</v>
      </c>
      <c r="AH36" s="28">
        <v>0</v>
      </c>
      <c r="AI36" s="28">
        <v>0</v>
      </c>
      <c r="AJ36" s="28">
        <v>6.8409607278897906E-5</v>
      </c>
      <c r="AK36" s="28">
        <v>4.03552852110209E-2</v>
      </c>
      <c r="AL36" s="28">
        <v>0</v>
      </c>
      <c r="AM36" s="28">
        <v>46.390824046583603</v>
      </c>
      <c r="AN36" s="28">
        <v>4.7422123138345498</v>
      </c>
      <c r="AO36" s="28">
        <v>51.545401477429301</v>
      </c>
      <c r="AP36" s="28">
        <v>0</v>
      </c>
      <c r="AQ36" s="28">
        <v>7.6397604429509006E-2</v>
      </c>
      <c r="AR36" s="28">
        <v>0</v>
      </c>
      <c r="AS36" s="28">
        <v>1.39537526943603</v>
      </c>
      <c r="AT36" s="28">
        <v>6.5746362209913201E-2</v>
      </c>
      <c r="AU36" s="28">
        <v>0</v>
      </c>
      <c r="AV36" s="28">
        <v>0.24380631247981399</v>
      </c>
      <c r="AW36" s="28">
        <v>2.6818770297789298E-3</v>
      </c>
      <c r="AX36" s="28">
        <v>0</v>
      </c>
      <c r="AY36" s="28">
        <v>0</v>
      </c>
      <c r="AZ36" s="28">
        <v>3.7366058641285398</v>
      </c>
      <c r="BA36" s="28">
        <v>3.4376783289995498</v>
      </c>
      <c r="BB36" s="28">
        <v>0.298927535128997</v>
      </c>
      <c r="BC36" s="28">
        <v>1.14589623590557E-2</v>
      </c>
      <c r="BD36" s="28">
        <v>0</v>
      </c>
      <c r="BE36" s="28">
        <v>0.858043636854666</v>
      </c>
      <c r="BF36" s="28">
        <v>0</v>
      </c>
      <c r="BG36" s="28">
        <v>0.36571035669130397</v>
      </c>
      <c r="BH36" s="28">
        <v>0</v>
      </c>
      <c r="BI36" s="28">
        <v>0</v>
      </c>
      <c r="BJ36" s="28">
        <v>1.4628366302132401</v>
      </c>
      <c r="BK36" s="28">
        <v>9.4511609443743094E-2</v>
      </c>
      <c r="BL36" s="28">
        <v>1.17026305319201E-2</v>
      </c>
      <c r="BM36" s="28">
        <v>0.41520394772179797</v>
      </c>
      <c r="BN36" s="28">
        <v>4.8761290805403502E-4</v>
      </c>
      <c r="BO36" s="28">
        <v>1.66813821573857</v>
      </c>
      <c r="BP36" s="28">
        <v>0.65983341257115302</v>
      </c>
      <c r="BQ36" s="28">
        <v>0</v>
      </c>
      <c r="BR36" s="28">
        <v>0</v>
      </c>
      <c r="BS36" s="28">
        <v>0.27695533117618998</v>
      </c>
      <c r="BT36" s="28">
        <v>0.26173190627870002</v>
      </c>
      <c r="BU36" s="28">
        <v>2.5247320905989401</v>
      </c>
      <c r="BV36" s="28">
        <v>0.29014643181569699</v>
      </c>
      <c r="BX36" s="37">
        <f t="shared" si="12"/>
        <v>8.0000369614301944E-3</v>
      </c>
      <c r="BY36" s="25">
        <f t="shared" si="13"/>
        <v>5.9293966202984198E-4</v>
      </c>
      <c r="BZ36" s="25">
        <f t="shared" si="14"/>
        <v>5.9303744656831871E-4</v>
      </c>
      <c r="CA36" s="25">
        <f t="shared" si="15"/>
        <v>5.9289961022309377E-4</v>
      </c>
      <c r="CB36" s="25">
        <f t="shared" si="16"/>
        <v>5.9384573903257739E-4</v>
      </c>
      <c r="CC36" s="25">
        <f t="shared" si="17"/>
        <v>5.9391582845835832E-4</v>
      </c>
      <c r="CD36" s="25">
        <f t="shared" si="18"/>
        <v>5.9564598576975674E-4</v>
      </c>
      <c r="CE36" s="25">
        <f t="shared" si="19"/>
        <v>5.9125932527997734E-4</v>
      </c>
      <c r="CF36" s="25">
        <f t="shared" si="20"/>
        <v>5.5807208135201568E-4</v>
      </c>
      <c r="CG36" s="25">
        <f t="shared" si="21"/>
        <v>5.7482374307761726E-4</v>
      </c>
      <c r="CH36" s="25">
        <f t="shared" si="22"/>
        <v>5.9475170057662137E-4</v>
      </c>
      <c r="CI36" s="25" t="str">
        <f>IF(M36=0,"",(#REF!-M36)/M36)</f>
        <v/>
      </c>
      <c r="CJ36" s="25" t="str">
        <f>IF(N36=0,"",(#REF!-N36)/N36)</f>
        <v/>
      </c>
      <c r="CK36" s="25">
        <f t="shared" si="23"/>
        <v>5.9101582142119524E-4</v>
      </c>
    </row>
    <row r="37" spans="1:89" x14ac:dyDescent="0.3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1"/>
      <c r="O37" s="31"/>
      <c r="P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X37" s="37" t="e">
        <f t="shared" si="12"/>
        <v>#DIV/0!</v>
      </c>
      <c r="BY37" s="25" t="str">
        <f t="shared" si="13"/>
        <v/>
      </c>
      <c r="BZ37" s="25" t="str">
        <f t="shared" si="14"/>
        <v/>
      </c>
      <c r="CA37" s="25" t="str">
        <f t="shared" si="15"/>
        <v/>
      </c>
      <c r="CB37" s="25" t="str">
        <f t="shared" si="16"/>
        <v/>
      </c>
      <c r="CC37" s="25" t="str">
        <f t="shared" si="17"/>
        <v/>
      </c>
      <c r="CD37" s="25" t="str">
        <f t="shared" si="18"/>
        <v/>
      </c>
      <c r="CE37" s="25" t="str">
        <f t="shared" si="19"/>
        <v/>
      </c>
      <c r="CF37" s="25" t="str">
        <f t="shared" si="20"/>
        <v/>
      </c>
      <c r="CG37" s="25" t="str">
        <f t="shared" si="21"/>
        <v/>
      </c>
      <c r="CH37" s="25" t="str">
        <f t="shared" si="22"/>
        <v/>
      </c>
      <c r="CI37" s="25" t="str">
        <f>IF(M37=0,"",(#REF!-M37)/M37)</f>
        <v/>
      </c>
      <c r="CJ37" s="25" t="str">
        <f>IF(N37=0,"",(#REF!-N37)/N37)</f>
        <v/>
      </c>
      <c r="CK37" s="25" t="str">
        <f t="shared" si="23"/>
        <v/>
      </c>
    </row>
    <row r="38" spans="1:89" x14ac:dyDescent="0.3">
      <c r="A38" s="28" t="s">
        <v>37</v>
      </c>
      <c r="B38" s="28">
        <v>91.543436409999998</v>
      </c>
      <c r="C38" s="28">
        <v>0.263230884</v>
      </c>
      <c r="D38" s="28">
        <v>799.26162079999995</v>
      </c>
      <c r="E38" s="28">
        <v>30.317173500999999</v>
      </c>
      <c r="F38" s="28">
        <v>27.901403677000001</v>
      </c>
      <c r="G38" s="28">
        <v>23.955997394000001</v>
      </c>
      <c r="H38" s="28">
        <v>41.007682828</v>
      </c>
      <c r="I38" s="28">
        <v>9.3908580999999998E-3</v>
      </c>
      <c r="J38" s="28">
        <v>4.0187779999999998E-4</v>
      </c>
      <c r="K38" s="28">
        <v>6.4382170500000002E-2</v>
      </c>
      <c r="L38" s="28"/>
      <c r="M38" s="28"/>
      <c r="N38" s="31"/>
      <c r="O38" s="31">
        <v>5.5525690000000005E-4</v>
      </c>
      <c r="P38" s="28"/>
      <c r="Q38" s="30" t="s">
        <v>37</v>
      </c>
      <c r="R38" s="28">
        <v>0</v>
      </c>
      <c r="S38" s="28">
        <v>9.4133576525868394E-3</v>
      </c>
      <c r="T38" s="28">
        <v>9.4133576525868394E-3</v>
      </c>
      <c r="U38" s="28">
        <v>0</v>
      </c>
      <c r="V38" s="28">
        <v>4.0282538153036101E-4</v>
      </c>
      <c r="W38" s="28">
        <v>0</v>
      </c>
      <c r="X38" s="28">
        <v>91.760176457943999</v>
      </c>
      <c r="Y38" s="28">
        <v>0.63159126613502203</v>
      </c>
      <c r="Z38" s="28">
        <v>1.36069000414755</v>
      </c>
      <c r="AA38" s="28">
        <v>0.924071439720895</v>
      </c>
      <c r="AB38" s="28">
        <v>0</v>
      </c>
      <c r="AC38" s="28">
        <v>6.4534182753903296E-2</v>
      </c>
      <c r="AD38" s="28">
        <v>6.4534182753903296E-2</v>
      </c>
      <c r="AE38" s="28">
        <v>6.4091883437226</v>
      </c>
      <c r="AF38" s="28">
        <v>0.50300358532934197</v>
      </c>
      <c r="AG38" s="28">
        <v>0.40567961855917001</v>
      </c>
      <c r="AH38" s="28">
        <v>0</v>
      </c>
      <c r="AI38" s="28">
        <v>0</v>
      </c>
      <c r="AJ38" s="28">
        <v>5.5656295300484597E-4</v>
      </c>
      <c r="AK38" s="28">
        <v>0.263853831467671</v>
      </c>
      <c r="AL38" s="28">
        <v>0</v>
      </c>
      <c r="AM38" s="28">
        <v>721.03626036585501</v>
      </c>
      <c r="AN38" s="28">
        <v>73.706200706581498</v>
      </c>
      <c r="AO38" s="28">
        <v>801.15164941615899</v>
      </c>
      <c r="AP38" s="28">
        <v>0</v>
      </c>
      <c r="AQ38" s="28">
        <v>1.2438273491073999</v>
      </c>
      <c r="AR38" s="28">
        <v>0</v>
      </c>
      <c r="AS38" s="28">
        <v>22.718074502885301</v>
      </c>
      <c r="AT38" s="28">
        <v>0.53488400601861696</v>
      </c>
      <c r="AU38" s="28">
        <v>0</v>
      </c>
      <c r="AV38" s="28">
        <v>1.98351415642895</v>
      </c>
      <c r="AW38" s="28">
        <v>2.1818459740846601E-2</v>
      </c>
      <c r="AX38" s="28">
        <v>0</v>
      </c>
      <c r="AY38" s="28">
        <v>0</v>
      </c>
      <c r="AZ38" s="28">
        <v>30.388843486609701</v>
      </c>
      <c r="BA38" s="28">
        <v>27.967360062611199</v>
      </c>
      <c r="BB38" s="28">
        <v>2.42148342399841</v>
      </c>
      <c r="BC38" s="28">
        <v>9.3224515176066697E-2</v>
      </c>
      <c r="BD38" s="28">
        <v>0</v>
      </c>
      <c r="BE38" s="28">
        <v>6.9806046726963098</v>
      </c>
      <c r="BF38" s="28">
        <v>0</v>
      </c>
      <c r="BG38" s="28">
        <v>2.9752552456224399</v>
      </c>
      <c r="BH38" s="28">
        <v>0</v>
      </c>
      <c r="BI38" s="28">
        <v>0</v>
      </c>
      <c r="BJ38" s="28">
        <v>11.900999300032501</v>
      </c>
      <c r="BK38" s="28">
        <v>1.5387441097460799</v>
      </c>
      <c r="BL38" s="28">
        <v>9.5207902026598706E-2</v>
      </c>
      <c r="BM38" s="28">
        <v>3.37788480850103</v>
      </c>
      <c r="BN38" s="28">
        <v>3.96699636788526E-3</v>
      </c>
      <c r="BO38" s="28">
        <v>24.012687899381</v>
      </c>
      <c r="BP38" s="28">
        <v>10.742654989343199</v>
      </c>
      <c r="BQ38" s="28">
        <v>0</v>
      </c>
      <c r="BR38" s="28">
        <v>0</v>
      </c>
      <c r="BS38" s="28">
        <v>4.5090910012407504</v>
      </c>
      <c r="BT38" s="28">
        <v>4.2612296378577703</v>
      </c>
      <c r="BU38" s="28">
        <v>41.1046236434685</v>
      </c>
      <c r="BV38" s="28">
        <v>4.7238590972039702</v>
      </c>
      <c r="BX38" s="37">
        <f t="shared" si="12"/>
        <v>7.9999689801466545E-3</v>
      </c>
      <c r="BY38" s="25">
        <f t="shared" si="13"/>
        <v>2.3676197490913099E-3</v>
      </c>
      <c r="BZ38" s="25">
        <f t="shared" si="14"/>
        <v>2.3665439944007402E-3</v>
      </c>
      <c r="CA38" s="25">
        <f t="shared" si="15"/>
        <v>2.3647183437474056E-3</v>
      </c>
      <c r="CB38" s="25">
        <f t="shared" si="16"/>
        <v>2.3640061830743648E-3</v>
      </c>
      <c r="CC38" s="25">
        <f t="shared" si="17"/>
        <v>2.3639092274618388E-3</v>
      </c>
      <c r="CD38" s="25">
        <f t="shared" si="18"/>
        <v>2.3664431268972178E-3</v>
      </c>
      <c r="CE38" s="25">
        <f t="shared" si="19"/>
        <v>2.3639671589126901E-3</v>
      </c>
      <c r="CF38" s="25">
        <f t="shared" si="20"/>
        <v>2.395899538386126E-3</v>
      </c>
      <c r="CG38" s="25">
        <f t="shared" si="21"/>
        <v>2.3578847360093847E-3</v>
      </c>
      <c r="CH38" s="25">
        <f t="shared" si="22"/>
        <v>2.3610924068379179E-3</v>
      </c>
      <c r="CI38" s="25" t="str">
        <f>IF(M38=0,"",(#REF!-M38)/M38)</f>
        <v/>
      </c>
      <c r="CJ38" s="25" t="str">
        <f>IF(N38=0,"",(#REF!-N38)/N38)</f>
        <v/>
      </c>
      <c r="CK38" s="25">
        <f t="shared" si="23"/>
        <v>2.3521598828324664E-3</v>
      </c>
    </row>
    <row r="39" spans="1:89" x14ac:dyDescent="0.3">
      <c r="A39" s="28" t="s">
        <v>38</v>
      </c>
      <c r="B39" s="28">
        <v>114.15758738</v>
      </c>
      <c r="C39" s="28">
        <v>0.42047722360000001</v>
      </c>
      <c r="D39" s="28">
        <v>1191.7365004999999</v>
      </c>
      <c r="E39" s="28">
        <v>44.741099542000001</v>
      </c>
      <c r="F39" s="28">
        <v>41.070745551999998</v>
      </c>
      <c r="G39" s="28">
        <v>36.739103782000001</v>
      </c>
      <c r="H39" s="28">
        <v>46.618739189000003</v>
      </c>
      <c r="I39" s="28">
        <v>1.06756931E-2</v>
      </c>
      <c r="J39" s="28">
        <v>4.568943E-4</v>
      </c>
      <c r="K39" s="28">
        <v>7.3191346000000004E-2</v>
      </c>
      <c r="L39" s="28"/>
      <c r="M39" s="28"/>
      <c r="N39" s="31"/>
      <c r="O39" s="31">
        <v>8.1728279999999996E-4</v>
      </c>
      <c r="P39" s="28"/>
      <c r="Q39" s="30" t="s">
        <v>130</v>
      </c>
      <c r="R39" s="28">
        <v>0</v>
      </c>
      <c r="S39" s="28">
        <v>1.06998863690261E-2</v>
      </c>
      <c r="T39" s="28">
        <v>1.06998863690261E-2</v>
      </c>
      <c r="U39" s="28">
        <v>0</v>
      </c>
      <c r="V39" s="28">
        <v>4.5793779929385902E-4</v>
      </c>
      <c r="W39" s="28">
        <v>0</v>
      </c>
      <c r="X39" s="28">
        <v>114.418848864563</v>
      </c>
      <c r="Y39" s="28">
        <v>0.71795558597394105</v>
      </c>
      <c r="Z39" s="28">
        <v>1.54671298227232</v>
      </c>
      <c r="AA39" s="28">
        <v>1.05042126339648</v>
      </c>
      <c r="AB39" s="28">
        <v>0</v>
      </c>
      <c r="AC39" s="28">
        <v>7.3358256672317004E-2</v>
      </c>
      <c r="AD39" s="28">
        <v>7.3358256672317004E-2</v>
      </c>
      <c r="AE39" s="28">
        <v>9.55571725943439</v>
      </c>
      <c r="AF39" s="28">
        <v>0.57177872783709804</v>
      </c>
      <c r="AG39" s="28">
        <v>0.46114989553311198</v>
      </c>
      <c r="AH39" s="28">
        <v>0</v>
      </c>
      <c r="AI39" s="28">
        <v>0</v>
      </c>
      <c r="AJ39" s="28">
        <v>8.1918213611487296E-4</v>
      </c>
      <c r="AK39" s="28">
        <v>0.42145721337984798</v>
      </c>
      <c r="AL39" s="28">
        <v>0</v>
      </c>
      <c r="AM39" s="28">
        <v>1075.0180699151699</v>
      </c>
      <c r="AN39" s="28">
        <v>109.890538650661</v>
      </c>
      <c r="AO39" s="28">
        <v>1194.46432582527</v>
      </c>
      <c r="AP39" s="28">
        <v>0</v>
      </c>
      <c r="AQ39" s="28">
        <v>1.41389734223008</v>
      </c>
      <c r="AR39" s="28">
        <v>0</v>
      </c>
      <c r="AS39" s="28">
        <v>25.824415197113101</v>
      </c>
      <c r="AT39" s="28">
        <v>0.78729246592481195</v>
      </c>
      <c r="AU39" s="28">
        <v>0</v>
      </c>
      <c r="AV39" s="28">
        <v>2.9195235775503301</v>
      </c>
      <c r="AW39" s="28">
        <v>3.2114790467214702E-2</v>
      </c>
      <c r="AX39" s="28">
        <v>0</v>
      </c>
      <c r="AY39" s="28">
        <v>0</v>
      </c>
      <c r="AZ39" s="28">
        <v>44.844087159884701</v>
      </c>
      <c r="BA39" s="28">
        <v>41.165238949431497</v>
      </c>
      <c r="BB39" s="28">
        <v>3.6788482104532299</v>
      </c>
      <c r="BC39" s="28">
        <v>0.13721744936258901</v>
      </c>
      <c r="BD39" s="28">
        <v>0</v>
      </c>
      <c r="BE39" s="28">
        <v>10.274766741403299</v>
      </c>
      <c r="BF39" s="28">
        <v>0</v>
      </c>
      <c r="BG39" s="28">
        <v>4.37927747603851</v>
      </c>
      <c r="BH39" s="28">
        <v>0</v>
      </c>
      <c r="BI39" s="28">
        <v>0</v>
      </c>
      <c r="BJ39" s="28">
        <v>17.517126004067499</v>
      </c>
      <c r="BK39" s="28">
        <v>1.7491306542643399</v>
      </c>
      <c r="BL39" s="28">
        <v>0.140137833738432</v>
      </c>
      <c r="BM39" s="28">
        <v>4.9719435882427403</v>
      </c>
      <c r="BN39" s="28">
        <v>5.8390226359562704E-3</v>
      </c>
      <c r="BO39" s="28">
        <v>36.823749613144102</v>
      </c>
      <c r="BP39" s="28">
        <v>12.211573381116899</v>
      </c>
      <c r="BQ39" s="28">
        <v>0</v>
      </c>
      <c r="BR39" s="28">
        <v>0</v>
      </c>
      <c r="BS39" s="28">
        <v>5.1256882596426303</v>
      </c>
      <c r="BT39" s="28">
        <v>4.84387366169413</v>
      </c>
      <c r="BU39" s="28">
        <v>46.725082467192301</v>
      </c>
      <c r="BV39" s="28">
        <v>5.3698163788116702</v>
      </c>
      <c r="BX39" s="37">
        <f t="shared" si="12"/>
        <v>8.0000022209388531E-3</v>
      </c>
      <c r="BY39" s="25">
        <f t="shared" si="13"/>
        <v>2.2886037674687207E-3</v>
      </c>
      <c r="BZ39" s="25">
        <f t="shared" si="14"/>
        <v>2.3306607940796402E-3</v>
      </c>
      <c r="CA39" s="25">
        <f t="shared" si="15"/>
        <v>2.2889500524029913E-3</v>
      </c>
      <c r="CB39" s="25">
        <f t="shared" si="16"/>
        <v>2.3018571054120485E-3</v>
      </c>
      <c r="CC39" s="25">
        <f t="shared" si="17"/>
        <v>2.3007470685395852E-3</v>
      </c>
      <c r="CD39" s="25">
        <f t="shared" si="18"/>
        <v>2.3039710398589704E-3</v>
      </c>
      <c r="CE39" s="25">
        <f t="shared" si="19"/>
        <v>2.281127290061735E-3</v>
      </c>
      <c r="CF39" s="25">
        <f t="shared" si="20"/>
        <v>2.2662012479639834E-3</v>
      </c>
      <c r="CG39" s="25">
        <f t="shared" si="21"/>
        <v>2.2838965026681689E-3</v>
      </c>
      <c r="CH39" s="25">
        <f t="shared" si="22"/>
        <v>2.2804700478797038E-3</v>
      </c>
      <c r="CI39" s="25" t="str">
        <f>IF(M39=0,"",(#REF!-M39)/M39)</f>
        <v/>
      </c>
      <c r="CJ39" s="25" t="str">
        <f>IF(N39=0,"",(#REF!-N39)/N39)</f>
        <v/>
      </c>
      <c r="CK39" s="25">
        <f t="shared" si="23"/>
        <v>2.323964379126782E-3</v>
      </c>
    </row>
    <row r="40" spans="1:89" x14ac:dyDescent="0.3">
      <c r="A40" s="28" t="s">
        <v>39</v>
      </c>
      <c r="B40" s="28">
        <v>42.002385869999998</v>
      </c>
      <c r="C40" s="28">
        <v>8.2044827599999995E-2</v>
      </c>
      <c r="D40" s="28">
        <v>428.60703310000002</v>
      </c>
      <c r="E40" s="28">
        <v>13.846686883</v>
      </c>
      <c r="F40" s="28">
        <v>12.870003578</v>
      </c>
      <c r="G40" s="28">
        <v>11.143570972999999</v>
      </c>
      <c r="H40" s="28">
        <v>18.780296759999999</v>
      </c>
      <c r="I40" s="28">
        <v>4.3007321000000003E-3</v>
      </c>
      <c r="J40" s="28">
        <v>1.8409350000000001E-4</v>
      </c>
      <c r="K40" s="28">
        <v>2.94851135E-2</v>
      </c>
      <c r="L40" s="28"/>
      <c r="M40" s="28"/>
      <c r="N40" s="31"/>
      <c r="O40" s="31">
        <v>2.5614749999999998E-4</v>
      </c>
      <c r="P40" s="28"/>
      <c r="Q40" s="30" t="s">
        <v>39</v>
      </c>
      <c r="R40" s="28">
        <v>0</v>
      </c>
      <c r="S40" s="28">
        <v>4.3109057537869403E-3</v>
      </c>
      <c r="T40" s="28">
        <v>4.3109057537869403E-3</v>
      </c>
      <c r="U40" s="28">
        <v>0</v>
      </c>
      <c r="V40" s="28">
        <v>1.84526942779024E-4</v>
      </c>
      <c r="W40" s="28">
        <v>0</v>
      </c>
      <c r="X40" s="28">
        <v>42.101641186747898</v>
      </c>
      <c r="Y40" s="28">
        <v>0.289250195971825</v>
      </c>
      <c r="Z40" s="28">
        <v>0.62315831394136501</v>
      </c>
      <c r="AA40" s="28">
        <v>0.42320009436598</v>
      </c>
      <c r="AB40" s="28">
        <v>0</v>
      </c>
      <c r="AC40" s="28">
        <v>2.9554665757458499E-2</v>
      </c>
      <c r="AD40" s="28">
        <v>2.9554665757458499E-2</v>
      </c>
      <c r="AE40" s="28">
        <v>3.4369637383775098</v>
      </c>
      <c r="AF40" s="28">
        <v>0.23036099679469901</v>
      </c>
      <c r="AG40" s="28">
        <v>0.18578919953158299</v>
      </c>
      <c r="AH40" s="28">
        <v>0</v>
      </c>
      <c r="AI40" s="28">
        <v>0</v>
      </c>
      <c r="AJ40" s="28">
        <v>2.56756717548586E-4</v>
      </c>
      <c r="AK40" s="28">
        <v>8.2238726720569602E-2</v>
      </c>
      <c r="AL40" s="28">
        <v>0</v>
      </c>
      <c r="AM40" s="28">
        <v>386.658465759465</v>
      </c>
      <c r="AN40" s="28">
        <v>39.525092562156502</v>
      </c>
      <c r="AO40" s="28">
        <v>429.62052205999902</v>
      </c>
      <c r="AP40" s="28">
        <v>0</v>
      </c>
      <c r="AQ40" s="28">
        <v>0.56963612066998404</v>
      </c>
      <c r="AR40" s="28">
        <v>0</v>
      </c>
      <c r="AS40" s="28">
        <v>10.404196364490099</v>
      </c>
      <c r="AT40" s="28">
        <v>0.24672489073342199</v>
      </c>
      <c r="AU40" s="28">
        <v>0</v>
      </c>
      <c r="AV40" s="28">
        <v>0.914923543709386</v>
      </c>
      <c r="AW40" s="28">
        <v>1.00641562636066E-2</v>
      </c>
      <c r="AX40" s="28">
        <v>0</v>
      </c>
      <c r="AY40" s="28">
        <v>0</v>
      </c>
      <c r="AZ40" s="28">
        <v>13.8794070828662</v>
      </c>
      <c r="BA40" s="28">
        <v>12.900415924502701</v>
      </c>
      <c r="BB40" s="28">
        <v>0.97899115836351103</v>
      </c>
      <c r="BC40" s="28">
        <v>4.3001371605571E-2</v>
      </c>
      <c r="BD40" s="28">
        <v>0</v>
      </c>
      <c r="BE40" s="28">
        <v>3.2199223609296999</v>
      </c>
      <c r="BF40" s="28">
        <v>0</v>
      </c>
      <c r="BG40" s="28">
        <v>1.3723812871685399</v>
      </c>
      <c r="BH40" s="28">
        <v>0</v>
      </c>
      <c r="BI40" s="28">
        <v>0</v>
      </c>
      <c r="BJ40" s="28">
        <v>5.4895412291869796</v>
      </c>
      <c r="BK40" s="28">
        <v>0.70469536721528903</v>
      </c>
      <c r="BL40" s="28">
        <v>4.3916240237658201E-2</v>
      </c>
      <c r="BM40" s="28">
        <v>1.5581110049218101</v>
      </c>
      <c r="BN40" s="28">
        <v>1.8298397460275501E-3</v>
      </c>
      <c r="BO40" s="28">
        <v>11.1699070791514</v>
      </c>
      <c r="BP40" s="28">
        <v>4.9198562641700399</v>
      </c>
      <c r="BQ40" s="28">
        <v>0</v>
      </c>
      <c r="BR40" s="28">
        <v>0</v>
      </c>
      <c r="BS40" s="28">
        <v>2.0650446909567499</v>
      </c>
      <c r="BT40" s="28">
        <v>1.9515105595462801</v>
      </c>
      <c r="BU40" s="28">
        <v>18.8246970684038</v>
      </c>
      <c r="BV40" s="28">
        <v>2.1633996118338499</v>
      </c>
      <c r="BX40" s="37">
        <f t="shared" si="12"/>
        <v>7.9999989802570885E-3</v>
      </c>
      <c r="BY40" s="25">
        <f t="shared" si="13"/>
        <v>2.3630875887646389E-3</v>
      </c>
      <c r="BZ40" s="25">
        <f t="shared" si="14"/>
        <v>2.3633314401602479E-3</v>
      </c>
      <c r="CA40" s="25">
        <f t="shared" si="15"/>
        <v>2.3646111279805658E-3</v>
      </c>
      <c r="CB40" s="25">
        <f t="shared" si="16"/>
        <v>2.3630345759006826E-3</v>
      </c>
      <c r="CC40" s="25">
        <f t="shared" si="17"/>
        <v>2.3630410293503973E-3</v>
      </c>
      <c r="CD40" s="25">
        <f t="shared" si="18"/>
        <v>2.3633453060254621E-3</v>
      </c>
      <c r="CE40" s="25">
        <f t="shared" si="19"/>
        <v>2.3641963154900436E-3</v>
      </c>
      <c r="CF40" s="25">
        <f t="shared" si="20"/>
        <v>2.3655632460668707E-3</v>
      </c>
      <c r="CG40" s="25">
        <f t="shared" si="21"/>
        <v>2.3544708478245606E-3</v>
      </c>
      <c r="CH40" s="25">
        <f t="shared" si="22"/>
        <v>2.3588940045456996E-3</v>
      </c>
      <c r="CI40" s="25" t="str">
        <f>IF(M40=0,"",(#REF!-M40)/M40)</f>
        <v/>
      </c>
      <c r="CJ40" s="25" t="str">
        <f>IF(N40=0,"",(#REF!-N40)/N40)</f>
        <v/>
      </c>
      <c r="CK40" s="25">
        <f t="shared" si="23"/>
        <v>2.3783856902215273E-3</v>
      </c>
    </row>
    <row r="41" spans="1:89" x14ac:dyDescent="0.3">
      <c r="A41" s="28" t="s">
        <v>40</v>
      </c>
      <c r="B41" s="28">
        <v>680.36373896999999</v>
      </c>
      <c r="C41" s="28">
        <v>1.1926474657999999</v>
      </c>
      <c r="D41" s="28">
        <v>7108.7586054000003</v>
      </c>
      <c r="E41" s="28">
        <v>223.8908208</v>
      </c>
      <c r="F41" s="28">
        <v>208.45874191999999</v>
      </c>
      <c r="G41" s="28">
        <v>180.56506548999999</v>
      </c>
      <c r="H41" s="28">
        <v>304.16844271999997</v>
      </c>
      <c r="I41" s="28">
        <v>6.9654566099999995E-2</v>
      </c>
      <c r="J41" s="28">
        <v>2.9808485000000001E-3</v>
      </c>
      <c r="K41" s="28">
        <v>0.47754430520000002</v>
      </c>
      <c r="L41" s="28"/>
      <c r="M41" s="28"/>
      <c r="N41" s="31"/>
      <c r="O41" s="31">
        <v>4.1483307000000002E-3</v>
      </c>
      <c r="P41" s="28"/>
      <c r="Q41" s="30" t="s">
        <v>40</v>
      </c>
      <c r="R41" s="28">
        <v>0</v>
      </c>
      <c r="S41" s="28">
        <v>6.9819700132098705E-2</v>
      </c>
      <c r="T41" s="28">
        <v>6.9819700132098705E-2</v>
      </c>
      <c r="U41" s="28">
        <v>0</v>
      </c>
      <c r="V41" s="28">
        <v>2.98782497694935E-3</v>
      </c>
      <c r="W41" s="28">
        <v>0</v>
      </c>
      <c r="X41" s="28">
        <v>681.97191487954399</v>
      </c>
      <c r="Y41" s="28">
        <v>4.6847595850420802</v>
      </c>
      <c r="Z41" s="28">
        <v>10.092730408247499</v>
      </c>
      <c r="AA41" s="28">
        <v>6.8541819513550104</v>
      </c>
      <c r="AB41" s="28">
        <v>0</v>
      </c>
      <c r="AC41" s="28">
        <v>0.47867440693816599</v>
      </c>
      <c r="AD41" s="28">
        <v>0.47867440693816599</v>
      </c>
      <c r="AE41" s="28">
        <v>57.004708106945898</v>
      </c>
      <c r="AF41" s="28">
        <v>3.73094265278195</v>
      </c>
      <c r="AG41" s="28">
        <v>3.0090786885891898</v>
      </c>
      <c r="AH41" s="28">
        <v>0</v>
      </c>
      <c r="AI41" s="28">
        <v>0</v>
      </c>
      <c r="AJ41" s="28">
        <v>4.1582304516427204E-3</v>
      </c>
      <c r="AK41" s="28">
        <v>1.1954697711051201</v>
      </c>
      <c r="AL41" s="28">
        <v>0</v>
      </c>
      <c r="AM41" s="28">
        <v>6413.0113862111903</v>
      </c>
      <c r="AN41" s="28">
        <v>655.55300837205095</v>
      </c>
      <c r="AO41" s="28">
        <v>7125.5691026901804</v>
      </c>
      <c r="AP41" s="28">
        <v>0</v>
      </c>
      <c r="AQ41" s="28">
        <v>9.2259219805772705</v>
      </c>
      <c r="AR41" s="28">
        <v>0</v>
      </c>
      <c r="AS41" s="28">
        <v>168.50795878073399</v>
      </c>
      <c r="AT41" s="28">
        <v>3.99625148123038</v>
      </c>
      <c r="AU41" s="28">
        <v>0</v>
      </c>
      <c r="AV41" s="28">
        <v>14.8192770493339</v>
      </c>
      <c r="AW41" s="28">
        <v>0.16301194442147901</v>
      </c>
      <c r="AX41" s="28">
        <v>0</v>
      </c>
      <c r="AY41" s="28">
        <v>0</v>
      </c>
      <c r="AZ41" s="28">
        <v>224.42002571911999</v>
      </c>
      <c r="BA41" s="28">
        <v>208.95146323186501</v>
      </c>
      <c r="BB41" s="28">
        <v>15.4685624872545</v>
      </c>
      <c r="BC41" s="28">
        <v>0.69650378698942295</v>
      </c>
      <c r="BD41" s="28">
        <v>0</v>
      </c>
      <c r="BE41" s="28">
        <v>52.1539110545257</v>
      </c>
      <c r="BF41" s="28">
        <v>0</v>
      </c>
      <c r="BG41" s="28">
        <v>22.228872170505401</v>
      </c>
      <c r="BH41" s="28">
        <v>0</v>
      </c>
      <c r="BI41" s="28">
        <v>0</v>
      </c>
      <c r="BJ41" s="28">
        <v>88.915478650991801</v>
      </c>
      <c r="BK41" s="28">
        <v>11.413360264924901</v>
      </c>
      <c r="BL41" s="28">
        <v>0.71132425800691101</v>
      </c>
      <c r="BM41" s="28">
        <v>25.237194398055401</v>
      </c>
      <c r="BN41" s="28">
        <v>2.9638437804857799E-2</v>
      </c>
      <c r="BO41" s="28">
        <v>180.99199365068799</v>
      </c>
      <c r="BP41" s="28">
        <v>79.682303668101795</v>
      </c>
      <c r="BQ41" s="28">
        <v>0</v>
      </c>
      <c r="BR41" s="28">
        <v>0</v>
      </c>
      <c r="BS41" s="28">
        <v>33.445736390584003</v>
      </c>
      <c r="BT41" s="28">
        <v>31.6070676606425</v>
      </c>
      <c r="BU41" s="28">
        <v>304.887445780078</v>
      </c>
      <c r="BV41" s="28">
        <v>35.038570866355798</v>
      </c>
      <c r="BX41" s="37">
        <f t="shared" si="12"/>
        <v>8.0000217927048648E-3</v>
      </c>
      <c r="BY41" s="25">
        <f t="shared" si="13"/>
        <v>2.3637002053910356E-3</v>
      </c>
      <c r="BZ41" s="25">
        <f t="shared" si="14"/>
        <v>2.3664204100974969E-3</v>
      </c>
      <c r="CA41" s="25">
        <f t="shared" si="15"/>
        <v>2.3647584934745765E-3</v>
      </c>
      <c r="CB41" s="25">
        <f t="shared" si="16"/>
        <v>2.3636740319636666E-3</v>
      </c>
      <c r="CC41" s="25">
        <f t="shared" si="17"/>
        <v>2.3636394776578992E-3</v>
      </c>
      <c r="CD41" s="25">
        <f t="shared" si="18"/>
        <v>2.3644006637133078E-3</v>
      </c>
      <c r="CE41" s="25">
        <f t="shared" si="19"/>
        <v>2.3638318743667182E-3</v>
      </c>
      <c r="CF41" s="25">
        <f t="shared" si="20"/>
        <v>2.3707567406512052E-3</v>
      </c>
      <c r="CG41" s="25">
        <f t="shared" si="21"/>
        <v>2.3404332522601948E-3</v>
      </c>
      <c r="CH41" s="25">
        <f t="shared" si="22"/>
        <v>2.3664856346526215E-3</v>
      </c>
      <c r="CI41" s="25" t="str">
        <f>IF(M41=0,"",(#REF!-M41)/M41)</f>
        <v/>
      </c>
      <c r="CJ41" s="25" t="str">
        <f>IF(N41=0,"",(#REF!-N41)/N41)</f>
        <v/>
      </c>
      <c r="CK41" s="25">
        <f t="shared" si="23"/>
        <v>2.3864422483771924E-3</v>
      </c>
    </row>
    <row r="42" spans="1:89" x14ac:dyDescent="0.3">
      <c r="A42" s="28" t="s">
        <v>41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31"/>
      <c r="O42" s="31"/>
      <c r="P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X42" s="37" t="e">
        <f t="shared" si="12"/>
        <v>#DIV/0!</v>
      </c>
      <c r="BY42" s="25" t="str">
        <f t="shared" si="13"/>
        <v/>
      </c>
      <c r="BZ42" s="25" t="str">
        <f t="shared" si="14"/>
        <v/>
      </c>
      <c r="CA42" s="25" t="str">
        <f t="shared" si="15"/>
        <v/>
      </c>
      <c r="CB42" s="25" t="str">
        <f t="shared" si="16"/>
        <v/>
      </c>
      <c r="CC42" s="25" t="str">
        <f t="shared" si="17"/>
        <v/>
      </c>
      <c r="CD42" s="25" t="str">
        <f t="shared" si="18"/>
        <v/>
      </c>
      <c r="CE42" s="25" t="str">
        <f t="shared" si="19"/>
        <v/>
      </c>
      <c r="CF42" s="25" t="str">
        <f t="shared" si="20"/>
        <v/>
      </c>
      <c r="CG42" s="25" t="str">
        <f t="shared" si="21"/>
        <v/>
      </c>
      <c r="CH42" s="25" t="str">
        <f t="shared" si="22"/>
        <v/>
      </c>
      <c r="CI42" s="25" t="str">
        <f>IF(M42=0,"",(#REF!-M42)/M42)</f>
        <v/>
      </c>
      <c r="CJ42" s="25" t="str">
        <f>IF(N42=0,"",(#REF!-N42)/N42)</f>
        <v/>
      </c>
      <c r="CK42" s="25" t="str">
        <f t="shared" si="23"/>
        <v/>
      </c>
    </row>
    <row r="43" spans="1:89" x14ac:dyDescent="0.3">
      <c r="A43" s="28" t="s">
        <v>42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31"/>
      <c r="O43" s="31"/>
      <c r="P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X43" s="37" t="e">
        <f t="shared" si="12"/>
        <v>#DIV/0!</v>
      </c>
      <c r="BY43" s="25" t="str">
        <f t="shared" si="13"/>
        <v/>
      </c>
      <c r="BZ43" s="25" t="str">
        <f t="shared" si="14"/>
        <v/>
      </c>
      <c r="CA43" s="25" t="str">
        <f t="shared" si="15"/>
        <v/>
      </c>
      <c r="CB43" s="25" t="str">
        <f t="shared" si="16"/>
        <v/>
      </c>
      <c r="CC43" s="25" t="str">
        <f t="shared" si="17"/>
        <v/>
      </c>
      <c r="CD43" s="25" t="str">
        <f t="shared" si="18"/>
        <v/>
      </c>
      <c r="CE43" s="25" t="str">
        <f t="shared" si="19"/>
        <v/>
      </c>
      <c r="CF43" s="25" t="str">
        <f t="shared" si="20"/>
        <v/>
      </c>
      <c r="CG43" s="25" t="str">
        <f t="shared" si="21"/>
        <v/>
      </c>
      <c r="CH43" s="25" t="str">
        <f t="shared" si="22"/>
        <v/>
      </c>
      <c r="CI43" s="25" t="str">
        <f>IF(M43=0,"",(#REF!-M43)/M43)</f>
        <v/>
      </c>
      <c r="CJ43" s="25" t="str">
        <f>IF(N43=0,"",(#REF!-N43)/N43)</f>
        <v/>
      </c>
      <c r="CK43" s="25" t="str">
        <f t="shared" si="23"/>
        <v/>
      </c>
    </row>
    <row r="44" spans="1:89" x14ac:dyDescent="0.3">
      <c r="A44" s="28" t="s">
        <v>43</v>
      </c>
      <c r="B44" s="28">
        <v>752.47654423999995</v>
      </c>
      <c r="C44" s="28">
        <v>1.4364353757999999</v>
      </c>
      <c r="D44" s="28">
        <v>7357.4045415000001</v>
      </c>
      <c r="E44" s="28">
        <v>303.01130551</v>
      </c>
      <c r="F44" s="28">
        <v>276.98444169999999</v>
      </c>
      <c r="G44" s="28">
        <v>233.38739971000001</v>
      </c>
      <c r="H44" s="28">
        <v>360.64428856000001</v>
      </c>
      <c r="I44" s="28">
        <v>8.2587460200000004E-2</v>
      </c>
      <c r="J44" s="28">
        <v>3.5343115999999998E-3</v>
      </c>
      <c r="K44" s="28">
        <v>0.56621063969999996</v>
      </c>
      <c r="L44" s="28"/>
      <c r="M44" s="28"/>
      <c r="N44" s="31"/>
      <c r="O44" s="31">
        <v>5.5120198000000002E-3</v>
      </c>
      <c r="P44" s="28"/>
      <c r="Q44" s="30" t="s">
        <v>43</v>
      </c>
      <c r="R44" s="28">
        <v>0</v>
      </c>
      <c r="S44" s="28">
        <v>8.2782698909406399E-2</v>
      </c>
      <c r="T44" s="28">
        <v>8.2782698909406399E-2</v>
      </c>
      <c r="U44" s="28">
        <v>0</v>
      </c>
      <c r="V44" s="28">
        <v>3.5427042503109601E-3</v>
      </c>
      <c r="W44" s="28">
        <v>0</v>
      </c>
      <c r="X44" s="28">
        <v>754.25313191906901</v>
      </c>
      <c r="Y44" s="28">
        <v>5.5545739455688796</v>
      </c>
      <c r="Z44" s="28">
        <v>11.966664458956901</v>
      </c>
      <c r="AA44" s="28">
        <v>8.12677816917145</v>
      </c>
      <c r="AB44" s="28">
        <v>0</v>
      </c>
      <c r="AC44" s="28">
        <v>0.56754753419093196</v>
      </c>
      <c r="AD44" s="28">
        <v>0.56754753419093196</v>
      </c>
      <c r="AE44" s="28">
        <v>58.997960386249702</v>
      </c>
      <c r="AF44" s="28">
        <v>4.4236496896057602</v>
      </c>
      <c r="AG44" s="28">
        <v>3.5677715841984701</v>
      </c>
      <c r="AH44" s="28">
        <v>0</v>
      </c>
      <c r="AI44" s="28">
        <v>0</v>
      </c>
      <c r="AJ44" s="28">
        <v>5.5249427766084196E-3</v>
      </c>
      <c r="AK44" s="28">
        <v>1.4398224605786001</v>
      </c>
      <c r="AL44" s="28">
        <v>0</v>
      </c>
      <c r="AM44" s="28">
        <v>6637.2832814475296</v>
      </c>
      <c r="AN44" s="28">
        <v>678.47946054884198</v>
      </c>
      <c r="AO44" s="28">
        <v>7374.7607023826304</v>
      </c>
      <c r="AP44" s="28">
        <v>0</v>
      </c>
      <c r="AQ44" s="28">
        <v>10.9388627893152</v>
      </c>
      <c r="AR44" s="28">
        <v>0</v>
      </c>
      <c r="AS44" s="28">
        <v>199.794946920418</v>
      </c>
      <c r="AT44" s="28">
        <v>5.3099244453997798</v>
      </c>
      <c r="AU44" s="28">
        <v>0</v>
      </c>
      <c r="AV44" s="28">
        <v>19.690648787182301</v>
      </c>
      <c r="AW44" s="28">
        <v>0.21659764689671801</v>
      </c>
      <c r="AX44" s="28">
        <v>0</v>
      </c>
      <c r="AY44" s="28">
        <v>0</v>
      </c>
      <c r="AZ44" s="28">
        <v>303.726632295728</v>
      </c>
      <c r="BA44" s="28">
        <v>277.63829149423702</v>
      </c>
      <c r="BB44" s="28">
        <v>26.088340801490201</v>
      </c>
      <c r="BC44" s="28">
        <v>0.92546773712087504</v>
      </c>
      <c r="BD44" s="28">
        <v>0</v>
      </c>
      <c r="BE44" s="28">
        <v>69.297882978664802</v>
      </c>
      <c r="BF44" s="28">
        <v>0</v>
      </c>
      <c r="BG44" s="28">
        <v>29.536025022459601</v>
      </c>
      <c r="BH44" s="28">
        <v>0</v>
      </c>
      <c r="BI44" s="28">
        <v>0</v>
      </c>
      <c r="BJ44" s="28">
        <v>118.144059546839</v>
      </c>
      <c r="BK44" s="28">
        <v>13.5325008180443</v>
      </c>
      <c r="BL44" s="28">
        <v>0.945157925230243</v>
      </c>
      <c r="BM44" s="28">
        <v>33.533146116833997</v>
      </c>
      <c r="BN44" s="28">
        <v>3.9381287609473098E-2</v>
      </c>
      <c r="BO44" s="28">
        <v>233.93858267056899</v>
      </c>
      <c r="BP44" s="28">
        <v>94.477413747987399</v>
      </c>
      <c r="BQ44" s="28">
        <v>0</v>
      </c>
      <c r="BR44" s="28">
        <v>0</v>
      </c>
      <c r="BS44" s="28">
        <v>39.655326669207398</v>
      </c>
      <c r="BT44" s="28">
        <v>37.475389630516297</v>
      </c>
      <c r="BU44" s="28">
        <v>361.49576403930899</v>
      </c>
      <c r="BV44" s="28">
        <v>41.544183623819798</v>
      </c>
      <c r="BX44" s="37">
        <f t="shared" si="12"/>
        <v>7.9999830187288245E-3</v>
      </c>
      <c r="BY44" s="25">
        <f t="shared" si="13"/>
        <v>2.3609874522579348E-3</v>
      </c>
      <c r="BZ44" s="25">
        <f t="shared" si="14"/>
        <v>2.357979228069196E-3</v>
      </c>
      <c r="CA44" s="25">
        <f t="shared" si="15"/>
        <v>2.3590059218208778E-3</v>
      </c>
      <c r="CB44" s="25">
        <f t="shared" si="16"/>
        <v>2.3607263911292857E-3</v>
      </c>
      <c r="CC44" s="25">
        <f t="shared" si="17"/>
        <v>2.3606011594875537E-3</v>
      </c>
      <c r="CD44" s="25">
        <f t="shared" si="18"/>
        <v>2.3616654594629475E-3</v>
      </c>
      <c r="CE44" s="25">
        <f t="shared" si="19"/>
        <v>2.3609842338244286E-3</v>
      </c>
      <c r="CF44" s="25">
        <f t="shared" si="20"/>
        <v>2.3640236536344667E-3</v>
      </c>
      <c r="CG44" s="25">
        <f t="shared" si="21"/>
        <v>2.3746209335250251E-3</v>
      </c>
      <c r="CH44" s="25">
        <f t="shared" si="22"/>
        <v>2.3611256963315497E-3</v>
      </c>
      <c r="CI44" s="25" t="str">
        <f>IF(M44=0,"",(#REF!-M44)/M44)</f>
        <v/>
      </c>
      <c r="CJ44" s="25" t="str">
        <f>IF(N44=0,"",(#REF!-N44)/N44)</f>
        <v/>
      </c>
      <c r="CK44" s="25">
        <f t="shared" si="23"/>
        <v>2.3445083793819854E-3</v>
      </c>
    </row>
    <row r="45" spans="1:89" x14ac:dyDescent="0.3">
      <c r="A45" s="28" t="s">
        <v>44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1"/>
      <c r="O45" s="31"/>
      <c r="P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X45" s="37" t="e">
        <f t="shared" si="12"/>
        <v>#DIV/0!</v>
      </c>
      <c r="BY45" s="25" t="str">
        <f t="shared" si="13"/>
        <v/>
      </c>
      <c r="BZ45" s="25" t="str">
        <f t="shared" si="14"/>
        <v/>
      </c>
      <c r="CA45" s="25" t="str">
        <f t="shared" si="15"/>
        <v/>
      </c>
      <c r="CB45" s="25" t="str">
        <f t="shared" si="16"/>
        <v/>
      </c>
      <c r="CC45" s="25" t="str">
        <f t="shared" si="17"/>
        <v/>
      </c>
      <c r="CD45" s="25" t="str">
        <f t="shared" si="18"/>
        <v/>
      </c>
      <c r="CE45" s="25" t="str">
        <f t="shared" si="19"/>
        <v/>
      </c>
      <c r="CF45" s="25" t="str">
        <f t="shared" si="20"/>
        <v/>
      </c>
      <c r="CG45" s="25" t="str">
        <f t="shared" si="21"/>
        <v/>
      </c>
      <c r="CH45" s="25" t="str">
        <f t="shared" si="22"/>
        <v/>
      </c>
      <c r="CI45" s="25" t="str">
        <f>IF(M45=0,"",(#REF!-M45)/M45)</f>
        <v/>
      </c>
      <c r="CJ45" s="25" t="str">
        <f>IF(N45=0,"",(#REF!-N45)/N45)</f>
        <v/>
      </c>
      <c r="CK45" s="25" t="str">
        <f t="shared" si="23"/>
        <v/>
      </c>
    </row>
    <row r="46" spans="1:89" x14ac:dyDescent="0.3">
      <c r="A46" s="28" t="s">
        <v>45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1"/>
      <c r="O46" s="31"/>
      <c r="P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X46" s="37" t="e">
        <f t="shared" si="12"/>
        <v>#DIV/0!</v>
      </c>
      <c r="BY46" s="25" t="str">
        <f t="shared" si="13"/>
        <v/>
      </c>
      <c r="BZ46" s="25" t="str">
        <f t="shared" si="14"/>
        <v/>
      </c>
      <c r="CA46" s="25" t="str">
        <f t="shared" si="15"/>
        <v/>
      </c>
      <c r="CB46" s="25" t="str">
        <f t="shared" si="16"/>
        <v/>
      </c>
      <c r="CC46" s="25" t="str">
        <f t="shared" si="17"/>
        <v/>
      </c>
      <c r="CD46" s="25" t="str">
        <f t="shared" si="18"/>
        <v/>
      </c>
      <c r="CE46" s="25" t="str">
        <f t="shared" si="19"/>
        <v/>
      </c>
      <c r="CF46" s="25" t="str">
        <f t="shared" si="20"/>
        <v/>
      </c>
      <c r="CG46" s="25" t="str">
        <f t="shared" si="21"/>
        <v/>
      </c>
      <c r="CH46" s="25" t="str">
        <f t="shared" si="22"/>
        <v/>
      </c>
      <c r="CI46" s="25" t="str">
        <f>IF(M46=0,"",(#REF!-M46)/M46)</f>
        <v/>
      </c>
      <c r="CJ46" s="25" t="str">
        <f>IF(N46=0,"",(#REF!-N46)/N46)</f>
        <v/>
      </c>
      <c r="CK46" s="25" t="str">
        <f t="shared" si="23"/>
        <v/>
      </c>
    </row>
    <row r="47" spans="1:89" x14ac:dyDescent="0.3">
      <c r="A47" s="28" t="s">
        <v>46</v>
      </c>
      <c r="B47" s="28">
        <v>453.25586134999998</v>
      </c>
      <c r="C47" s="28">
        <v>0.94451659379999997</v>
      </c>
      <c r="D47" s="28">
        <v>4132.0187368999996</v>
      </c>
      <c r="E47" s="28">
        <v>142.50087456</v>
      </c>
      <c r="F47" s="28">
        <v>132.02702178999999</v>
      </c>
      <c r="G47" s="28">
        <v>112.72295733999999</v>
      </c>
      <c r="H47" s="28">
        <v>211.10412359</v>
      </c>
      <c r="I47" s="28">
        <v>4.8342764500000003E-2</v>
      </c>
      <c r="J47" s="28">
        <v>2.0688424000000001E-3</v>
      </c>
      <c r="K47" s="28">
        <v>0.3314336148</v>
      </c>
      <c r="L47" s="28"/>
      <c r="M47" s="28"/>
      <c r="N47" s="31"/>
      <c r="O47" s="31">
        <v>2.6273727E-3</v>
      </c>
      <c r="P47" s="28"/>
      <c r="Q47" s="30" t="s">
        <v>46</v>
      </c>
      <c r="R47" s="28">
        <v>0</v>
      </c>
      <c r="S47" s="28">
        <v>4.8456973623918202E-2</v>
      </c>
      <c r="T47" s="28">
        <v>4.8456973623918202E-2</v>
      </c>
      <c r="U47" s="28">
        <v>0</v>
      </c>
      <c r="V47" s="28">
        <v>2.0737522086764202E-3</v>
      </c>
      <c r="W47" s="28">
        <v>0</v>
      </c>
      <c r="X47" s="28">
        <v>454.32649970976098</v>
      </c>
      <c r="Y47" s="28">
        <v>3.2513946095147501</v>
      </c>
      <c r="Z47" s="28">
        <v>7.0047214628244703</v>
      </c>
      <c r="AA47" s="28">
        <v>4.7570482182065899</v>
      </c>
      <c r="AB47" s="28">
        <v>0</v>
      </c>
      <c r="AC47" s="28">
        <v>0.33221693947006398</v>
      </c>
      <c r="AD47" s="28">
        <v>0.33221693947006398</v>
      </c>
      <c r="AE47" s="28">
        <v>33.134328624393</v>
      </c>
      <c r="AF47" s="28">
        <v>2.5894159224766198</v>
      </c>
      <c r="AG47" s="28">
        <v>2.0884158747984798</v>
      </c>
      <c r="AH47" s="28">
        <v>0</v>
      </c>
      <c r="AI47" s="28">
        <v>0</v>
      </c>
      <c r="AJ47" s="28">
        <v>2.6334951216107202E-3</v>
      </c>
      <c r="AK47" s="28">
        <v>0.94674901895390395</v>
      </c>
      <c r="AL47" s="28">
        <v>0</v>
      </c>
      <c r="AM47" s="28">
        <v>3727.6046974032902</v>
      </c>
      <c r="AN47" s="28">
        <v>381.04522389611702</v>
      </c>
      <c r="AO47" s="28">
        <v>4141.7842499238004</v>
      </c>
      <c r="AP47" s="28">
        <v>0</v>
      </c>
      <c r="AQ47" s="28">
        <v>6.40313424800547</v>
      </c>
      <c r="AR47" s="28">
        <v>0</v>
      </c>
      <c r="AS47" s="28">
        <v>116.951050298113</v>
      </c>
      <c r="AT47" s="28">
        <v>2.5310221853756398</v>
      </c>
      <c r="AU47" s="28">
        <v>0</v>
      </c>
      <c r="AV47" s="28">
        <v>9.3857597017146599</v>
      </c>
      <c r="AW47" s="28">
        <v>0.10324359488858301</v>
      </c>
      <c r="AX47" s="28">
        <v>0</v>
      </c>
      <c r="AY47" s="28">
        <v>0</v>
      </c>
      <c r="AZ47" s="28">
        <v>142.83771244564201</v>
      </c>
      <c r="BA47" s="28">
        <v>132.33912527599099</v>
      </c>
      <c r="BB47" s="28">
        <v>10.498587169651101</v>
      </c>
      <c r="BC47" s="28">
        <v>0.44113104977926099</v>
      </c>
      <c r="BD47" s="28">
        <v>0</v>
      </c>
      <c r="BE47" s="28">
        <v>33.031603260305197</v>
      </c>
      <c r="BF47" s="28">
        <v>0</v>
      </c>
      <c r="BG47" s="28">
        <v>14.078620993733299</v>
      </c>
      <c r="BH47" s="28">
        <v>0</v>
      </c>
      <c r="BI47" s="28">
        <v>0</v>
      </c>
      <c r="BJ47" s="28">
        <v>56.314504935046102</v>
      </c>
      <c r="BK47" s="28">
        <v>7.9213126744225599</v>
      </c>
      <c r="BL47" s="28">
        <v>0.45051623417935599</v>
      </c>
      <c r="BM47" s="28">
        <v>15.983951915651099</v>
      </c>
      <c r="BN47" s="28">
        <v>1.8771405318099399E-2</v>
      </c>
      <c r="BO47" s="28">
        <v>112.989714808776</v>
      </c>
      <c r="BP47" s="28">
        <v>55.302574190948398</v>
      </c>
      <c r="BQ47" s="28">
        <v>0</v>
      </c>
      <c r="BR47" s="28">
        <v>0</v>
      </c>
      <c r="BS47" s="28">
        <v>23.212496850322601</v>
      </c>
      <c r="BT47" s="28">
        <v>21.936475933890499</v>
      </c>
      <c r="BU47" s="28">
        <v>211.60322656679699</v>
      </c>
      <c r="BV47" s="28">
        <v>24.318176565414099</v>
      </c>
      <c r="BX47" s="37">
        <f t="shared" si="12"/>
        <v>8.0000131887610019E-3</v>
      </c>
      <c r="BY47" s="25">
        <f t="shared" si="13"/>
        <v>2.362105934101244E-3</v>
      </c>
      <c r="BZ47" s="25">
        <f t="shared" si="14"/>
        <v>2.3635637198521214E-3</v>
      </c>
      <c r="CA47" s="25">
        <f t="shared" si="15"/>
        <v>2.3633757844784887E-3</v>
      </c>
      <c r="CB47" s="25">
        <f t="shared" si="16"/>
        <v>2.3637601290663422E-3</v>
      </c>
      <c r="CC47" s="25">
        <f t="shared" si="17"/>
        <v>2.3639364257373708E-3</v>
      </c>
      <c r="CD47" s="25">
        <f t="shared" si="18"/>
        <v>2.3664874935049908E-3</v>
      </c>
      <c r="CE47" s="25">
        <f t="shared" si="19"/>
        <v>2.3642502491629824E-3</v>
      </c>
      <c r="CF47" s="25">
        <f t="shared" si="20"/>
        <v>2.362486405141335E-3</v>
      </c>
      <c r="CG47" s="25">
        <f t="shared" si="21"/>
        <v>2.3732154157417151E-3</v>
      </c>
      <c r="CH47" s="25">
        <f t="shared" si="22"/>
        <v>2.3634436432667435E-3</v>
      </c>
      <c r="CI47" s="25" t="str">
        <f>IF(M47=0,"",(#REF!-M47)/M47)</f>
        <v/>
      </c>
      <c r="CJ47" s="25" t="str">
        <f>IF(N47=0,"",(#REF!-N47)/N47)</f>
        <v/>
      </c>
      <c r="CK47" s="25">
        <f t="shared" si="23"/>
        <v>2.3302448147992831E-3</v>
      </c>
    </row>
    <row r="48" spans="1:89" x14ac:dyDescent="0.3">
      <c r="A48" s="28" t="s">
        <v>47</v>
      </c>
      <c r="B48" s="28">
        <v>1011.8209521</v>
      </c>
      <c r="C48" s="28">
        <v>5.5535264098999999</v>
      </c>
      <c r="D48" s="28">
        <v>11170.316639999999</v>
      </c>
      <c r="E48" s="28">
        <v>845.26512774000003</v>
      </c>
      <c r="F48" s="28">
        <v>679.16278302000001</v>
      </c>
      <c r="G48" s="28">
        <v>1124.0675471</v>
      </c>
      <c r="H48" s="28">
        <v>437.89225931999999</v>
      </c>
      <c r="I48" s="28">
        <v>0.1002772933</v>
      </c>
      <c r="J48" s="28">
        <v>4.2913452999999999E-3</v>
      </c>
      <c r="K48" s="28">
        <v>0.6874904812</v>
      </c>
      <c r="L48" s="28"/>
      <c r="M48" s="28"/>
      <c r="N48" s="31"/>
      <c r="O48" s="31">
        <v>1.3515373799999999E-2</v>
      </c>
      <c r="P48" s="28"/>
      <c r="Q48" s="30" t="s">
        <v>47</v>
      </c>
      <c r="R48" s="28">
        <v>0</v>
      </c>
      <c r="S48" s="28">
        <v>0.100514716037616</v>
      </c>
      <c r="T48" s="28">
        <v>0.100514716037616</v>
      </c>
      <c r="U48" s="28">
        <v>0</v>
      </c>
      <c r="V48" s="28">
        <v>4.3014845215206699E-3</v>
      </c>
      <c r="W48" s="28">
        <v>0</v>
      </c>
      <c r="X48" s="28">
        <v>1014.21099188941</v>
      </c>
      <c r="Y48" s="28">
        <v>6.7442588300565403</v>
      </c>
      <c r="Z48" s="28">
        <v>14.5295755134396</v>
      </c>
      <c r="AA48" s="28">
        <v>9.8673747153366609</v>
      </c>
      <c r="AB48" s="28">
        <v>0</v>
      </c>
      <c r="AC48" s="28">
        <v>0.68911729166620195</v>
      </c>
      <c r="AD48" s="28">
        <v>0.68911729166620195</v>
      </c>
      <c r="AE48" s="28">
        <v>89.573596963640298</v>
      </c>
      <c r="AF48" s="28">
        <v>5.3710970293256199</v>
      </c>
      <c r="AG48" s="28">
        <v>4.3319181783187704</v>
      </c>
      <c r="AH48" s="28">
        <v>0</v>
      </c>
      <c r="AI48" s="28">
        <v>0</v>
      </c>
      <c r="AJ48" s="28">
        <v>1.3547100086421701E-2</v>
      </c>
      <c r="AK48" s="28">
        <v>5.5666571507057503</v>
      </c>
      <c r="AL48" s="28">
        <v>0</v>
      </c>
      <c r="AM48" s="28">
        <v>10077.0592313221</v>
      </c>
      <c r="AN48" s="28">
        <v>1030.0969739243901</v>
      </c>
      <c r="AO48" s="28">
        <v>11196.7298022102</v>
      </c>
      <c r="AP48" s="28">
        <v>0</v>
      </c>
      <c r="AQ48" s="28">
        <v>13.281700304312199</v>
      </c>
      <c r="AR48" s="28">
        <v>0</v>
      </c>
      <c r="AS48" s="28">
        <v>242.586587421329</v>
      </c>
      <c r="AT48" s="28">
        <v>13.0198695009286</v>
      </c>
      <c r="AU48" s="28">
        <v>0</v>
      </c>
      <c r="AV48" s="28">
        <v>48.281512254721903</v>
      </c>
      <c r="AW48" s="28">
        <v>0.53109622667923195</v>
      </c>
      <c r="AX48" s="28">
        <v>0</v>
      </c>
      <c r="AY48" s="28">
        <v>0</v>
      </c>
      <c r="AZ48" s="28">
        <v>847.26355234432299</v>
      </c>
      <c r="BA48" s="28">
        <v>680.76838965005504</v>
      </c>
      <c r="BB48" s="28">
        <v>166.495162694268</v>
      </c>
      <c r="BC48" s="28">
        <v>2.2692319376532799</v>
      </c>
      <c r="BD48" s="28">
        <v>0</v>
      </c>
      <c r="BE48" s="28">
        <v>169.918686297172</v>
      </c>
      <c r="BF48" s="28">
        <v>0</v>
      </c>
      <c r="BG48" s="28">
        <v>72.422120876998406</v>
      </c>
      <c r="BH48" s="28">
        <v>0</v>
      </c>
      <c r="BI48" s="28">
        <v>0</v>
      </c>
      <c r="BJ48" s="28">
        <v>289.68854546525802</v>
      </c>
      <c r="BK48" s="28">
        <v>16.430871583763501</v>
      </c>
      <c r="BL48" s="28">
        <v>2.3175084603030198</v>
      </c>
      <c r="BM48" s="28">
        <v>82.223255471155298</v>
      </c>
      <c r="BN48" s="28">
        <v>9.6563159184730699E-2</v>
      </c>
      <c r="BO48" s="28">
        <v>1126.72325824787</v>
      </c>
      <c r="BP48" s="28">
        <v>114.712760423237</v>
      </c>
      <c r="BQ48" s="28">
        <v>0</v>
      </c>
      <c r="BR48" s="28">
        <v>0</v>
      </c>
      <c r="BS48" s="28">
        <v>48.148799923589401</v>
      </c>
      <c r="BT48" s="28">
        <v>45.501804066723302</v>
      </c>
      <c r="BU48" s="28">
        <v>438.92725933960401</v>
      </c>
      <c r="BV48" s="28">
        <v>50.442115902649903</v>
      </c>
      <c r="BX48" s="37">
        <f t="shared" si="12"/>
        <v>7.9999784353069533E-3</v>
      </c>
      <c r="BY48" s="25">
        <f t="shared" si="13"/>
        <v>2.3621173137891431E-3</v>
      </c>
      <c r="BZ48" s="25">
        <f t="shared" si="14"/>
        <v>2.3643969320723598E-3</v>
      </c>
      <c r="CA48" s="25">
        <f t="shared" si="15"/>
        <v>2.3645849138795171E-3</v>
      </c>
      <c r="CB48" s="25">
        <f t="shared" si="16"/>
        <v>2.364257720729809E-3</v>
      </c>
      <c r="CC48" s="25">
        <f t="shared" si="17"/>
        <v>2.3640969001797519E-3</v>
      </c>
      <c r="CD48" s="25">
        <f t="shared" si="18"/>
        <v>2.3625903574225511E-3</v>
      </c>
      <c r="CE48" s="25">
        <f t="shared" si="19"/>
        <v>2.3635951482934583E-3</v>
      </c>
      <c r="CF48" s="25">
        <f t="shared" si="20"/>
        <v>2.3676620080450165E-3</v>
      </c>
      <c r="CG48" s="25">
        <f t="shared" si="21"/>
        <v>2.3627139770528412E-3</v>
      </c>
      <c r="CH48" s="25">
        <f t="shared" si="22"/>
        <v>2.3663025317272489E-3</v>
      </c>
      <c r="CI48" s="25" t="str">
        <f>IF(M48=0,"",(#REF!-M48)/M48)</f>
        <v/>
      </c>
      <c r="CJ48" s="25" t="str">
        <f>IF(N48=0,"",(#REF!-N48)/N48)</f>
        <v/>
      </c>
      <c r="CK48" s="25">
        <f t="shared" si="23"/>
        <v>2.3474220462701232E-3</v>
      </c>
    </row>
    <row r="49" spans="1:89" x14ac:dyDescent="0.3">
      <c r="A49" s="28" t="s">
        <v>48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31"/>
      <c r="O49" s="31"/>
      <c r="P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X49" s="37" t="e">
        <f t="shared" si="12"/>
        <v>#DIV/0!</v>
      </c>
      <c r="BY49" s="25" t="str">
        <f t="shared" si="13"/>
        <v/>
      </c>
      <c r="BZ49" s="25" t="str">
        <f t="shared" si="14"/>
        <v/>
      </c>
      <c r="CA49" s="25" t="str">
        <f t="shared" si="15"/>
        <v/>
      </c>
      <c r="CB49" s="25" t="str">
        <f t="shared" si="16"/>
        <v/>
      </c>
      <c r="CC49" s="25" t="str">
        <f t="shared" si="17"/>
        <v/>
      </c>
      <c r="CD49" s="25" t="str">
        <f t="shared" si="18"/>
        <v/>
      </c>
      <c r="CE49" s="25" t="str">
        <f t="shared" si="19"/>
        <v/>
      </c>
      <c r="CF49" s="25" t="str">
        <f t="shared" si="20"/>
        <v/>
      </c>
      <c r="CG49" s="25" t="str">
        <f t="shared" si="21"/>
        <v/>
      </c>
      <c r="CH49" s="25" t="str">
        <f t="shared" si="22"/>
        <v/>
      </c>
      <c r="CI49" s="25" t="str">
        <f>IF(M49=0,"",(#REF!-M49)/M49)</f>
        <v/>
      </c>
      <c r="CJ49" s="25" t="str">
        <f>IF(N49=0,"",(#REF!-N49)/N49)</f>
        <v/>
      </c>
      <c r="CK49" s="25" t="str">
        <f t="shared" si="23"/>
        <v/>
      </c>
    </row>
    <row r="50" spans="1:89" x14ac:dyDescent="0.3">
      <c r="A50" s="28" t="s">
        <v>49</v>
      </c>
      <c r="B50" s="28">
        <v>9.5857486999999999</v>
      </c>
      <c r="C50" s="28">
        <v>4.5599685000000001E-2</v>
      </c>
      <c r="D50" s="28">
        <v>77.352429999999998</v>
      </c>
      <c r="E50" s="28">
        <v>4.2221944999999996</v>
      </c>
      <c r="F50" s="28">
        <v>3.8844105</v>
      </c>
      <c r="G50" s="28">
        <v>2.5033117000000003</v>
      </c>
      <c r="H50" s="28">
        <v>2.8528365600000001</v>
      </c>
      <c r="I50" s="28">
        <v>6.5329889999999995E-4</v>
      </c>
      <c r="J50" s="28">
        <v>2.7957799999999999E-5</v>
      </c>
      <c r="K50" s="28">
        <v>4.4789464000000003E-3</v>
      </c>
      <c r="L50" s="28"/>
      <c r="M50" s="28"/>
      <c r="N50" s="31"/>
      <c r="O50" s="31">
        <v>7.7299900000000002E-5</v>
      </c>
      <c r="P50" s="28"/>
      <c r="Q50" s="30" t="s">
        <v>49</v>
      </c>
      <c r="R50" s="28">
        <v>0</v>
      </c>
      <c r="S50" s="28">
        <v>6.5374402785146803E-4</v>
      </c>
      <c r="T50" s="28">
        <v>6.5374402785146803E-4</v>
      </c>
      <c r="U50" s="28">
        <v>0</v>
      </c>
      <c r="V50" s="28">
        <v>2.7975721129411199E-5</v>
      </c>
      <c r="W50" s="28">
        <v>0</v>
      </c>
      <c r="X50" s="28">
        <v>9.5921357976597896</v>
      </c>
      <c r="Y50" s="28">
        <v>4.38649341026437E-2</v>
      </c>
      <c r="Z50" s="28">
        <v>9.4501799567155598E-2</v>
      </c>
      <c r="AA50" s="28">
        <v>6.4177777685444401E-2</v>
      </c>
      <c r="AB50" s="28">
        <v>0</v>
      </c>
      <c r="AC50" s="28">
        <v>4.4819237588225201E-3</v>
      </c>
      <c r="AD50" s="28">
        <v>4.4819237588225201E-3</v>
      </c>
      <c r="AE50" s="28">
        <v>0.61924315327083101</v>
      </c>
      <c r="AF50" s="28">
        <v>3.4934063053401403E-2</v>
      </c>
      <c r="AG50" s="28">
        <v>2.8175033963509E-2</v>
      </c>
      <c r="AH50" s="28">
        <v>0</v>
      </c>
      <c r="AI50" s="28">
        <v>0</v>
      </c>
      <c r="AJ50" s="28">
        <v>7.7350829569576196E-5</v>
      </c>
      <c r="AK50" s="28">
        <v>4.5631090670591103E-2</v>
      </c>
      <c r="AL50" s="28">
        <v>0</v>
      </c>
      <c r="AM50" s="28">
        <v>69.664529816961306</v>
      </c>
      <c r="AN50" s="28">
        <v>7.1212874701411497</v>
      </c>
      <c r="AO50" s="28">
        <v>77.405060440373305</v>
      </c>
      <c r="AP50" s="28">
        <v>0</v>
      </c>
      <c r="AQ50" s="28">
        <v>8.6384582398297605E-2</v>
      </c>
      <c r="AR50" s="28">
        <v>0</v>
      </c>
      <c r="AS50" s="28">
        <v>1.5777951746821199</v>
      </c>
      <c r="AT50" s="28">
        <v>7.4341722140467595E-2</v>
      </c>
      <c r="AU50" s="28">
        <v>0</v>
      </c>
      <c r="AV50" s="28">
        <v>0.27567797902302099</v>
      </c>
      <c r="AW50" s="28">
        <v>3.03245915662185E-3</v>
      </c>
      <c r="AX50" s="28">
        <v>0</v>
      </c>
      <c r="AY50" s="28">
        <v>0</v>
      </c>
      <c r="AZ50" s="28">
        <v>4.2250933350716702</v>
      </c>
      <c r="BA50" s="28">
        <v>3.8870801524242502</v>
      </c>
      <c r="BB50" s="28">
        <v>0.33801318264741798</v>
      </c>
      <c r="BC50" s="28">
        <v>1.29569212453909E-2</v>
      </c>
      <c r="BD50" s="28">
        <v>0</v>
      </c>
      <c r="BE50" s="28">
        <v>0.97020789309788102</v>
      </c>
      <c r="BF50" s="28">
        <v>0</v>
      </c>
      <c r="BG50" s="28">
        <v>0.41352045734883203</v>
      </c>
      <c r="BH50" s="28">
        <v>0</v>
      </c>
      <c r="BI50" s="28">
        <v>0</v>
      </c>
      <c r="BJ50" s="28">
        <v>1.6540763308476101</v>
      </c>
      <c r="BK50" s="28">
        <v>0.10686772485474499</v>
      </c>
      <c r="BL50" s="28">
        <v>1.32325858782938E-2</v>
      </c>
      <c r="BM50" s="28">
        <v>0.46948244062677402</v>
      </c>
      <c r="BN50" s="28">
        <v>5.5136305935393499E-4</v>
      </c>
      <c r="BO50" s="28">
        <v>2.5050366220781801</v>
      </c>
      <c r="BP50" s="28">
        <v>0.74609271025335699</v>
      </c>
      <c r="BQ50" s="28">
        <v>0</v>
      </c>
      <c r="BR50" s="28">
        <v>0</v>
      </c>
      <c r="BS50" s="28">
        <v>0.31316178818800799</v>
      </c>
      <c r="BT50" s="28">
        <v>0.29594589047173298</v>
      </c>
      <c r="BU50" s="28">
        <v>2.85480295088652</v>
      </c>
      <c r="BV50" s="28">
        <v>0.32807875563115702</v>
      </c>
      <c r="BX50" s="37">
        <f t="shared" si="12"/>
        <v>8.0000344906112006E-3</v>
      </c>
      <c r="BY50" s="25">
        <f t="shared" si="13"/>
        <v>6.6631181973190383E-4</v>
      </c>
      <c r="BZ50" s="25">
        <f t="shared" si="14"/>
        <v>6.887256039400649E-4</v>
      </c>
      <c r="CA50" s="25">
        <f t="shared" si="15"/>
        <v>6.8039802205705033E-4</v>
      </c>
      <c r="CB50" s="25">
        <f t="shared" si="16"/>
        <v>6.8657070906386411E-4</v>
      </c>
      <c r="CC50" s="25">
        <f t="shared" si="17"/>
        <v>6.8727350630171883E-4</v>
      </c>
      <c r="CD50" s="25">
        <f t="shared" si="18"/>
        <v>6.8905605250032143E-4</v>
      </c>
      <c r="CE50" s="25">
        <f t="shared" si="19"/>
        <v>6.8927568935808683E-4</v>
      </c>
      <c r="CF50" s="25">
        <f t="shared" si="20"/>
        <v>6.8135405014165353E-4</v>
      </c>
      <c r="CG50" s="25">
        <f t="shared" si="21"/>
        <v>6.4100642436818291E-4</v>
      </c>
      <c r="CH50" s="25">
        <f t="shared" si="22"/>
        <v>6.6474535674724785E-4</v>
      </c>
      <c r="CI50" s="25" t="str">
        <f>IF(M50=0,"",(#REF!-M50)/M50)</f>
        <v/>
      </c>
      <c r="CJ50" s="25" t="str">
        <f>IF(N50=0,"",(#REF!-N50)/N50)</f>
        <v/>
      </c>
      <c r="CK50" s="25">
        <f t="shared" si="23"/>
        <v>6.5885686237879759E-4</v>
      </c>
    </row>
    <row r="51" spans="1:89" x14ac:dyDescent="0.3">
      <c r="A51" s="28" t="s">
        <v>50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31"/>
      <c r="O51" s="31"/>
      <c r="P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X51" s="37" t="e">
        <f t="shared" si="12"/>
        <v>#DIV/0!</v>
      </c>
      <c r="BY51" s="25" t="str">
        <f t="shared" si="13"/>
        <v/>
      </c>
      <c r="BZ51" s="25" t="str">
        <f t="shared" si="14"/>
        <v/>
      </c>
      <c r="CA51" s="25" t="str">
        <f t="shared" si="15"/>
        <v/>
      </c>
      <c r="CB51" s="25" t="str">
        <f t="shared" si="16"/>
        <v/>
      </c>
      <c r="CC51" s="25" t="str">
        <f t="shared" si="17"/>
        <v/>
      </c>
      <c r="CD51" s="25" t="str">
        <f t="shared" si="18"/>
        <v/>
      </c>
      <c r="CE51" s="25" t="str">
        <f t="shared" si="19"/>
        <v/>
      </c>
      <c r="CF51" s="25" t="str">
        <f t="shared" si="20"/>
        <v/>
      </c>
      <c r="CG51" s="25" t="str">
        <f t="shared" si="21"/>
        <v/>
      </c>
      <c r="CH51" s="25" t="str">
        <f t="shared" si="22"/>
        <v/>
      </c>
      <c r="CI51" s="25" t="str">
        <f>IF(M51=0,"",(#REF!-M51)/M51)</f>
        <v/>
      </c>
      <c r="CJ51" s="25" t="str">
        <f>IF(N51=0,"",(#REF!-N51)/N51)</f>
        <v/>
      </c>
      <c r="CK51" s="25" t="str">
        <f t="shared" si="23"/>
        <v/>
      </c>
    </row>
    <row r="52" spans="1:89" x14ac:dyDescent="0.3">
      <c r="A52" s="4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1"/>
      <c r="O52" s="31"/>
      <c r="P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X52" s="37" t="e">
        <f t="shared" si="12"/>
        <v>#DIV/0!</v>
      </c>
      <c r="BY52" s="25" t="str">
        <f t="shared" si="13"/>
        <v/>
      </c>
      <c r="BZ52" s="25" t="str">
        <f t="shared" si="14"/>
        <v/>
      </c>
      <c r="CA52" s="25" t="str">
        <f t="shared" si="15"/>
        <v/>
      </c>
      <c r="CB52" s="25" t="str">
        <f t="shared" si="16"/>
        <v/>
      </c>
      <c r="CC52" s="25" t="str">
        <f t="shared" si="17"/>
        <v/>
      </c>
      <c r="CD52" s="25" t="str">
        <f t="shared" si="18"/>
        <v/>
      </c>
      <c r="CE52" s="25" t="str">
        <f t="shared" si="19"/>
        <v/>
      </c>
      <c r="CF52" s="25" t="str">
        <f t="shared" si="20"/>
        <v/>
      </c>
      <c r="CG52" s="25" t="str">
        <f t="shared" si="21"/>
        <v/>
      </c>
      <c r="CH52" s="25" t="str">
        <f t="shared" si="22"/>
        <v/>
      </c>
      <c r="CI52" s="25" t="str">
        <f>IF(M52=0,"",(#REF!-M52)/M52)</f>
        <v/>
      </c>
      <c r="CJ52" s="25" t="str">
        <f>IF(N52=0,"",(#REF!-N52)/N52)</f>
        <v/>
      </c>
      <c r="CK52" s="25" t="str">
        <f t="shared" si="23"/>
        <v/>
      </c>
    </row>
    <row r="53" spans="1:89" x14ac:dyDescent="0.3">
      <c r="A53" s="4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31"/>
      <c r="P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X53" s="37" t="e">
        <f t="shared" si="12"/>
        <v>#DIV/0!</v>
      </c>
      <c r="BY53" s="25" t="str">
        <f t="shared" si="13"/>
        <v/>
      </c>
      <c r="BZ53" s="25" t="str">
        <f t="shared" si="14"/>
        <v/>
      </c>
      <c r="CA53" s="25" t="str">
        <f t="shared" si="15"/>
        <v/>
      </c>
      <c r="CB53" s="25" t="str">
        <f t="shared" si="16"/>
        <v/>
      </c>
      <c r="CC53" s="25" t="str">
        <f t="shared" si="17"/>
        <v/>
      </c>
      <c r="CD53" s="25" t="str">
        <f t="shared" si="18"/>
        <v/>
      </c>
      <c r="CE53" s="25" t="str">
        <f t="shared" si="19"/>
        <v/>
      </c>
      <c r="CF53" s="25" t="str">
        <f t="shared" si="20"/>
        <v/>
      </c>
      <c r="CG53" s="25" t="str">
        <f t="shared" si="21"/>
        <v/>
      </c>
      <c r="CH53" s="25" t="str">
        <f t="shared" si="22"/>
        <v/>
      </c>
      <c r="CI53" s="25" t="str">
        <f>IF(M53=0,"",(#REF!-M53)/M53)</f>
        <v/>
      </c>
      <c r="CJ53" s="25" t="str">
        <f>IF(N53=0,"",(#REF!-N53)/N53)</f>
        <v/>
      </c>
      <c r="CK53" s="25" t="str">
        <f t="shared" si="23"/>
        <v/>
      </c>
    </row>
    <row r="54" spans="1:89" x14ac:dyDescent="0.3">
      <c r="A54" s="43" t="s">
        <v>231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1"/>
      <c r="P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X54" s="37" t="e">
        <f t="shared" si="12"/>
        <v>#DIV/0!</v>
      </c>
      <c r="BY54" s="25" t="str">
        <f t="shared" si="13"/>
        <v/>
      </c>
      <c r="BZ54" s="25" t="str">
        <f t="shared" si="14"/>
        <v/>
      </c>
      <c r="CA54" s="25" t="str">
        <f t="shared" si="15"/>
        <v/>
      </c>
      <c r="CB54" s="25" t="str">
        <f t="shared" si="16"/>
        <v/>
      </c>
      <c r="CC54" s="25" t="str">
        <f t="shared" si="17"/>
        <v/>
      </c>
      <c r="CD54" s="25" t="str">
        <f t="shared" si="18"/>
        <v/>
      </c>
      <c r="CE54" s="25" t="str">
        <f t="shared" si="19"/>
        <v/>
      </c>
      <c r="CF54" s="25" t="str">
        <f t="shared" si="20"/>
        <v/>
      </c>
      <c r="CG54" s="25" t="str">
        <f t="shared" si="21"/>
        <v/>
      </c>
      <c r="CH54" s="25" t="str">
        <f t="shared" si="22"/>
        <v/>
      </c>
      <c r="CI54" s="25" t="str">
        <f>IF(M54=0,"",(#REF!-M54)/M54)</f>
        <v/>
      </c>
      <c r="CJ54" s="25" t="str">
        <f>IF(N54=0,"",(#REF!-N54)/N54)</f>
        <v/>
      </c>
      <c r="CK54" s="25" t="str">
        <f t="shared" si="23"/>
        <v/>
      </c>
    </row>
    <row r="55" spans="1:89" x14ac:dyDescent="0.3">
      <c r="A55" s="28" t="s">
        <v>1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31"/>
      <c r="O55" s="31"/>
      <c r="P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X55" s="37" t="e">
        <f t="shared" si="12"/>
        <v>#DIV/0!</v>
      </c>
      <c r="BY55" s="25" t="str">
        <f t="shared" si="13"/>
        <v/>
      </c>
      <c r="BZ55" s="25" t="str">
        <f t="shared" si="14"/>
        <v/>
      </c>
      <c r="CA55" s="25" t="str">
        <f t="shared" si="15"/>
        <v/>
      </c>
      <c r="CB55" s="25" t="str">
        <f t="shared" si="16"/>
        <v/>
      </c>
      <c r="CC55" s="25" t="str">
        <f t="shared" si="17"/>
        <v/>
      </c>
      <c r="CD55" s="25" t="str">
        <f t="shared" si="18"/>
        <v/>
      </c>
      <c r="CE55" s="25" t="str">
        <f t="shared" si="19"/>
        <v/>
      </c>
      <c r="CF55" s="25" t="str">
        <f t="shared" si="20"/>
        <v/>
      </c>
      <c r="CG55" s="25" t="str">
        <f t="shared" si="21"/>
        <v/>
      </c>
      <c r="CH55" s="25" t="str">
        <f t="shared" si="22"/>
        <v/>
      </c>
      <c r="CI55" s="25" t="str">
        <f>IF(M55=0,"",(#REF!-M55)/M55)</f>
        <v/>
      </c>
      <c r="CJ55" s="25" t="str">
        <f>IF(N55=0,"",(#REF!-N55)/N55)</f>
        <v/>
      </c>
      <c r="CK55" s="25" t="str">
        <f t="shared" si="23"/>
        <v/>
      </c>
    </row>
    <row r="56" spans="1:89" x14ac:dyDescent="0.3">
      <c r="A56" s="28" t="s">
        <v>11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31"/>
      <c r="O56" s="31"/>
      <c r="P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X56" s="37" t="e">
        <f t="shared" si="12"/>
        <v>#DIV/0!</v>
      </c>
      <c r="BY56" s="25" t="str">
        <f t="shared" si="13"/>
        <v/>
      </c>
      <c r="BZ56" s="25" t="str">
        <f t="shared" si="14"/>
        <v/>
      </c>
      <c r="CA56" s="25" t="str">
        <f t="shared" si="15"/>
        <v/>
      </c>
      <c r="CB56" s="25" t="str">
        <f t="shared" si="16"/>
        <v/>
      </c>
      <c r="CC56" s="25" t="str">
        <f t="shared" si="17"/>
        <v/>
      </c>
      <c r="CD56" s="25" t="str">
        <f t="shared" si="18"/>
        <v/>
      </c>
      <c r="CE56" s="25" t="str">
        <f t="shared" si="19"/>
        <v/>
      </c>
      <c r="CF56" s="25" t="str">
        <f t="shared" si="20"/>
        <v/>
      </c>
      <c r="CG56" s="25" t="str">
        <f t="shared" si="21"/>
        <v/>
      </c>
      <c r="CH56" s="25" t="str">
        <f t="shared" si="22"/>
        <v/>
      </c>
      <c r="CI56" s="25" t="str">
        <f>IF(M56=0,"",(#REF!-M56)/M56)</f>
        <v/>
      </c>
      <c r="CJ56" s="25" t="str">
        <f>IF(N56=0,"",(#REF!-N56)/N56)</f>
        <v/>
      </c>
      <c r="CK56" s="25" t="str">
        <f t="shared" si="23"/>
        <v/>
      </c>
    </row>
    <row r="57" spans="1:89" x14ac:dyDescent="0.3">
      <c r="A57" s="30" t="s">
        <v>58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X57" s="37" t="e">
        <f t="shared" si="12"/>
        <v>#DIV/0!</v>
      </c>
      <c r="BY57" s="25" t="str">
        <f t="shared" si="13"/>
        <v/>
      </c>
      <c r="BZ57" s="25" t="str">
        <f t="shared" si="14"/>
        <v/>
      </c>
      <c r="CA57" s="25" t="str">
        <f t="shared" si="15"/>
        <v/>
      </c>
      <c r="CB57" s="25" t="str">
        <f t="shared" si="16"/>
        <v/>
      </c>
      <c r="CC57" s="25" t="str">
        <f t="shared" si="17"/>
        <v/>
      </c>
      <c r="CD57" s="25" t="str">
        <f t="shared" si="18"/>
        <v/>
      </c>
      <c r="CE57" s="25" t="str">
        <f t="shared" si="19"/>
        <v/>
      </c>
      <c r="CF57" s="25" t="str">
        <f t="shared" si="20"/>
        <v/>
      </c>
      <c r="CG57" s="25" t="str">
        <f t="shared" si="21"/>
        <v/>
      </c>
      <c r="CH57" s="25" t="str">
        <f t="shared" si="22"/>
        <v/>
      </c>
      <c r="CI57" s="25" t="str">
        <f>IF(M57=0,"",(#REF!-M57)/M57)</f>
        <v/>
      </c>
      <c r="CJ57" s="25" t="str">
        <f>IF(N57=0,"",(#REF!-N57)/N57)</f>
        <v/>
      </c>
      <c r="CK57" s="25" t="str">
        <f t="shared" si="23"/>
        <v/>
      </c>
    </row>
    <row r="58" spans="1:89" x14ac:dyDescent="0.3">
      <c r="A58" s="30" t="s">
        <v>75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X58" s="37" t="e">
        <f t="shared" si="12"/>
        <v>#DIV/0!</v>
      </c>
      <c r="BY58" s="25" t="str">
        <f t="shared" si="13"/>
        <v/>
      </c>
      <c r="BZ58" s="25" t="str">
        <f t="shared" si="14"/>
        <v/>
      </c>
      <c r="CA58" s="25" t="str">
        <f t="shared" si="15"/>
        <v/>
      </c>
      <c r="CB58" s="25" t="str">
        <f t="shared" si="16"/>
        <v/>
      </c>
      <c r="CC58" s="25" t="str">
        <f t="shared" si="17"/>
        <v/>
      </c>
      <c r="CD58" s="25" t="str">
        <f t="shared" si="18"/>
        <v/>
      </c>
      <c r="CE58" s="25" t="str">
        <f t="shared" si="19"/>
        <v/>
      </c>
      <c r="CF58" s="25" t="str">
        <f t="shared" si="20"/>
        <v/>
      </c>
      <c r="CG58" s="25" t="str">
        <f t="shared" si="21"/>
        <v/>
      </c>
      <c r="CH58" s="25" t="str">
        <f t="shared" si="22"/>
        <v/>
      </c>
      <c r="CI58" s="25" t="str">
        <f>IF(M58=0,"",(#REF!-M58)/M58)</f>
        <v/>
      </c>
      <c r="CJ58" s="25" t="str">
        <f>IF(N58=0,"",(#REF!-N58)/N58)</f>
        <v/>
      </c>
      <c r="CK58" s="25" t="str">
        <f t="shared" si="23"/>
        <v/>
      </c>
    </row>
    <row r="59" spans="1:89" x14ac:dyDescent="0.3">
      <c r="A59" s="30" t="s">
        <v>420</v>
      </c>
      <c r="B59" s="28">
        <v>48290.882870000001</v>
      </c>
      <c r="C59" s="28">
        <v>73.991572779999998</v>
      </c>
      <c r="D59" s="28">
        <v>506626.57650000002</v>
      </c>
      <c r="E59" s="28">
        <v>15511.839099999999</v>
      </c>
      <c r="F59" s="28">
        <v>14477.720799999999</v>
      </c>
      <c r="G59" s="28">
        <v>12476.879199999999</v>
      </c>
      <c r="H59" s="28">
        <v>21802.039799999999</v>
      </c>
      <c r="I59" s="28">
        <v>4.9926637779999998</v>
      </c>
      <c r="J59" s="28">
        <v>0.213660028</v>
      </c>
      <c r="K59" s="28">
        <v>34.22920886</v>
      </c>
      <c r="L59" s="28"/>
      <c r="M59" s="28"/>
      <c r="N59" s="28"/>
      <c r="O59" s="28">
        <v>0.28810685000000003</v>
      </c>
      <c r="P59" s="28"/>
      <c r="Q59" s="30" t="s">
        <v>69</v>
      </c>
      <c r="R59" s="28">
        <v>0</v>
      </c>
      <c r="S59" s="28">
        <v>4.66928436340711</v>
      </c>
      <c r="T59" s="28">
        <v>4.66928436340711</v>
      </c>
      <c r="U59" s="28">
        <v>0</v>
      </c>
      <c r="V59" s="28">
        <v>0.19974953630168299</v>
      </c>
      <c r="W59" s="28">
        <v>0</v>
      </c>
      <c r="X59" s="28">
        <v>45150.059571972699</v>
      </c>
      <c r="Y59" s="28">
        <v>313.19321771568599</v>
      </c>
      <c r="Z59" s="28">
        <v>674.58625468441903</v>
      </c>
      <c r="AA59" s="28">
        <v>458.43903497658903</v>
      </c>
      <c r="AB59" s="28">
        <v>0</v>
      </c>
      <c r="AC59" s="28">
        <v>32.006477896870898</v>
      </c>
      <c r="AD59" s="28">
        <v>32.006477896870898</v>
      </c>
      <c r="AE59" s="28">
        <v>3788.5667231490802</v>
      </c>
      <c r="AF59" s="28">
        <v>249.56194641486499</v>
      </c>
      <c r="AG59" s="28">
        <v>201.13038993106201</v>
      </c>
      <c r="AH59" s="28">
        <v>0</v>
      </c>
      <c r="AI59" s="28">
        <v>0</v>
      </c>
      <c r="AJ59" s="28">
        <v>0.26939992905392401</v>
      </c>
      <c r="AK59" s="28">
        <v>69.1891775326973</v>
      </c>
      <c r="AL59" s="28">
        <v>0</v>
      </c>
      <c r="AM59" s="28">
        <v>426477.98960741097</v>
      </c>
      <c r="AN59" s="28">
        <v>43590.506425921798</v>
      </c>
      <c r="AO59" s="28">
        <v>473857.06275648199</v>
      </c>
      <c r="AP59" s="28">
        <v>0</v>
      </c>
      <c r="AQ59" s="28">
        <v>616.73371364501099</v>
      </c>
      <c r="AR59" s="28">
        <v>0</v>
      </c>
      <c r="AS59" s="28">
        <v>11264.184904022801</v>
      </c>
      <c r="AT59" s="28">
        <v>258.94387759938598</v>
      </c>
      <c r="AU59" s="28">
        <v>0</v>
      </c>
      <c r="AV59" s="28">
        <v>960.15463317845899</v>
      </c>
      <c r="AW59" s="28">
        <v>10.558577295700401</v>
      </c>
      <c r="AX59" s="28">
        <v>0</v>
      </c>
      <c r="AY59" s="28">
        <v>0</v>
      </c>
      <c r="AZ59" s="28">
        <v>14501.5856284041</v>
      </c>
      <c r="BA59" s="28">
        <v>13534.6484600206</v>
      </c>
      <c r="BB59" s="28">
        <v>966.937168383516</v>
      </c>
      <c r="BC59" s="28">
        <v>45.105874325523402</v>
      </c>
      <c r="BD59" s="28">
        <v>0</v>
      </c>
      <c r="BE59" s="28">
        <v>3379.19005043072</v>
      </c>
      <c r="BF59" s="28">
        <v>0</v>
      </c>
      <c r="BG59" s="28">
        <v>1439.56382920793</v>
      </c>
      <c r="BH59" s="28">
        <v>0</v>
      </c>
      <c r="BI59" s="28">
        <v>0</v>
      </c>
      <c r="BJ59" s="28">
        <v>5758.2553033835302</v>
      </c>
      <c r="BK59" s="28">
        <v>763.36042809272203</v>
      </c>
      <c r="BL59" s="28">
        <v>46.070395233607201</v>
      </c>
      <c r="BM59" s="28">
        <v>1634.88530773767</v>
      </c>
      <c r="BN59" s="28">
        <v>1.9206116280582199</v>
      </c>
      <c r="BO59" s="28">
        <v>11663.117902169901</v>
      </c>
      <c r="BP59" s="28">
        <v>5328.2455541108602</v>
      </c>
      <c r="BQ59" s="28">
        <v>0</v>
      </c>
      <c r="BR59" s="28">
        <v>0</v>
      </c>
      <c r="BS59" s="28">
        <v>2235.81135551336</v>
      </c>
      <c r="BT59" s="28">
        <v>2113.8150492620598</v>
      </c>
      <c r="BU59" s="28">
        <v>20385.141698991902</v>
      </c>
      <c r="BV59" s="28">
        <v>2342.4233704221001</v>
      </c>
      <c r="BX59" s="37">
        <f t="shared" si="12"/>
        <v>7.9951677856409786E-3</v>
      </c>
      <c r="BY59" s="25">
        <f t="shared" si="13"/>
        <v>-6.5039674393248509E-2</v>
      </c>
      <c r="BZ59" s="25">
        <f t="shared" si="14"/>
        <v>-6.4904624498004868E-2</v>
      </c>
      <c r="CA59" s="25">
        <f t="shared" si="15"/>
        <v>-6.4681789830103864E-2</v>
      </c>
      <c r="CB59" s="25">
        <f t="shared" si="16"/>
        <v>-6.512789780006803E-2</v>
      </c>
      <c r="CC59" s="25">
        <f t="shared" si="17"/>
        <v>-6.5139558429625113E-2</v>
      </c>
      <c r="CD59" s="25">
        <f t="shared" si="18"/>
        <v>-6.5221541764233684E-2</v>
      </c>
      <c r="CE59" s="25">
        <f t="shared" si="19"/>
        <v>-6.4989244768193524E-2</v>
      </c>
      <c r="CF59" s="25">
        <f t="shared" si="20"/>
        <v>-6.4770917684833909E-2</v>
      </c>
      <c r="CG59" s="25">
        <f t="shared" si="21"/>
        <v>-6.5105728144512889E-2</v>
      </c>
      <c r="CH59" s="25">
        <f t="shared" si="22"/>
        <v>-6.4936673594187824E-2</v>
      </c>
      <c r="CI59" s="25" t="str">
        <f>IF(M59=0,"",(#REF!-M59)/M59)</f>
        <v/>
      </c>
      <c r="CJ59" s="25" t="str">
        <f>IF(N59=0,"",(#REF!-N59)/N59)</f>
        <v/>
      </c>
      <c r="CK59" s="25">
        <f t="shared" si="23"/>
        <v>-6.4930496953043676E-2</v>
      </c>
    </row>
    <row r="60" spans="1:89" x14ac:dyDescent="0.3">
      <c r="A60" s="28" t="s">
        <v>421</v>
      </c>
      <c r="B60" s="28">
        <v>187385.13793302499</v>
      </c>
      <c r="C60" s="28"/>
      <c r="D60" s="28">
        <v>2209163.5475831898</v>
      </c>
      <c r="E60" s="28">
        <v>187533.439004352</v>
      </c>
      <c r="F60" s="28">
        <v>172530.763880849</v>
      </c>
      <c r="G60" s="28">
        <v>1391301.7017690099</v>
      </c>
      <c r="H60" s="28">
        <v>79552.334695222002</v>
      </c>
      <c r="I60" s="28">
        <v>18.182004067000101</v>
      </c>
      <c r="J60" s="28">
        <v>0.77922865002308495</v>
      </c>
      <c r="K60" s="28">
        <v>124.676584670182</v>
      </c>
      <c r="L60" s="28"/>
      <c r="M60" s="28"/>
      <c r="N60" s="28"/>
      <c r="O60" s="28"/>
      <c r="P60" s="28"/>
      <c r="Q60" s="30" t="s">
        <v>70</v>
      </c>
      <c r="R60" s="28">
        <v>0</v>
      </c>
      <c r="S60" s="28">
        <v>8.1120066955868708</v>
      </c>
      <c r="T60" s="28">
        <v>8.1120066955868708</v>
      </c>
      <c r="U60" s="28">
        <v>0</v>
      </c>
      <c r="V60" s="28">
        <v>0.34802479429362199</v>
      </c>
      <c r="W60" s="28">
        <v>0</v>
      </c>
      <c r="X60" s="28">
        <v>83652.037086151104</v>
      </c>
      <c r="Y60" s="28">
        <v>546.87185242844396</v>
      </c>
      <c r="Z60" s="28">
        <v>1177.4400713801499</v>
      </c>
      <c r="AA60" s="28">
        <v>795.02820056548205</v>
      </c>
      <c r="AB60" s="28">
        <v>0</v>
      </c>
      <c r="AC60" s="28">
        <v>55.520550888076599</v>
      </c>
      <c r="AD60" s="28">
        <v>55.520550888076599</v>
      </c>
      <c r="AE60" s="28">
        <v>7897.8997223278502</v>
      </c>
      <c r="AF60" s="28">
        <v>432.856346941364</v>
      </c>
      <c r="AG60" s="28">
        <v>351.188624047465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888768.02069699101</v>
      </c>
      <c r="AN60" s="28">
        <v>90375.665935834404</v>
      </c>
      <c r="AO60" s="28">
        <v>987041.58635515301</v>
      </c>
      <c r="AP60" s="28">
        <v>0</v>
      </c>
      <c r="AQ60" s="28">
        <v>1076.88522068817</v>
      </c>
      <c r="AR60" s="28">
        <v>0</v>
      </c>
      <c r="AS60" s="28">
        <v>19646.084867563899</v>
      </c>
      <c r="AT60" s="28">
        <v>1473.7940604176699</v>
      </c>
      <c r="AU60" s="28">
        <v>0</v>
      </c>
      <c r="AV60" s="28">
        <v>5466.7220478733598</v>
      </c>
      <c r="AW60" s="28">
        <v>59.908330384651599</v>
      </c>
      <c r="AX60" s="28">
        <v>0</v>
      </c>
      <c r="AY60" s="28">
        <v>0</v>
      </c>
      <c r="AZ60" s="28">
        <v>83611.742941406599</v>
      </c>
      <c r="BA60" s="28">
        <v>76922.026788692499</v>
      </c>
      <c r="BB60" s="28">
        <v>6689.7161527141598</v>
      </c>
      <c r="BC60" s="28">
        <v>256.08569850691902</v>
      </c>
      <c r="BD60" s="28">
        <v>0</v>
      </c>
      <c r="BE60" s="28">
        <v>19244.7144783037</v>
      </c>
      <c r="BF60" s="28">
        <v>0</v>
      </c>
      <c r="BG60" s="28">
        <v>8168.8859295513003</v>
      </c>
      <c r="BH60" s="28">
        <v>0</v>
      </c>
      <c r="BI60" s="28">
        <v>0</v>
      </c>
      <c r="BJ60" s="28">
        <v>32675.543718205201</v>
      </c>
      <c r="BK60" s="28">
        <v>1326.21371174875</v>
      </c>
      <c r="BL60" s="28">
        <v>261.47402315955497</v>
      </c>
      <c r="BM60" s="28">
        <v>9303.9712010229396</v>
      </c>
      <c r="BN60" s="28">
        <v>10.9273012671065</v>
      </c>
      <c r="BO60" s="28">
        <v>621997.47630747803</v>
      </c>
      <c r="BP60" s="28">
        <v>9279.6885551261294</v>
      </c>
      <c r="BQ60" s="28">
        <v>0</v>
      </c>
      <c r="BR60" s="28">
        <v>0</v>
      </c>
      <c r="BS60" s="28">
        <v>3903.0161576710202</v>
      </c>
      <c r="BT60" s="28">
        <v>3670.9065224689598</v>
      </c>
      <c r="BU60" s="28">
        <v>35476.912285807099</v>
      </c>
      <c r="BV60" s="28">
        <v>4087.7205611358099</v>
      </c>
      <c r="BX60" s="37">
        <f t="shared" si="12"/>
        <v>8.0015876043201106E-3</v>
      </c>
      <c r="BY60" s="25">
        <f t="shared" si="13"/>
        <v>-0.55358232777217409</v>
      </c>
      <c r="BZ60" s="25" t="str">
        <f t="shared" si="14"/>
        <v/>
      </c>
      <c r="CA60" s="25">
        <f t="shared" si="15"/>
        <v>-0.55320574276405654</v>
      </c>
      <c r="CB60" s="25">
        <f t="shared" si="16"/>
        <v>-0.55415021776747631</v>
      </c>
      <c r="CC60" s="25">
        <f t="shared" si="17"/>
        <v>-0.55415471966602192</v>
      </c>
      <c r="CD60" s="25">
        <f t="shared" si="18"/>
        <v>-0.55293846365844179</v>
      </c>
      <c r="CE60" s="25">
        <f t="shared" si="19"/>
        <v>-0.55404310355283792</v>
      </c>
      <c r="CF60" s="25">
        <f t="shared" si="20"/>
        <v>-0.55384419309915522</v>
      </c>
      <c r="CG60" s="25">
        <f t="shared" si="21"/>
        <v>-0.55337269197775052</v>
      </c>
      <c r="CH60" s="25">
        <f t="shared" si="22"/>
        <v>-0.55468341521425191</v>
      </c>
      <c r="CI60" s="25" t="str">
        <f>IF(M60=0,"",(#REF!-M60)/M60)</f>
        <v/>
      </c>
      <c r="CJ60" s="25" t="str">
        <f>IF(N60=0,"",(#REF!-N60)/N60)</f>
        <v/>
      </c>
      <c r="CK60" s="25" t="str">
        <f t="shared" si="23"/>
        <v/>
      </c>
    </row>
    <row r="61" spans="1:89" x14ac:dyDescent="0.3">
      <c r="A61" s="44" t="s">
        <v>55</v>
      </c>
      <c r="B61" s="1">
        <f>SUM(B3:B60)</f>
        <v>246561.33229762758</v>
      </c>
      <c r="C61" s="1">
        <f t="shared" ref="C61:O61" si="24">SUM(C3:C60)</f>
        <v>99.458542882100005</v>
      </c>
      <c r="D61" s="1">
        <f t="shared" si="24"/>
        <v>2824058.560891211</v>
      </c>
      <c r="E61" s="1">
        <f t="shared" si="24"/>
        <v>207293.1799699078</v>
      </c>
      <c r="F61" s="1">
        <f t="shared" si="24"/>
        <v>190840.17125461821</v>
      </c>
      <c r="G61" s="1">
        <f t="shared" si="24"/>
        <v>1407661.1336577628</v>
      </c>
      <c r="H61" s="1">
        <f t="shared" si="24"/>
        <v>106397.7211240999</v>
      </c>
      <c r="I61" s="1">
        <f t="shared" si="24"/>
        <v>24.329583340081832</v>
      </c>
      <c r="J61" s="1">
        <f t="shared" si="24"/>
        <v>1.043492654805932</v>
      </c>
      <c r="K61" s="1">
        <f t="shared" si="24"/>
        <v>166.8238253860969</v>
      </c>
      <c r="L61" s="1">
        <f t="shared" si="24"/>
        <v>0</v>
      </c>
      <c r="M61" s="1">
        <f t="shared" si="24"/>
        <v>0</v>
      </c>
      <c r="N61" s="1">
        <f t="shared" si="24"/>
        <v>0</v>
      </c>
      <c r="O61" s="1">
        <f t="shared" si="24"/>
        <v>0.36439371247433305</v>
      </c>
      <c r="P61" s="28"/>
      <c r="Q61" s="28"/>
      <c r="R61" s="1">
        <f>SUM(R3:R60)</f>
        <v>0</v>
      </c>
      <c r="S61" s="1">
        <f t="shared" ref="S61:BV61" si="25">SUM(S3:S60)</f>
        <v>13.938917419974725</v>
      </c>
      <c r="T61" s="1">
        <f t="shared" si="25"/>
        <v>13.938917419974725</v>
      </c>
      <c r="U61" s="1">
        <f t="shared" si="25"/>
        <v>0</v>
      </c>
      <c r="V61" s="1">
        <f t="shared" si="25"/>
        <v>0.59849767354681505</v>
      </c>
      <c r="W61" s="1">
        <f t="shared" si="25"/>
        <v>0</v>
      </c>
      <c r="X61" s="1">
        <f t="shared" si="25"/>
        <v>139712.89332710666</v>
      </c>
      <c r="Y61" s="1">
        <f t="shared" si="25"/>
        <v>937.74022097992429</v>
      </c>
      <c r="Z61" s="1">
        <f t="shared" si="25"/>
        <v>2019.3682278598626</v>
      </c>
      <c r="AA61" s="1">
        <f t="shared" si="25"/>
        <v>1367.1121392809014</v>
      </c>
      <c r="AB61" s="1">
        <f t="shared" si="25"/>
        <v>0</v>
      </c>
      <c r="AC61" s="1">
        <f t="shared" si="25"/>
        <v>95.463611239897574</v>
      </c>
      <c r="AD61" s="1">
        <f t="shared" si="25"/>
        <v>95.463611239897574</v>
      </c>
      <c r="AE61" s="1">
        <f t="shared" si="25"/>
        <v>12554.641555461934</v>
      </c>
      <c r="AF61" s="1">
        <f t="shared" si="25"/>
        <v>744.27872059072979</v>
      </c>
      <c r="AG61" s="1">
        <f t="shared" si="25"/>
        <v>602.21074169152064</v>
      </c>
      <c r="AH61" s="1">
        <f t="shared" si="25"/>
        <v>0</v>
      </c>
      <c r="AI61" s="1">
        <f t="shared" si="25"/>
        <v>0</v>
      </c>
      <c r="AJ61" s="1">
        <f t="shared" si="25"/>
        <v>0.34586508114907377</v>
      </c>
      <c r="AK61" s="1">
        <f t="shared" si="25"/>
        <v>94.715590269756163</v>
      </c>
      <c r="AL61" s="1">
        <f t="shared" si="25"/>
        <v>0</v>
      </c>
      <c r="AM61" s="1">
        <f t="shared" si="25"/>
        <v>1412915.5757041159</v>
      </c>
      <c r="AN61" s="1">
        <f t="shared" si="25"/>
        <v>143950.18786389777</v>
      </c>
      <c r="AO61" s="1">
        <f t="shared" si="25"/>
        <v>1569420.4051234755</v>
      </c>
      <c r="AP61" s="1">
        <f t="shared" si="25"/>
        <v>0</v>
      </c>
      <c r="AQ61" s="1">
        <f t="shared" si="25"/>
        <v>1846.5880990960404</v>
      </c>
      <c r="AR61" s="1">
        <f t="shared" si="25"/>
        <v>0</v>
      </c>
      <c r="AS61" s="1">
        <f t="shared" si="25"/>
        <v>33704.20352011342</v>
      </c>
      <c r="AT61" s="1">
        <f t="shared" si="25"/>
        <v>1806.191549335249</v>
      </c>
      <c r="AU61" s="1">
        <f t="shared" si="25"/>
        <v>0</v>
      </c>
      <c r="AV61" s="1">
        <f t="shared" si="25"/>
        <v>6699.2636321138161</v>
      </c>
      <c r="AW61" s="1">
        <f t="shared" si="25"/>
        <v>73.463163196251884</v>
      </c>
      <c r="AX61" s="1">
        <f t="shared" si="25"/>
        <v>0</v>
      </c>
      <c r="AY61" s="1">
        <f t="shared" si="25"/>
        <v>0</v>
      </c>
      <c r="AZ61" s="1">
        <f t="shared" si="25"/>
        <v>102371.17514163312</v>
      </c>
      <c r="BA61" s="1">
        <f t="shared" si="25"/>
        <v>94297.329606249041</v>
      </c>
      <c r="BB61" s="1">
        <f t="shared" si="25"/>
        <v>8073.8455353841546</v>
      </c>
      <c r="BC61" s="1">
        <f t="shared" si="25"/>
        <v>313.99377017829369</v>
      </c>
      <c r="BD61" s="1">
        <f t="shared" si="25"/>
        <v>0</v>
      </c>
      <c r="BE61" s="1">
        <f t="shared" si="25"/>
        <v>23582.524518922946</v>
      </c>
      <c r="BF61" s="1">
        <f t="shared" si="25"/>
        <v>0</v>
      </c>
      <c r="BG61" s="1">
        <f t="shared" si="25"/>
        <v>10017.030119194735</v>
      </c>
      <c r="BH61" s="1">
        <f t="shared" si="25"/>
        <v>0</v>
      </c>
      <c r="BI61" s="1">
        <f t="shared" si="25"/>
        <v>0</v>
      </c>
      <c r="BJ61" s="1">
        <f t="shared" si="25"/>
        <v>40068.120540112737</v>
      </c>
      <c r="BK61" s="1">
        <f t="shared" si="25"/>
        <v>2278.8124286077928</v>
      </c>
      <c r="BL61" s="1">
        <f t="shared" si="25"/>
        <v>320.61900476045702</v>
      </c>
      <c r="BM61" s="1">
        <f t="shared" si="25"/>
        <v>11402.730622178555</v>
      </c>
      <c r="BN61" s="1">
        <f t="shared" si="25"/>
        <v>13.392686255890842</v>
      </c>
      <c r="BO61" s="1">
        <f t="shared" si="25"/>
        <v>637552.25779380975</v>
      </c>
      <c r="BP61" s="1">
        <f t="shared" si="25"/>
        <v>15929.102264182477</v>
      </c>
      <c r="BQ61" s="1">
        <f t="shared" si="25"/>
        <v>0</v>
      </c>
      <c r="BR61" s="1">
        <f t="shared" si="25"/>
        <v>0</v>
      </c>
      <c r="BS61" s="1">
        <f t="shared" si="25"/>
        <v>6693.3689541663898</v>
      </c>
      <c r="BT61" s="1">
        <f t="shared" si="25"/>
        <v>6308.777835210527</v>
      </c>
      <c r="BU61" s="1">
        <f t="shared" si="25"/>
        <v>60917.220662592168</v>
      </c>
      <c r="BV61" s="1">
        <f t="shared" si="25"/>
        <v>7011.0981813652234</v>
      </c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</row>
    <row r="62" spans="1:89" x14ac:dyDescent="0.3">
      <c r="A62" s="10" t="s">
        <v>56</v>
      </c>
      <c r="B62" s="1">
        <f>SUM(B3:B51)</f>
        <v>10885.311494602602</v>
      </c>
      <c r="C62" s="1">
        <f>SUM(C3:C51)</f>
        <v>25.466970102099999</v>
      </c>
      <c r="D62" s="1">
        <f t="shared" ref="D62:O62" si="26">SUM(D3:D51)</f>
        <v>108268.436808021</v>
      </c>
      <c r="E62" s="1">
        <f t="shared" si="26"/>
        <v>4247.9018655557993</v>
      </c>
      <c r="F62" s="1">
        <f t="shared" si="26"/>
        <v>3831.6865737692001</v>
      </c>
      <c r="G62" s="1">
        <f t="shared" si="26"/>
        <v>3882.5526887528194</v>
      </c>
      <c r="H62" s="1">
        <f t="shared" si="26"/>
        <v>5043.3466288779</v>
      </c>
      <c r="I62" s="1">
        <f t="shared" si="26"/>
        <v>1.1549154950817302</v>
      </c>
      <c r="J62" s="1">
        <f t="shared" si="26"/>
        <v>5.0603976782847004E-2</v>
      </c>
      <c r="K62" s="1">
        <f t="shared" si="26"/>
        <v>7.918031855914899</v>
      </c>
      <c r="L62" s="1">
        <f t="shared" si="26"/>
        <v>0</v>
      </c>
      <c r="M62" s="1">
        <f t="shared" si="26"/>
        <v>0</v>
      </c>
      <c r="N62" s="1">
        <f t="shared" si="26"/>
        <v>0</v>
      </c>
      <c r="O62" s="1">
        <f t="shared" si="26"/>
        <v>7.6286862474333E-2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</row>
    <row r="63" spans="1:89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9779.2376561926012</v>
      </c>
      <c r="C63" s="28">
        <f t="shared" ref="C63:O63" si="27">+C3+C5+C8+C9+C11+C12+C14+C15+C16+C17+C18+C19+C20+C21+C22+C23+C24+C25+C26+C28+C30+C31+C33+C34+C35+C36+C37+C39+C40+C41+C42+C43+C44+C46+C47+C49+C50+C10</f>
        <v>19.648738208200001</v>
      </c>
      <c r="D63" s="28">
        <f t="shared" si="27"/>
        <v>96272.063106221001</v>
      </c>
      <c r="E63" s="28">
        <f t="shared" si="27"/>
        <v>3371.3792401147998</v>
      </c>
      <c r="F63" s="28">
        <f t="shared" si="27"/>
        <v>3123.7429892321998</v>
      </c>
      <c r="G63" s="28">
        <f t="shared" si="27"/>
        <v>2733.7905977488194</v>
      </c>
      <c r="H63" s="28">
        <f t="shared" si="27"/>
        <v>4563.2191705999003</v>
      </c>
      <c r="I63" s="28">
        <f t="shared" si="27"/>
        <v>1.0449775776817303</v>
      </c>
      <c r="J63" s="28">
        <f t="shared" si="27"/>
        <v>4.4719594182847003E-2</v>
      </c>
      <c r="K63" s="28">
        <f t="shared" si="27"/>
        <v>7.1642548299148983</v>
      </c>
      <c r="L63" s="28">
        <f t="shared" si="27"/>
        <v>0</v>
      </c>
      <c r="M63" s="28">
        <f t="shared" si="27"/>
        <v>0</v>
      </c>
      <c r="N63" s="28">
        <f t="shared" si="27"/>
        <v>0</v>
      </c>
      <c r="O63" s="28">
        <f t="shared" si="27"/>
        <v>6.2162652874333008E-2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</row>
    <row r="66" spans="1:9" x14ac:dyDescent="0.3">
      <c r="A66" s="5"/>
    </row>
    <row r="67" spans="1:9" x14ac:dyDescent="0.3">
      <c r="A67" s="41"/>
    </row>
    <row r="68" spans="1:9" x14ac:dyDescent="0.3">
      <c r="A68" s="21"/>
    </row>
    <row r="69" spans="1:9" x14ac:dyDescent="0.3">
      <c r="A69" s="21"/>
    </row>
    <row r="70" spans="1:9" x14ac:dyDescent="0.3">
      <c r="A70" s="21"/>
    </row>
    <row r="71" spans="1:9" x14ac:dyDescent="0.3">
      <c r="A71" s="21"/>
    </row>
    <row r="72" spans="1:9" x14ac:dyDescent="0.3">
      <c r="A72" s="21"/>
    </row>
    <row r="73" spans="1:9" x14ac:dyDescent="0.3">
      <c r="A73" s="21"/>
    </row>
    <row r="74" spans="1:9" x14ac:dyDescent="0.3">
      <c r="A74" s="21"/>
    </row>
    <row r="75" spans="1:9" x14ac:dyDescent="0.3">
      <c r="A75" s="21"/>
    </row>
    <row r="76" spans="1:9" x14ac:dyDescent="0.3">
      <c r="A76" s="21"/>
    </row>
    <row r="77" spans="1:9" x14ac:dyDescent="0.3">
      <c r="A77" s="21"/>
    </row>
    <row r="78" spans="1:9" x14ac:dyDescent="0.3">
      <c r="A78" s="24"/>
    </row>
    <row r="79" spans="1:9" x14ac:dyDescent="0.3">
      <c r="A79" s="24"/>
    </row>
    <row r="80" spans="1:9" x14ac:dyDescent="0.3">
      <c r="A80" s="18"/>
      <c r="B80" s="15"/>
      <c r="C80" s="15"/>
      <c r="D80" s="15"/>
      <c r="E80" s="15"/>
      <c r="F80" s="15"/>
      <c r="G80" s="15"/>
      <c r="H80" s="15"/>
      <c r="I80" s="15"/>
    </row>
    <row r="83" spans="1:1" x14ac:dyDescent="0.3">
      <c r="A83" s="5"/>
    </row>
    <row r="84" spans="1:1" x14ac:dyDescent="0.3">
      <c r="A84" s="9"/>
    </row>
    <row r="85" spans="1:1" x14ac:dyDescent="0.3">
      <c r="A85" s="21"/>
    </row>
    <row r="86" spans="1:1" x14ac:dyDescent="0.3">
      <c r="A86" s="21"/>
    </row>
    <row r="87" spans="1:1" x14ac:dyDescent="0.3">
      <c r="A87" s="21"/>
    </row>
    <row r="88" spans="1:1" x14ac:dyDescent="0.3">
      <c r="A88" s="21"/>
    </row>
    <row r="89" spans="1:1" x14ac:dyDescent="0.3">
      <c r="A89" s="21"/>
    </row>
    <row r="90" spans="1:1" x14ac:dyDescent="0.3">
      <c r="A90" s="21"/>
    </row>
    <row r="91" spans="1:1" x14ac:dyDescent="0.3">
      <c r="A91" s="21"/>
    </row>
    <row r="92" spans="1:1" x14ac:dyDescent="0.3">
      <c r="A92" s="21"/>
    </row>
    <row r="93" spans="1:1" x14ac:dyDescent="0.3">
      <c r="A93" s="21"/>
    </row>
    <row r="94" spans="1:1" x14ac:dyDescent="0.3">
      <c r="A94" s="21"/>
    </row>
    <row r="95" spans="1:1" x14ac:dyDescent="0.3">
      <c r="A95" s="24"/>
    </row>
    <row r="96" spans="1:1" x14ac:dyDescent="0.3">
      <c r="A96" s="24"/>
    </row>
    <row r="97" spans="1:3" x14ac:dyDescent="0.3">
      <c r="A97" s="18"/>
      <c r="B97" s="15"/>
      <c r="C97" s="56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9"/>
  <sheetViews>
    <sheetView zoomScale="85" zoomScaleNormal="85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S4" sqref="S4"/>
    </sheetView>
  </sheetViews>
  <sheetFormatPr defaultRowHeight="14.4" x14ac:dyDescent="0.3"/>
  <cols>
    <col min="1" max="1" width="19.5546875" customWidth="1"/>
    <col min="2" max="2" width="10.33203125" bestFit="1" customWidth="1"/>
    <col min="3" max="3" width="7.88671875" bestFit="1" customWidth="1"/>
    <col min="4" max="4" width="9.44140625" bestFit="1" customWidth="1"/>
    <col min="5" max="7" width="7.88671875" bestFit="1" customWidth="1"/>
    <col min="8" max="8" width="9.44140625" bestFit="1" customWidth="1"/>
    <col min="9" max="9" width="9" bestFit="1" customWidth="1"/>
    <col min="10" max="10" width="9.109375" bestFit="1" customWidth="1"/>
    <col min="11" max="11" width="6.88671875" bestFit="1" customWidth="1"/>
    <col min="12" max="12" width="9.88671875" bestFit="1" customWidth="1"/>
    <col min="13" max="13" width="6.88671875" bestFit="1" customWidth="1"/>
    <col min="14" max="14" width="11.109375" bestFit="1" customWidth="1"/>
    <col min="15" max="17" width="9.109375" style="30" customWidth="1"/>
    <col min="19" max="19" width="15.44140625" bestFit="1" customWidth="1"/>
    <col min="20" max="20" width="10" style="30" bestFit="1" customWidth="1"/>
    <col min="21" max="21" width="6.88671875" style="28" bestFit="1" customWidth="1"/>
    <col min="22" max="22" width="14.6640625" style="28" bestFit="1" customWidth="1"/>
    <col min="23" max="23" width="6.88671875" style="28" bestFit="1" customWidth="1"/>
    <col min="24" max="24" width="9.109375" style="28" bestFit="1" customWidth="1"/>
    <col min="25" max="25" width="13.5546875" style="28" bestFit="1" customWidth="1"/>
    <col min="26" max="26" width="9.44140625" style="28" bestFit="1" customWidth="1"/>
    <col min="27" max="27" width="7.6640625" style="28" bestFit="1" customWidth="1"/>
    <col min="28" max="28" width="9.44140625" style="28" bestFit="1" customWidth="1"/>
    <col min="29" max="29" width="9.33203125" style="28" bestFit="1" customWidth="1"/>
    <col min="30" max="30" width="9.44140625" style="28" bestFit="1" customWidth="1"/>
    <col min="31" max="32" width="7.88671875" style="28" bestFit="1" customWidth="1"/>
    <col min="33" max="33" width="15.5546875" style="28" bestFit="1" customWidth="1"/>
    <col min="34" max="34" width="6.88671875" style="28" bestFit="1" customWidth="1"/>
    <col min="35" max="35" width="6.5546875" style="28" customWidth="1"/>
    <col min="36" max="36" width="6.88671875" style="28" bestFit="1" customWidth="1"/>
    <col min="37" max="37" width="5.88671875" style="28" bestFit="1" customWidth="1"/>
    <col min="38" max="38" width="7.88671875" style="28" bestFit="1" customWidth="1"/>
    <col min="39" max="39" width="6.33203125" style="28" bestFit="1" customWidth="1"/>
    <col min="40" max="40" width="7.88671875" style="28" bestFit="1" customWidth="1"/>
    <col min="41" max="41" width="10.109375" style="28" bestFit="1" customWidth="1"/>
    <col min="42" max="42" width="9.44140625" style="28" bestFit="1" customWidth="1"/>
    <col min="43" max="43" width="7.88671875" style="28" bestFit="1" customWidth="1"/>
    <col min="44" max="44" width="9.44140625" style="28" bestFit="1" customWidth="1"/>
    <col min="45" max="45" width="7.6640625" style="28" bestFit="1" customWidth="1"/>
    <col min="46" max="46" width="6.88671875" style="28" bestFit="1" customWidth="1"/>
    <col min="47" max="47" width="7.6640625" style="28" bestFit="1" customWidth="1"/>
    <col min="48" max="48" width="9.44140625" style="28" bestFit="1" customWidth="1"/>
    <col min="49" max="49" width="6.6640625" style="28" bestFit="1" customWidth="1"/>
    <col min="50" max="50" width="6.88671875" style="28" bestFit="1" customWidth="1"/>
    <col min="51" max="51" width="9.33203125" style="28" bestFit="1" customWidth="1"/>
    <col min="52" max="52" width="5.88671875" style="28" bestFit="1" customWidth="1"/>
    <col min="53" max="53" width="6.6640625" style="28" bestFit="1" customWidth="1"/>
    <col min="54" max="54" width="6.88671875" style="28" bestFit="1" customWidth="1"/>
    <col min="55" max="57" width="7.88671875" style="28" bestFit="1" customWidth="1"/>
    <col min="58" max="59" width="7.6640625" style="28" bestFit="1" customWidth="1"/>
    <col min="60" max="60" width="8.88671875" style="28" bestFit="1" customWidth="1"/>
    <col min="61" max="61" width="5.88671875" style="28" bestFit="1" customWidth="1"/>
    <col min="62" max="62" width="8" style="28" bestFit="1" customWidth="1"/>
    <col min="63" max="63" width="6.6640625" style="28" bestFit="1" customWidth="1"/>
    <col min="64" max="64" width="6.109375" style="28" bestFit="1" customWidth="1"/>
    <col min="65" max="65" width="7.88671875" style="28" bestFit="1" customWidth="1"/>
    <col min="66" max="67" width="6.88671875" style="28" bestFit="1" customWidth="1"/>
    <col min="68" max="68" width="7.6640625" style="28" bestFit="1" customWidth="1"/>
    <col min="69" max="69" width="7.88671875" style="28" bestFit="1" customWidth="1"/>
    <col min="70" max="70" width="9.44140625" style="28" bestFit="1" customWidth="1"/>
    <col min="71" max="72" width="6.88671875" style="28" bestFit="1" customWidth="1"/>
    <col min="73" max="73" width="7.88671875" style="28" bestFit="1" customWidth="1"/>
    <col min="74" max="74" width="9.33203125" style="28" bestFit="1" customWidth="1"/>
    <col min="75" max="75" width="5.6640625" style="28" bestFit="1" customWidth="1"/>
    <col min="76" max="77" width="9.44140625" style="28" bestFit="1" customWidth="1"/>
    <col min="78" max="78" width="7.6640625" style="28" customWidth="1"/>
    <col min="79" max="79" width="9.33203125" style="28" bestFit="1" customWidth="1"/>
    <col min="80" max="81" width="7.6640625" style="28" customWidth="1"/>
    <col min="82" max="94" width="9.109375" style="8"/>
  </cols>
  <sheetData>
    <row r="1" spans="1:97" x14ac:dyDescent="0.3">
      <c r="B1" s="30" t="s">
        <v>495</v>
      </c>
      <c r="S1" s="30" t="s">
        <v>489</v>
      </c>
      <c r="CD1" s="8" t="s">
        <v>316</v>
      </c>
    </row>
    <row r="2" spans="1:97" x14ac:dyDescent="0.3">
      <c r="A2" s="30" t="s">
        <v>229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30" t="s">
        <v>63</v>
      </c>
      <c r="J2" s="30" t="s">
        <v>64</v>
      </c>
      <c r="K2" s="30" t="s">
        <v>226</v>
      </c>
      <c r="L2" s="30" t="s">
        <v>65</v>
      </c>
      <c r="M2" s="30" t="s">
        <v>67</v>
      </c>
      <c r="N2" s="30" t="s">
        <v>68</v>
      </c>
      <c r="O2" s="30" t="s">
        <v>317</v>
      </c>
      <c r="P2" s="30" t="s">
        <v>320</v>
      </c>
      <c r="Q2" s="30" t="s">
        <v>327</v>
      </c>
      <c r="S2" s="30" t="s">
        <v>227</v>
      </c>
      <c r="T2" s="30" t="s">
        <v>391</v>
      </c>
      <c r="U2" s="30" t="s">
        <v>178</v>
      </c>
      <c r="V2" s="30" t="s">
        <v>131</v>
      </c>
      <c r="W2" s="30" t="s">
        <v>132</v>
      </c>
      <c r="X2" s="30" t="s">
        <v>133</v>
      </c>
      <c r="Y2" s="30" t="s">
        <v>392</v>
      </c>
      <c r="Z2" s="30" t="s">
        <v>179</v>
      </c>
      <c r="AA2" s="30" t="s">
        <v>134</v>
      </c>
      <c r="AB2" s="30" t="s">
        <v>135</v>
      </c>
      <c r="AC2" s="30" t="s">
        <v>59</v>
      </c>
      <c r="AD2" s="30" t="s">
        <v>136</v>
      </c>
      <c r="AE2" s="30" t="s">
        <v>137</v>
      </c>
      <c r="AF2" s="30" t="s">
        <v>393</v>
      </c>
      <c r="AG2" s="30" t="s">
        <v>138</v>
      </c>
      <c r="AH2" s="30" t="s">
        <v>139</v>
      </c>
      <c r="AI2" s="30" t="s">
        <v>140</v>
      </c>
      <c r="AJ2" s="30" t="s">
        <v>67</v>
      </c>
      <c r="AK2" s="30" t="s">
        <v>141</v>
      </c>
      <c r="AL2" s="30" t="s">
        <v>142</v>
      </c>
      <c r="AM2" s="30" t="s">
        <v>143</v>
      </c>
      <c r="AN2" s="30" t="s">
        <v>394</v>
      </c>
      <c r="AO2" s="30" t="s">
        <v>144</v>
      </c>
      <c r="AP2" s="30" t="s">
        <v>403</v>
      </c>
      <c r="AQ2" s="30" t="s">
        <v>57</v>
      </c>
      <c r="AR2" s="30" t="s">
        <v>128</v>
      </c>
      <c r="AS2" s="30" t="s">
        <v>145</v>
      </c>
      <c r="AT2" s="30" t="s">
        <v>146</v>
      </c>
      <c r="AU2" s="30" t="s">
        <v>60</v>
      </c>
      <c r="AV2" s="30" t="s">
        <v>147</v>
      </c>
      <c r="AW2" s="30" t="s">
        <v>148</v>
      </c>
      <c r="AX2" s="30" t="s">
        <v>149</v>
      </c>
      <c r="AY2" s="30" t="s">
        <v>150</v>
      </c>
      <c r="AZ2" s="30" t="s">
        <v>151</v>
      </c>
      <c r="BA2" s="30" t="s">
        <v>152</v>
      </c>
      <c r="BB2" s="30" t="s">
        <v>153</v>
      </c>
      <c r="BC2" s="30" t="s">
        <v>154</v>
      </c>
      <c r="BD2" s="30" t="s">
        <v>155</v>
      </c>
      <c r="BE2" s="30" t="s">
        <v>156</v>
      </c>
      <c r="BF2" s="30" t="s">
        <v>54</v>
      </c>
      <c r="BG2" s="30" t="s">
        <v>53</v>
      </c>
      <c r="BH2" s="30" t="s">
        <v>157</v>
      </c>
      <c r="BI2" s="30" t="s">
        <v>158</v>
      </c>
      <c r="BJ2" s="30" t="s">
        <v>159</v>
      </c>
      <c r="BK2" s="30" t="s">
        <v>160</v>
      </c>
      <c r="BL2" s="30" t="s">
        <v>161</v>
      </c>
      <c r="BM2" s="30" t="s">
        <v>162</v>
      </c>
      <c r="BN2" s="30" t="s">
        <v>163</v>
      </c>
      <c r="BO2" s="30" t="s">
        <v>164</v>
      </c>
      <c r="BP2" s="30" t="s">
        <v>165</v>
      </c>
      <c r="BQ2" s="30" t="s">
        <v>395</v>
      </c>
      <c r="BR2" s="30" t="s">
        <v>166</v>
      </c>
      <c r="BS2" s="30" t="s">
        <v>167</v>
      </c>
      <c r="BT2" s="30" t="s">
        <v>168</v>
      </c>
      <c r="BU2" s="30" t="s">
        <v>61</v>
      </c>
      <c r="BV2" s="30" t="s">
        <v>404</v>
      </c>
      <c r="BW2" s="30" t="s">
        <v>169</v>
      </c>
      <c r="BX2" s="30" t="s">
        <v>170</v>
      </c>
      <c r="BY2" s="30" t="s">
        <v>171</v>
      </c>
      <c r="BZ2" s="30" t="s">
        <v>173</v>
      </c>
      <c r="CA2" s="30" t="s">
        <v>174</v>
      </c>
      <c r="CB2" s="30" t="s">
        <v>405</v>
      </c>
      <c r="CC2" s="30"/>
      <c r="CD2" s="8" t="s">
        <v>59</v>
      </c>
      <c r="CE2" s="8" t="s">
        <v>57</v>
      </c>
      <c r="CF2" s="8" t="s">
        <v>60</v>
      </c>
      <c r="CG2" s="8" t="s">
        <v>54</v>
      </c>
      <c r="CH2" s="8" t="s">
        <v>53</v>
      </c>
      <c r="CI2" s="8" t="s">
        <v>61</v>
      </c>
      <c r="CJ2" s="8" t="s">
        <v>62</v>
      </c>
      <c r="CK2" s="8" t="s">
        <v>63</v>
      </c>
      <c r="CL2" s="8" t="s">
        <v>64</v>
      </c>
      <c r="CM2" s="8" t="s">
        <v>226</v>
      </c>
      <c r="CN2" s="8" t="s">
        <v>65</v>
      </c>
      <c r="CO2" s="8" t="s">
        <v>67</v>
      </c>
      <c r="CP2" s="8" t="s">
        <v>68</v>
      </c>
      <c r="CQ2" s="30" t="s">
        <v>317</v>
      </c>
      <c r="CR2" s="30" t="s">
        <v>320</v>
      </c>
      <c r="CS2" s="30" t="s">
        <v>327</v>
      </c>
    </row>
    <row r="3" spans="1:97" x14ac:dyDescent="0.3">
      <c r="A3" s="30" t="s">
        <v>0</v>
      </c>
      <c r="B3" s="28">
        <v>112004.90459000001</v>
      </c>
      <c r="C3" s="28">
        <v>1051.8869007000001</v>
      </c>
      <c r="D3" s="28">
        <v>20003.015976999999</v>
      </c>
      <c r="E3" s="28">
        <v>56893.758685000001</v>
      </c>
      <c r="F3" s="28">
        <v>43450.213702000001</v>
      </c>
      <c r="G3" s="28">
        <v>18675.985288</v>
      </c>
      <c r="H3" s="28">
        <v>69875.289397</v>
      </c>
      <c r="I3" s="28">
        <v>188.36083726999999</v>
      </c>
      <c r="J3" s="28">
        <v>284.03678015999998</v>
      </c>
      <c r="K3" s="28"/>
      <c r="L3" s="28">
        <v>167.85773864000001</v>
      </c>
      <c r="M3" s="28">
        <v>50.691768949999997</v>
      </c>
      <c r="N3" s="28">
        <v>2526.3080451000001</v>
      </c>
      <c r="O3" s="28">
        <v>7.7594754794999998</v>
      </c>
      <c r="P3" s="28">
        <v>6.1915727503999998</v>
      </c>
      <c r="Q3" s="28">
        <v>84.427057843</v>
      </c>
      <c r="R3" s="28"/>
      <c r="S3" s="28" t="s">
        <v>0</v>
      </c>
      <c r="T3" s="28">
        <v>4315.5301180707402</v>
      </c>
      <c r="U3" s="28">
        <v>7.7709744760209603</v>
      </c>
      <c r="V3" s="28">
        <v>188.881311759021</v>
      </c>
      <c r="W3" s="28">
        <v>188.88126994914899</v>
      </c>
      <c r="X3" s="28">
        <v>185.113230716777</v>
      </c>
      <c r="Y3" s="28">
        <v>304.84720544186303</v>
      </c>
      <c r="Z3" s="28">
        <v>6.1903788196563996</v>
      </c>
      <c r="AA3" s="28">
        <v>579.640338435692</v>
      </c>
      <c r="AB3" s="28">
        <v>0</v>
      </c>
      <c r="AC3" s="28">
        <v>112415.110903729</v>
      </c>
      <c r="AD3" s="28">
        <v>1040.07424037385</v>
      </c>
      <c r="AE3" s="28">
        <v>52.250874193700596</v>
      </c>
      <c r="AF3" s="28">
        <v>137.052988649035</v>
      </c>
      <c r="AG3" s="28">
        <v>4701.2846314066001</v>
      </c>
      <c r="AH3" s="28">
        <v>168.53683333372501</v>
      </c>
      <c r="AI3" s="28">
        <v>168.53683333372501</v>
      </c>
      <c r="AJ3" s="28">
        <v>50.830659439382202</v>
      </c>
      <c r="AK3" s="28">
        <v>0</v>
      </c>
      <c r="AL3" s="28">
        <v>1291.6349678467</v>
      </c>
      <c r="AM3" s="28">
        <v>5.0330332074448902</v>
      </c>
      <c r="AN3" s="28">
        <v>455.91234098645799</v>
      </c>
      <c r="AO3" s="28">
        <v>2544.39117732468</v>
      </c>
      <c r="AP3" s="28">
        <v>84.748809057750094</v>
      </c>
      <c r="AQ3" s="28">
        <v>1054.5580119270001</v>
      </c>
      <c r="AR3" s="28">
        <v>0</v>
      </c>
      <c r="AS3" s="28">
        <v>18023.404408516399</v>
      </c>
      <c r="AT3" s="28">
        <v>2002.6008381311401</v>
      </c>
      <c r="AU3" s="28">
        <v>20026.005246647499</v>
      </c>
      <c r="AV3" s="28">
        <v>713.25934134451302</v>
      </c>
      <c r="AW3" s="28">
        <v>884.75843769319397</v>
      </c>
      <c r="AX3" s="28">
        <v>86.057911087595102</v>
      </c>
      <c r="AY3" s="28">
        <v>36634.869988098297</v>
      </c>
      <c r="AZ3" s="28">
        <v>258.460544210938</v>
      </c>
      <c r="BA3" s="28">
        <v>907.34209637505103</v>
      </c>
      <c r="BB3" s="28">
        <v>2189.7116832840002</v>
      </c>
      <c r="BC3" s="28">
        <v>42.510983948147299</v>
      </c>
      <c r="BD3" s="28">
        <v>2.0616464888639E-2</v>
      </c>
      <c r="BE3" s="28">
        <v>3458.0304903630399</v>
      </c>
      <c r="BF3" s="28">
        <v>56930.218198283597</v>
      </c>
      <c r="BG3" s="28">
        <v>43480.221186869101</v>
      </c>
      <c r="BH3" s="28">
        <v>13449.9970114144</v>
      </c>
      <c r="BI3" s="28">
        <v>54.013394985587198</v>
      </c>
      <c r="BJ3" s="28">
        <v>0.484724631359645</v>
      </c>
      <c r="BK3" s="28">
        <v>6480.1556792715901</v>
      </c>
      <c r="BL3" s="28">
        <v>106.33433595132099</v>
      </c>
      <c r="BM3" s="28">
        <v>7164.0751544613204</v>
      </c>
      <c r="BN3" s="28">
        <v>147.906887415466</v>
      </c>
      <c r="BO3" s="28">
        <v>35.374920904776801</v>
      </c>
      <c r="BP3" s="28">
        <v>15600.3704122091</v>
      </c>
      <c r="BQ3" s="28">
        <v>3017.05755931467</v>
      </c>
      <c r="BR3" s="28">
        <v>4539.4823986287201</v>
      </c>
      <c r="BS3" s="28">
        <v>2403.75932891306</v>
      </c>
      <c r="BT3" s="28">
        <v>6.1296237630692696</v>
      </c>
      <c r="BU3" s="28">
        <v>18675.461840660901</v>
      </c>
      <c r="BV3" s="28">
        <v>22817.255751232598</v>
      </c>
      <c r="BW3" s="28">
        <v>404.36104404592197</v>
      </c>
      <c r="BX3" s="28">
        <v>890.678941765525</v>
      </c>
      <c r="BY3" s="28">
        <v>4622.7669743912402</v>
      </c>
      <c r="BZ3" s="28">
        <v>6092.5856485332097</v>
      </c>
      <c r="CA3" s="28">
        <v>70070.460438168593</v>
      </c>
      <c r="CB3" s="28">
        <v>4453.5892282392797</v>
      </c>
      <c r="CC3" s="30"/>
      <c r="CD3" s="57">
        <f t="shared" ref="CD3:CD34" si="0">IF(AC3=0,"",(AC3-B3)/B3)</f>
        <v>3.6623959926627989E-3</v>
      </c>
      <c r="CE3" s="57">
        <f t="shared" ref="CE3:CE34" si="1">IF(AQ3=0,"",(AQ3-C3)/C3)</f>
        <v>2.539352115918961E-3</v>
      </c>
      <c r="CF3" s="57">
        <f t="shared" ref="CF3:CF34" si="2">IF(AU3=0,"",(AU3-D3)/D3)</f>
        <v>1.1492901707389311E-3</v>
      </c>
      <c r="CG3" s="57">
        <f t="shared" ref="CG3:CG34" si="3">IF(BF3=0,"",(BF3-E3)/E3)</f>
        <v>6.4083502525223615E-4</v>
      </c>
      <c r="CH3" s="57">
        <f t="shared" ref="CH3:CH34" si="4">IF(BG3=0,"",(BG3-F3)/F3)</f>
        <v>6.9061765898101714E-4</v>
      </c>
      <c r="CI3" s="57">
        <f t="shared" ref="CI3:CI34" si="5">IF(BU3=0,"",(BU3-G3)/G3)</f>
        <v>-2.8027829912435982E-5</v>
      </c>
      <c r="CJ3" s="57">
        <f t="shared" ref="CJ3:CJ34" si="6">IF(CA3=0,"",(CA3-H3)/H3)</f>
        <v>2.7931339226334858E-3</v>
      </c>
      <c r="CK3" s="57">
        <f t="shared" ref="CK3:CK34" si="7">IF(W3=0,"",(W3-I3)/I3)</f>
        <v>2.7629558601026927E-3</v>
      </c>
      <c r="CL3" s="57">
        <f t="shared" ref="CL3:CL34" si="8">IF(Y3=0,"",Y3-J3)/J3</f>
        <v>7.3266656769381711E-2</v>
      </c>
      <c r="CM3" s="57" t="str">
        <f t="shared" ref="CM3:CM34" si="9">IF(AB3=0,"",(AB3-K3)/K3)</f>
        <v/>
      </c>
      <c r="CN3" s="57">
        <f t="shared" ref="CN3:CN34" si="10">IF(AI3=0,"",(AI3-L3)/L3)</f>
        <v>4.0456561563803842E-3</v>
      </c>
      <c r="CO3" s="57">
        <f t="shared" ref="CO3:CO34" si="11">IF(AJ3=0,"",(AJ3-M3)/M3)</f>
        <v>2.7399022022530119E-3</v>
      </c>
      <c r="CP3" s="57">
        <f t="shared" ref="CP3:CP34" si="12">IF(AO3=0,"",(AO3-N3)/N3)</f>
        <v>7.1579284480979295E-3</v>
      </c>
      <c r="CQ3" s="57">
        <f t="shared" ref="CQ3:CQ34" si="13">IF(U3=0,"",(U3-O3)/O3)</f>
        <v>1.4819296164205922E-3</v>
      </c>
      <c r="CR3" s="57">
        <f t="shared" ref="CR3:CR34" si="14">IF(Z3=0,"",(Z3-P3)/P3)</f>
        <v>-1.92831577973958E-4</v>
      </c>
      <c r="CS3" s="57">
        <f t="shared" ref="CS3:CS34" si="15">IF(AP3=0,"",(AP3-Q3)/Q3)</f>
        <v>3.8109964147799687E-3</v>
      </c>
    </row>
    <row r="4" spans="1:97" x14ac:dyDescent="0.3">
      <c r="A4" s="30" t="s">
        <v>2</v>
      </c>
      <c r="B4" s="28">
        <v>44457.641626999997</v>
      </c>
      <c r="C4" s="28">
        <v>394.96350649999999</v>
      </c>
      <c r="D4" s="28">
        <v>8397.5672754000007</v>
      </c>
      <c r="E4" s="28">
        <v>7834.5604579999999</v>
      </c>
      <c r="F4" s="28">
        <v>6438.4389853000002</v>
      </c>
      <c r="G4" s="28">
        <v>880.98089844000003</v>
      </c>
      <c r="H4" s="28">
        <v>68369.597070999997</v>
      </c>
      <c r="I4" s="28">
        <v>66.909520193999995</v>
      </c>
      <c r="J4" s="28">
        <v>175.80056259</v>
      </c>
      <c r="K4" s="28"/>
      <c r="L4" s="28">
        <v>76.464530044</v>
      </c>
      <c r="M4" s="28">
        <v>19.58559473</v>
      </c>
      <c r="N4" s="28">
        <v>3204.9574692000001</v>
      </c>
      <c r="O4" s="28">
        <v>1.5921851424</v>
      </c>
      <c r="P4" s="28">
        <v>4.09088014E-2</v>
      </c>
      <c r="Q4" s="28">
        <v>228.49810191</v>
      </c>
      <c r="R4" s="28"/>
      <c r="S4" s="28" t="s">
        <v>2</v>
      </c>
      <c r="T4" s="28">
        <v>2257.3531246568</v>
      </c>
      <c r="U4" s="28">
        <v>1.59634817227488</v>
      </c>
      <c r="V4" s="28">
        <v>67.422491791030296</v>
      </c>
      <c r="W4" s="28">
        <v>67.422245642086693</v>
      </c>
      <c r="X4" s="28">
        <v>95.0808800459168</v>
      </c>
      <c r="Y4" s="28">
        <v>202.70281216476701</v>
      </c>
      <c r="Z4" s="28">
        <v>4.0917698051980901E-2</v>
      </c>
      <c r="AA4" s="28">
        <v>716.81879806527002</v>
      </c>
      <c r="AB4" s="28">
        <v>0</v>
      </c>
      <c r="AC4" s="28">
        <v>44735.416768575298</v>
      </c>
      <c r="AD4" s="28">
        <v>503.53025065339699</v>
      </c>
      <c r="AE4" s="28">
        <v>34.749394948877402</v>
      </c>
      <c r="AF4" s="28">
        <v>55.620303259438799</v>
      </c>
      <c r="AG4" s="28">
        <v>5884.6464286574701</v>
      </c>
      <c r="AH4" s="28">
        <v>77.574485228005301</v>
      </c>
      <c r="AI4" s="28">
        <v>77.574485228005301</v>
      </c>
      <c r="AJ4" s="28">
        <v>19.639304062038001</v>
      </c>
      <c r="AK4" s="28">
        <v>0</v>
      </c>
      <c r="AL4" s="28">
        <v>983.54225956568905</v>
      </c>
      <c r="AM4" s="28">
        <v>2.2532015271770498</v>
      </c>
      <c r="AN4" s="28">
        <v>423.03304116699502</v>
      </c>
      <c r="AO4" s="28">
        <v>3224.9847881952101</v>
      </c>
      <c r="AP4" s="28">
        <v>229.28314512334501</v>
      </c>
      <c r="AQ4" s="28">
        <v>396.709359540778</v>
      </c>
      <c r="AR4" s="28">
        <v>0</v>
      </c>
      <c r="AS4" s="28">
        <v>7575.9659488197003</v>
      </c>
      <c r="AT4" s="28">
        <v>841.774559987212</v>
      </c>
      <c r="AU4" s="28">
        <v>8417.7405088069099</v>
      </c>
      <c r="AV4" s="28">
        <v>630.02897211522497</v>
      </c>
      <c r="AW4" s="28">
        <v>605.33078406168397</v>
      </c>
      <c r="AX4" s="28">
        <v>6.3852300732485503</v>
      </c>
      <c r="AY4" s="28">
        <v>37110.426015162302</v>
      </c>
      <c r="AZ4" s="28">
        <v>5.7909603245203503</v>
      </c>
      <c r="BA4" s="28">
        <v>341.827076616125</v>
      </c>
      <c r="BB4" s="28">
        <v>502.47154373143201</v>
      </c>
      <c r="BC4" s="28">
        <v>4.5446572452145899</v>
      </c>
      <c r="BD4" s="28">
        <v>7.3896508870847102E-2</v>
      </c>
      <c r="BE4" s="28">
        <v>257.32803055606001</v>
      </c>
      <c r="BF4" s="28">
        <v>7865.6065572738698</v>
      </c>
      <c r="BG4" s="28">
        <v>6464.3333389115796</v>
      </c>
      <c r="BH4" s="28">
        <v>1401.27321836229</v>
      </c>
      <c r="BI4" s="28">
        <v>4.9617626812612601</v>
      </c>
      <c r="BJ4" s="28">
        <v>0.18636409552627001</v>
      </c>
      <c r="BK4" s="28">
        <v>267.84431268153702</v>
      </c>
      <c r="BL4" s="28">
        <v>32.720301404895302</v>
      </c>
      <c r="BM4" s="28">
        <v>1666.2310637852199</v>
      </c>
      <c r="BN4" s="28">
        <v>63.957111923146698</v>
      </c>
      <c r="BO4" s="28">
        <v>25.697099808749002</v>
      </c>
      <c r="BP4" s="28">
        <v>3143.9986960763199</v>
      </c>
      <c r="BQ4" s="28">
        <v>1881.19826005659</v>
      </c>
      <c r="BR4" s="28">
        <v>15.3207350871101</v>
      </c>
      <c r="BS4" s="28">
        <v>124.528463102895</v>
      </c>
      <c r="BT4" s="28">
        <v>0.46603320943357701</v>
      </c>
      <c r="BU4" s="28">
        <v>881.979065879617</v>
      </c>
      <c r="BV4" s="28">
        <v>21987.880907565199</v>
      </c>
      <c r="BW4" s="28">
        <v>0.20167547271394401</v>
      </c>
      <c r="BX4" s="28">
        <v>709.18708686023797</v>
      </c>
      <c r="BY4" s="28">
        <v>3394.6998577368799</v>
      </c>
      <c r="BZ4" s="28">
        <v>6363.29571601515</v>
      </c>
      <c r="CA4" s="28">
        <v>68557.265187365294</v>
      </c>
      <c r="CB4" s="28">
        <v>4411.0529021259699</v>
      </c>
      <c r="CC4" s="30"/>
      <c r="CD4" s="57">
        <f t="shared" si="0"/>
        <v>6.2480854001621773E-3</v>
      </c>
      <c r="CE4" s="57">
        <f t="shared" si="1"/>
        <v>4.4202895002857729E-3</v>
      </c>
      <c r="CF4" s="57">
        <f t="shared" si="2"/>
        <v>2.4022711274972628E-3</v>
      </c>
      <c r="CG4" s="57">
        <f t="shared" si="3"/>
        <v>3.9627110468167014E-3</v>
      </c>
      <c r="CH4" s="57">
        <f t="shared" si="4"/>
        <v>4.0218372295987266E-3</v>
      </c>
      <c r="CI4" s="57">
        <f t="shared" si="5"/>
        <v>1.1330182542941309E-3</v>
      </c>
      <c r="CJ4" s="57">
        <f t="shared" si="6"/>
        <v>2.7449059875314045E-3</v>
      </c>
      <c r="CK4" s="57">
        <f t="shared" si="7"/>
        <v>7.6629670426582421E-3</v>
      </c>
      <c r="CL4" s="57">
        <f t="shared" si="8"/>
        <v>0.15302709603670678</v>
      </c>
      <c r="CM4" s="57" t="str">
        <f t="shared" si="9"/>
        <v/>
      </c>
      <c r="CN4" s="57">
        <f t="shared" si="10"/>
        <v>1.4515948549825642E-2</v>
      </c>
      <c r="CO4" s="57">
        <f t="shared" si="11"/>
        <v>2.7422875219475255E-3</v>
      </c>
      <c r="CP4" s="57">
        <f t="shared" si="12"/>
        <v>6.2488564006464142E-3</v>
      </c>
      <c r="CQ4" s="57">
        <f t="shared" si="13"/>
        <v>2.6146644407225453E-3</v>
      </c>
      <c r="CR4" s="57">
        <f t="shared" si="14"/>
        <v>2.1747525413690354E-4</v>
      </c>
      <c r="CS4" s="57">
        <f t="shared" si="15"/>
        <v>3.4356662343489205E-3</v>
      </c>
    </row>
    <row r="5" spans="1:97" x14ac:dyDescent="0.3">
      <c r="A5" s="30" t="s">
        <v>3</v>
      </c>
      <c r="B5" s="28">
        <v>48916.048297000001</v>
      </c>
      <c r="C5" s="28">
        <v>839.41091915000004</v>
      </c>
      <c r="D5" s="28">
        <v>9829.7869498</v>
      </c>
      <c r="E5" s="28">
        <v>22208.058724999999</v>
      </c>
      <c r="F5" s="28">
        <v>14788.492429</v>
      </c>
      <c r="G5" s="28">
        <v>380.28625296000001</v>
      </c>
      <c r="H5" s="28">
        <v>53026.101841000003</v>
      </c>
      <c r="I5" s="28">
        <v>84.742682234</v>
      </c>
      <c r="J5" s="28">
        <v>208.16238006</v>
      </c>
      <c r="K5" s="28"/>
      <c r="L5" s="28">
        <v>85.836441053000001</v>
      </c>
      <c r="M5" s="28">
        <v>32.783286359999998</v>
      </c>
      <c r="N5" s="28">
        <v>1655.5576143999999</v>
      </c>
      <c r="O5" s="28">
        <v>3.8466279012000002</v>
      </c>
      <c r="P5" s="28">
        <v>1.7765142193000001</v>
      </c>
      <c r="Q5" s="28">
        <v>43.387414513000003</v>
      </c>
      <c r="R5" s="28"/>
      <c r="S5" s="28" t="s">
        <v>3</v>
      </c>
      <c r="T5" s="28">
        <v>2075.2499679191801</v>
      </c>
      <c r="U5" s="28">
        <v>3.85434574143019</v>
      </c>
      <c r="V5" s="28">
        <v>85.070167646398204</v>
      </c>
      <c r="W5" s="28">
        <v>85.070133217595497</v>
      </c>
      <c r="X5" s="28">
        <v>80.602607487342596</v>
      </c>
      <c r="Y5" s="28">
        <v>231.03548609969701</v>
      </c>
      <c r="Z5" s="28">
        <v>1.77622368435037</v>
      </c>
      <c r="AA5" s="28">
        <v>476.73989608296802</v>
      </c>
      <c r="AB5" s="28">
        <v>0</v>
      </c>
      <c r="AC5" s="28">
        <v>49090.866835761102</v>
      </c>
      <c r="AD5" s="28">
        <v>405.00491550094699</v>
      </c>
      <c r="AE5" s="28">
        <v>23.0381516010568</v>
      </c>
      <c r="AF5" s="28">
        <v>50.843062603332001</v>
      </c>
      <c r="AG5" s="28">
        <v>3037.06474147468</v>
      </c>
      <c r="AH5" s="28">
        <v>86.276131171055596</v>
      </c>
      <c r="AI5" s="28">
        <v>86.276131171055596</v>
      </c>
      <c r="AJ5" s="28">
        <v>32.873107918226097</v>
      </c>
      <c r="AK5" s="28">
        <v>0</v>
      </c>
      <c r="AL5" s="28">
        <v>1160.43838450053</v>
      </c>
      <c r="AM5" s="28">
        <v>3.8600955299527602</v>
      </c>
      <c r="AN5" s="28">
        <v>256.13579859768402</v>
      </c>
      <c r="AO5" s="28">
        <v>1667.7403712269399</v>
      </c>
      <c r="AP5" s="28">
        <v>43.604246983453898</v>
      </c>
      <c r="AQ5" s="28">
        <v>841.94398512761904</v>
      </c>
      <c r="AR5" s="28">
        <v>0</v>
      </c>
      <c r="AS5" s="28">
        <v>8863.8492147908</v>
      </c>
      <c r="AT5" s="28">
        <v>984.87203924888604</v>
      </c>
      <c r="AU5" s="28">
        <v>9848.7212540396904</v>
      </c>
      <c r="AV5" s="28">
        <v>933.51453391578104</v>
      </c>
      <c r="AW5" s="28">
        <v>631.81012170588099</v>
      </c>
      <c r="AX5" s="28">
        <v>11.631781226541399</v>
      </c>
      <c r="AY5" s="28">
        <v>28918.1725626316</v>
      </c>
      <c r="AZ5" s="28">
        <v>72.398288511163599</v>
      </c>
      <c r="BA5" s="28">
        <v>394.924024096518</v>
      </c>
      <c r="BB5" s="28">
        <v>823.40954424951894</v>
      </c>
      <c r="BC5" s="28">
        <v>5.7410160916461299</v>
      </c>
      <c r="BD5" s="28">
        <v>1.2508587641991401E-2</v>
      </c>
      <c r="BE5" s="28">
        <v>1170.7481668017001</v>
      </c>
      <c r="BF5" s="28">
        <v>22224.137594445801</v>
      </c>
      <c r="BG5" s="28">
        <v>14802.492975101301</v>
      </c>
      <c r="BH5" s="28">
        <v>7421.6446193444499</v>
      </c>
      <c r="BI5" s="28">
        <v>18.1398534951526</v>
      </c>
      <c r="BJ5" s="28">
        <v>5.0237060609467699E-2</v>
      </c>
      <c r="BK5" s="28">
        <v>1914.7718393822599</v>
      </c>
      <c r="BL5" s="28">
        <v>41.901374361348502</v>
      </c>
      <c r="BM5" s="28">
        <v>2626.3793295744499</v>
      </c>
      <c r="BN5" s="28">
        <v>67.946582924100298</v>
      </c>
      <c r="BO5" s="28">
        <v>14.5067475068481</v>
      </c>
      <c r="BP5" s="28">
        <v>5482.2811020905301</v>
      </c>
      <c r="BQ5" s="28">
        <v>1539.0043523869499</v>
      </c>
      <c r="BR5" s="28">
        <v>1400.9173830453501</v>
      </c>
      <c r="BS5" s="28">
        <v>755.93381516449199</v>
      </c>
      <c r="BT5" s="28">
        <v>0.79938093145278999</v>
      </c>
      <c r="BU5" s="28">
        <v>381.24264936479301</v>
      </c>
      <c r="BV5" s="28">
        <v>17485.205169287699</v>
      </c>
      <c r="BW5" s="28">
        <v>0.31788998414987002</v>
      </c>
      <c r="BX5" s="28">
        <v>545.33528575027901</v>
      </c>
      <c r="BY5" s="28">
        <v>3029.2932070382899</v>
      </c>
      <c r="BZ5" s="28">
        <v>5859.9507854997501</v>
      </c>
      <c r="CA5" s="28">
        <v>53171.124237062897</v>
      </c>
      <c r="CB5" s="28">
        <v>2987.83927354872</v>
      </c>
      <c r="CC5" s="30"/>
      <c r="CD5" s="57">
        <f t="shared" si="0"/>
        <v>3.5738483554449882E-3</v>
      </c>
      <c r="CE5" s="57">
        <f t="shared" si="1"/>
        <v>3.0176709878685201E-3</v>
      </c>
      <c r="CF5" s="57">
        <f t="shared" si="2"/>
        <v>1.9262171536765234E-3</v>
      </c>
      <c r="CG5" s="57">
        <f t="shared" si="3"/>
        <v>7.240105785429209E-4</v>
      </c>
      <c r="CH5" s="57">
        <f t="shared" si="4"/>
        <v>9.467189551955812E-4</v>
      </c>
      <c r="CI5" s="57">
        <f t="shared" si="5"/>
        <v>2.5149381481680711E-3</v>
      </c>
      <c r="CJ5" s="57">
        <f t="shared" si="6"/>
        <v>2.7349247074157307E-3</v>
      </c>
      <c r="CK5" s="57">
        <f t="shared" si="7"/>
        <v>3.8640620636871837E-3</v>
      </c>
      <c r="CL5" s="57">
        <f t="shared" si="8"/>
        <v>0.10988107473167891</v>
      </c>
      <c r="CM5" s="57" t="str">
        <f t="shared" si="9"/>
        <v/>
      </c>
      <c r="CN5" s="57">
        <f t="shared" si="10"/>
        <v>5.1224178526239946E-3</v>
      </c>
      <c r="CO5" s="57">
        <f t="shared" si="11"/>
        <v>2.7398582692335924E-3</v>
      </c>
      <c r="CP5" s="57">
        <f t="shared" si="12"/>
        <v>7.3587030260829937E-3</v>
      </c>
      <c r="CQ5" s="57">
        <f t="shared" si="13"/>
        <v>2.0063911634869008E-3</v>
      </c>
      <c r="CR5" s="57">
        <f t="shared" si="14"/>
        <v>-1.6354214701671778E-4</v>
      </c>
      <c r="CS5" s="57">
        <f t="shared" si="15"/>
        <v>4.9975891139797226E-3</v>
      </c>
    </row>
    <row r="6" spans="1:97" x14ac:dyDescent="0.3">
      <c r="A6" s="30" t="s">
        <v>4</v>
      </c>
      <c r="B6" s="28">
        <v>263930.76919000002</v>
      </c>
      <c r="C6" s="28">
        <v>45338.179543999999</v>
      </c>
      <c r="D6" s="28">
        <v>47933.009116000001</v>
      </c>
      <c r="E6" s="28">
        <v>52911.713701000001</v>
      </c>
      <c r="F6" s="28">
        <v>38574.189376000002</v>
      </c>
      <c r="G6" s="28">
        <v>5719.3643302999999</v>
      </c>
      <c r="H6" s="28">
        <v>224154.36061</v>
      </c>
      <c r="I6" s="28">
        <v>582.37486105000005</v>
      </c>
      <c r="J6" s="28">
        <v>966.86104376000003</v>
      </c>
      <c r="K6" s="28">
        <v>441.79387401000002</v>
      </c>
      <c r="L6" s="28">
        <v>974.29465717000005</v>
      </c>
      <c r="M6" s="28">
        <v>59.440959221999996</v>
      </c>
      <c r="N6" s="28">
        <v>5232.3060009000001</v>
      </c>
      <c r="O6" s="28">
        <v>125.7039339</v>
      </c>
      <c r="P6" s="28">
        <v>399.29355771000002</v>
      </c>
      <c r="Q6" s="28">
        <v>481.90327163000001</v>
      </c>
      <c r="R6" s="28"/>
      <c r="S6" s="28" t="s">
        <v>4</v>
      </c>
      <c r="T6" s="28">
        <v>10393.844824518001</v>
      </c>
      <c r="U6" s="28">
        <v>126.046557007286</v>
      </c>
      <c r="V6" s="28">
        <v>678.69240852480596</v>
      </c>
      <c r="W6" s="28">
        <v>667.51463829716897</v>
      </c>
      <c r="X6" s="28">
        <v>1125.7602735782</v>
      </c>
      <c r="Y6" s="28">
        <v>1230.43069149644</v>
      </c>
      <c r="Z6" s="28">
        <v>400.38521964941998</v>
      </c>
      <c r="AA6" s="28">
        <v>535843.16240108095</v>
      </c>
      <c r="AB6" s="28">
        <v>443.11262877480902</v>
      </c>
      <c r="AC6" s="28">
        <v>265467.81332407298</v>
      </c>
      <c r="AD6" s="28">
        <v>3310.0036957519001</v>
      </c>
      <c r="AE6" s="28">
        <v>3764.7145439762198</v>
      </c>
      <c r="AF6" s="28">
        <v>407.21609041508799</v>
      </c>
      <c r="AG6" s="28">
        <v>10153.9376388044</v>
      </c>
      <c r="AH6" s="28">
        <v>1107.6003278738699</v>
      </c>
      <c r="AI6" s="28">
        <v>1107.6003278738699</v>
      </c>
      <c r="AJ6" s="28">
        <v>59.6038680543395</v>
      </c>
      <c r="AK6" s="28">
        <v>0</v>
      </c>
      <c r="AL6" s="28">
        <v>4013.6253522038801</v>
      </c>
      <c r="AM6" s="28">
        <v>37.459763149732801</v>
      </c>
      <c r="AN6" s="28">
        <v>1801.9534872142499</v>
      </c>
      <c r="AO6" s="28">
        <v>5680.4147581830803</v>
      </c>
      <c r="AP6" s="28">
        <v>418.72060429091499</v>
      </c>
      <c r="AQ6" s="28">
        <v>45451.953515421803</v>
      </c>
      <c r="AR6" s="28">
        <v>0</v>
      </c>
      <c r="AS6" s="28">
        <v>43248.147685444499</v>
      </c>
      <c r="AT6" s="28">
        <v>4805.3517313932598</v>
      </c>
      <c r="AU6" s="28">
        <v>48053.499416837803</v>
      </c>
      <c r="AV6" s="28">
        <v>3945.5434519987002</v>
      </c>
      <c r="AW6" s="28">
        <v>3513.3130006173401</v>
      </c>
      <c r="AX6" s="28">
        <v>27.685907940387001</v>
      </c>
      <c r="AY6" s="28">
        <v>115774.745612513</v>
      </c>
      <c r="AZ6" s="28">
        <v>58.438711487733997</v>
      </c>
      <c r="BA6" s="28">
        <v>1949.89508464094</v>
      </c>
      <c r="BB6" s="28">
        <v>2879.1497332848298</v>
      </c>
      <c r="BC6" s="28">
        <v>66.001673818680899</v>
      </c>
      <c r="BD6" s="28">
        <v>105.10523580563699</v>
      </c>
      <c r="BE6" s="28">
        <v>1408.3279924050701</v>
      </c>
      <c r="BF6" s="28">
        <v>53115.4997774312</v>
      </c>
      <c r="BG6" s="28">
        <v>38726.852488399702</v>
      </c>
      <c r="BH6" s="28">
        <v>14388.6472890314</v>
      </c>
      <c r="BI6" s="28">
        <v>22.800408994857701</v>
      </c>
      <c r="BJ6" s="28">
        <v>5.9891590787986901</v>
      </c>
      <c r="BK6" s="28">
        <v>4569.5695828524504</v>
      </c>
      <c r="BL6" s="28">
        <v>249.20571081973301</v>
      </c>
      <c r="BM6" s="28">
        <v>8828.3678800906091</v>
      </c>
      <c r="BN6" s="28">
        <v>402.62083433147598</v>
      </c>
      <c r="BO6" s="28">
        <v>232.53035846712601</v>
      </c>
      <c r="BP6" s="28">
        <v>16738.4662513158</v>
      </c>
      <c r="BQ6" s="28">
        <v>6929.5105271079201</v>
      </c>
      <c r="BR6" s="28">
        <v>87.453872826380504</v>
      </c>
      <c r="BS6" s="28">
        <v>1068.78634569575</v>
      </c>
      <c r="BT6" s="28">
        <v>26.457744543395201</v>
      </c>
      <c r="BU6" s="28">
        <v>5731.9569950914101</v>
      </c>
      <c r="BV6" s="28">
        <v>66036.115022236103</v>
      </c>
      <c r="BW6" s="28">
        <v>21.768188123146601</v>
      </c>
      <c r="BX6" s="28">
        <v>1686.7757562249701</v>
      </c>
      <c r="BY6" s="28">
        <v>15977.765534313499</v>
      </c>
      <c r="BZ6" s="28">
        <v>25721.915535842199</v>
      </c>
      <c r="CA6" s="28">
        <v>224778.629347376</v>
      </c>
      <c r="CB6" s="28">
        <v>13607.671594286599</v>
      </c>
      <c r="CC6" s="30"/>
      <c r="CD6" s="57">
        <f t="shared" si="0"/>
        <v>5.8236640570181611E-3</v>
      </c>
      <c r="CE6" s="57">
        <f t="shared" si="1"/>
        <v>2.5094516931670864E-3</v>
      </c>
      <c r="CF6" s="57">
        <f t="shared" si="2"/>
        <v>2.5137228615505964E-3</v>
      </c>
      <c r="CG6" s="57">
        <f t="shared" si="3"/>
        <v>3.8514359520233719E-3</v>
      </c>
      <c r="CH6" s="57">
        <f t="shared" si="4"/>
        <v>3.9576492693501174E-3</v>
      </c>
      <c r="CI6" s="57">
        <f t="shared" si="5"/>
        <v>2.2017595075552242E-3</v>
      </c>
      <c r="CJ6" s="57">
        <f t="shared" si="6"/>
        <v>2.784994838722527E-3</v>
      </c>
      <c r="CK6" s="57">
        <f t="shared" si="7"/>
        <v>0.14619411472134133</v>
      </c>
      <c r="CL6" s="57">
        <f t="shared" si="8"/>
        <v>0.27260344124679076</v>
      </c>
      <c r="CM6" s="57">
        <f t="shared" si="9"/>
        <v>2.9850001151875416E-3</v>
      </c>
      <c r="CN6" s="57">
        <f t="shared" si="10"/>
        <v>0.13682274630457095</v>
      </c>
      <c r="CO6" s="57">
        <f t="shared" si="11"/>
        <v>2.7406830991921274E-3</v>
      </c>
      <c r="CP6" s="57">
        <f t="shared" si="12"/>
        <v>8.5642689323981003E-2</v>
      </c>
      <c r="CQ6" s="57">
        <f t="shared" si="13"/>
        <v>2.7256355203534484E-3</v>
      </c>
      <c r="CR6" s="57">
        <f t="shared" si="14"/>
        <v>2.733983352200286E-3</v>
      </c>
      <c r="CS6" s="57">
        <f t="shared" si="15"/>
        <v>-0.13111068353068989</v>
      </c>
    </row>
    <row r="7" spans="1:97" x14ac:dyDescent="0.3">
      <c r="A7" s="30" t="s">
        <v>5</v>
      </c>
      <c r="B7" s="28">
        <v>8638.6811880999994</v>
      </c>
      <c r="C7" s="28">
        <v>1448.3721149</v>
      </c>
      <c r="D7" s="28">
        <v>7210.0191592000001</v>
      </c>
      <c r="E7" s="28">
        <v>2808.8258722</v>
      </c>
      <c r="F7" s="28">
        <v>2559.6631449000001</v>
      </c>
      <c r="G7" s="28">
        <v>81.326790853000006</v>
      </c>
      <c r="H7" s="28">
        <v>35883.326809999999</v>
      </c>
      <c r="I7" s="28">
        <v>43.080536672000001</v>
      </c>
      <c r="J7" s="28">
        <v>76.196286592000007</v>
      </c>
      <c r="K7" s="28"/>
      <c r="L7" s="28">
        <v>53.813982877999997</v>
      </c>
      <c r="M7" s="28">
        <v>5.3527519589999999</v>
      </c>
      <c r="N7" s="28">
        <v>2383.466641</v>
      </c>
      <c r="O7" s="28">
        <v>0.39902566699999997</v>
      </c>
      <c r="P7" s="28"/>
      <c r="Q7" s="28">
        <v>13.826513134000001</v>
      </c>
      <c r="R7" s="28"/>
      <c r="S7" s="28" t="s">
        <v>5</v>
      </c>
      <c r="T7" s="28">
        <v>991.39498006433905</v>
      </c>
      <c r="U7" s="28">
        <v>0.400119056141859</v>
      </c>
      <c r="V7" s="28">
        <v>43.483637647648699</v>
      </c>
      <c r="W7" s="28">
        <v>43.483626847979103</v>
      </c>
      <c r="X7" s="28">
        <v>90.669042383637205</v>
      </c>
      <c r="Y7" s="28">
        <v>97.649344908632997</v>
      </c>
      <c r="Z7" s="28">
        <v>0</v>
      </c>
      <c r="AA7" s="28">
        <v>492.96152356035998</v>
      </c>
      <c r="AB7" s="28">
        <v>0</v>
      </c>
      <c r="AC7" s="28">
        <v>8812.1072015961399</v>
      </c>
      <c r="AD7" s="28">
        <v>49.537557234357998</v>
      </c>
      <c r="AE7" s="28">
        <v>27.782826719292601</v>
      </c>
      <c r="AF7" s="28">
        <v>10.1059397830959</v>
      </c>
      <c r="AG7" s="28">
        <v>4234.7294748064796</v>
      </c>
      <c r="AH7" s="28">
        <v>54.398740244072499</v>
      </c>
      <c r="AI7" s="28">
        <v>54.398740244072499</v>
      </c>
      <c r="AJ7" s="28">
        <v>5.3674265719605003</v>
      </c>
      <c r="AK7" s="28">
        <v>0</v>
      </c>
      <c r="AL7" s="28">
        <v>228.00528796021399</v>
      </c>
      <c r="AM7" s="28">
        <v>0.40073097702002602</v>
      </c>
      <c r="AN7" s="28">
        <v>182.347281587607</v>
      </c>
      <c r="AO7" s="28">
        <v>2396.9367291874701</v>
      </c>
      <c r="AP7" s="28">
        <v>13.886766288315</v>
      </c>
      <c r="AQ7" s="28">
        <v>1457.0207156979</v>
      </c>
      <c r="AR7" s="28">
        <v>0</v>
      </c>
      <c r="AS7" s="28">
        <v>6531.9181851018102</v>
      </c>
      <c r="AT7" s="28">
        <v>725.76900748667504</v>
      </c>
      <c r="AU7" s="28">
        <v>7257.6871925884898</v>
      </c>
      <c r="AV7" s="28">
        <v>107.241713359005</v>
      </c>
      <c r="AW7" s="28">
        <v>261.79595193515001</v>
      </c>
      <c r="AX7" s="28">
        <v>1.16013390080303</v>
      </c>
      <c r="AY7" s="28">
        <v>17929.541935395398</v>
      </c>
      <c r="AZ7" s="28">
        <v>1.5616562701102801</v>
      </c>
      <c r="BA7" s="28">
        <v>44.702841466734903</v>
      </c>
      <c r="BB7" s="28">
        <v>110.610059712186</v>
      </c>
      <c r="BC7" s="28">
        <v>1.7381077542066901</v>
      </c>
      <c r="BD7" s="28">
        <v>6.2134332313695702E-3</v>
      </c>
      <c r="BE7" s="28">
        <v>25.199759621245899</v>
      </c>
      <c r="BF7" s="28">
        <v>2826.5875040864598</v>
      </c>
      <c r="BG7" s="28">
        <v>2574.76638127248</v>
      </c>
      <c r="BH7" s="28">
        <v>251.821122813979</v>
      </c>
      <c r="BI7" s="28">
        <v>2.0707403497632701</v>
      </c>
      <c r="BJ7" s="28">
        <v>0.14327498215909601</v>
      </c>
      <c r="BK7" s="28">
        <v>58.459850908028599</v>
      </c>
      <c r="BL7" s="28">
        <v>9.7526187977093901</v>
      </c>
      <c r="BM7" s="28">
        <v>675.86719315244295</v>
      </c>
      <c r="BN7" s="28">
        <v>5.0386081016551199</v>
      </c>
      <c r="BO7" s="28">
        <v>11.7192992905526</v>
      </c>
      <c r="BP7" s="28">
        <v>1610.31992062258</v>
      </c>
      <c r="BQ7" s="28">
        <v>946.37522449318101</v>
      </c>
      <c r="BR7" s="28">
        <v>2.0006371290310101</v>
      </c>
      <c r="BS7" s="28">
        <v>14.316598475503801</v>
      </c>
      <c r="BT7" s="28">
        <v>9.8867304529947006E-2</v>
      </c>
      <c r="BU7" s="28">
        <v>81.7902313711094</v>
      </c>
      <c r="BV7" s="28">
        <v>10527.383341449</v>
      </c>
      <c r="BW7" s="28">
        <v>0.39302668182741102</v>
      </c>
      <c r="BX7" s="28">
        <v>417.20336899637601</v>
      </c>
      <c r="BY7" s="28">
        <v>1482.6900016602599</v>
      </c>
      <c r="BZ7" s="28">
        <v>3964.4266088695199</v>
      </c>
      <c r="CA7" s="28">
        <v>35984.778374421898</v>
      </c>
      <c r="CB7" s="28">
        <v>1634.81183860436</v>
      </c>
      <c r="CC7" s="30"/>
      <c r="CD7" s="57">
        <f t="shared" si="0"/>
        <v>2.0075519598412684E-2</v>
      </c>
      <c r="CE7" s="57">
        <f t="shared" si="1"/>
        <v>5.9712560804838759E-3</v>
      </c>
      <c r="CF7" s="57">
        <f t="shared" si="2"/>
        <v>6.6113601553561977E-3</v>
      </c>
      <c r="CG7" s="57">
        <f t="shared" si="3"/>
        <v>6.3235076486062355E-3</v>
      </c>
      <c r="CH7" s="57">
        <f t="shared" si="4"/>
        <v>5.9004781166507314E-3</v>
      </c>
      <c r="CI7" s="57">
        <f t="shared" si="5"/>
        <v>5.6984975461170356E-3</v>
      </c>
      <c r="CJ7" s="57">
        <f t="shared" si="6"/>
        <v>2.8272619470061642E-3</v>
      </c>
      <c r="CK7" s="57">
        <f t="shared" si="7"/>
        <v>9.3566656109251474E-3</v>
      </c>
      <c r="CL7" s="57">
        <f t="shared" si="8"/>
        <v>0.2815499189810306</v>
      </c>
      <c r="CM7" s="57" t="str">
        <f t="shared" si="9"/>
        <v/>
      </c>
      <c r="CN7" s="57">
        <f t="shared" si="10"/>
        <v>1.0866271827494854E-2</v>
      </c>
      <c r="CO7" s="57">
        <f t="shared" si="11"/>
        <v>2.7415081201038766E-3</v>
      </c>
      <c r="CP7" s="57">
        <f t="shared" si="12"/>
        <v>5.6514691482397314E-3</v>
      </c>
      <c r="CQ7" s="57">
        <f t="shared" si="13"/>
        <v>2.740147394726427E-3</v>
      </c>
      <c r="CR7" s="57" t="str">
        <f t="shared" si="14"/>
        <v/>
      </c>
      <c r="CS7" s="57">
        <f t="shared" si="15"/>
        <v>4.3577982193380481E-3</v>
      </c>
    </row>
    <row r="8" spans="1:97" x14ac:dyDescent="0.3">
      <c r="A8" s="30" t="s">
        <v>6</v>
      </c>
      <c r="B8" s="28">
        <v>12170.132205</v>
      </c>
      <c r="C8" s="28">
        <v>889.63484317999996</v>
      </c>
      <c r="D8" s="28">
        <v>12273.309873</v>
      </c>
      <c r="E8" s="28">
        <v>3668.4246713000002</v>
      </c>
      <c r="F8" s="28">
        <v>3287.9238819000002</v>
      </c>
      <c r="G8" s="28">
        <v>9984.1051184999997</v>
      </c>
      <c r="H8" s="28">
        <v>41841.227632000002</v>
      </c>
      <c r="I8" s="28">
        <v>42.663609594999997</v>
      </c>
      <c r="J8" s="28">
        <v>101.15518489999999</v>
      </c>
      <c r="K8" s="28"/>
      <c r="L8" s="28">
        <v>57.848256923000001</v>
      </c>
      <c r="M8" s="28">
        <v>12.276423299999999</v>
      </c>
      <c r="N8" s="28">
        <v>1966.5421268</v>
      </c>
      <c r="O8" s="28">
        <v>1.110928723</v>
      </c>
      <c r="P8" s="28">
        <v>0.23897319340000001</v>
      </c>
      <c r="Q8" s="28">
        <v>7.3384916286999999</v>
      </c>
      <c r="R8" s="28"/>
      <c r="S8" s="28" t="s">
        <v>6</v>
      </c>
      <c r="T8" s="28">
        <v>1868.0354308585299</v>
      </c>
      <c r="U8" s="28">
        <v>1.11359626913794</v>
      </c>
      <c r="V8" s="28">
        <v>42.9902067857603</v>
      </c>
      <c r="W8" s="28">
        <v>42.990177164364397</v>
      </c>
      <c r="X8" s="28">
        <v>53.267945897418898</v>
      </c>
      <c r="Y8" s="28">
        <v>127.808713586073</v>
      </c>
      <c r="Z8" s="28">
        <v>0.23898589203816201</v>
      </c>
      <c r="AA8" s="28">
        <v>56690.185780437401</v>
      </c>
      <c r="AB8" s="28">
        <v>0</v>
      </c>
      <c r="AC8" s="28">
        <v>12306.7066505729</v>
      </c>
      <c r="AD8" s="28">
        <v>49.618972310586997</v>
      </c>
      <c r="AE8" s="28">
        <v>377.59663097161001</v>
      </c>
      <c r="AF8" s="28">
        <v>9.2288386654541004</v>
      </c>
      <c r="AG8" s="28">
        <v>3419.39785018879</v>
      </c>
      <c r="AH8" s="28">
        <v>58.438357478639901</v>
      </c>
      <c r="AI8" s="28">
        <v>58.438357478639901</v>
      </c>
      <c r="AJ8" s="28">
        <v>12.3100961615106</v>
      </c>
      <c r="AK8" s="28">
        <v>0</v>
      </c>
      <c r="AL8" s="28">
        <v>640.57890935156502</v>
      </c>
      <c r="AM8" s="28">
        <v>1.93616223781004</v>
      </c>
      <c r="AN8" s="28">
        <v>254.068310248736</v>
      </c>
      <c r="AO8" s="28">
        <v>1977.82144350931</v>
      </c>
      <c r="AP8" s="28">
        <v>7.48890418637047</v>
      </c>
      <c r="AQ8" s="28">
        <v>894.438678174796</v>
      </c>
      <c r="AR8" s="28">
        <v>0</v>
      </c>
      <c r="AS8" s="28">
        <v>11088.3689428286</v>
      </c>
      <c r="AT8" s="28">
        <v>1232.04183982318</v>
      </c>
      <c r="AU8" s="28">
        <v>12320.410782651799</v>
      </c>
      <c r="AV8" s="28">
        <v>741.43052821629499</v>
      </c>
      <c r="AW8" s="28">
        <v>225.04366774252199</v>
      </c>
      <c r="AX8" s="28">
        <v>0.93687512469893097</v>
      </c>
      <c r="AY8" s="28">
        <v>22337.066243724199</v>
      </c>
      <c r="AZ8" s="28">
        <v>5.8078171266059302</v>
      </c>
      <c r="BA8" s="28">
        <v>74.621390785782296</v>
      </c>
      <c r="BB8" s="28">
        <v>204.70914719709799</v>
      </c>
      <c r="BC8" s="28">
        <v>1.80101654458572</v>
      </c>
      <c r="BD8" s="28">
        <v>1.2259306536153E-2</v>
      </c>
      <c r="BE8" s="28">
        <v>112.783700127316</v>
      </c>
      <c r="BF8" s="28">
        <v>3685.14468302264</v>
      </c>
      <c r="BG8" s="28">
        <v>3302.2684049757199</v>
      </c>
      <c r="BH8" s="28">
        <v>382.87627804692499</v>
      </c>
      <c r="BI8" s="28">
        <v>2.6331983663751002</v>
      </c>
      <c r="BJ8" s="28">
        <v>8.0653933100745603E-2</v>
      </c>
      <c r="BK8" s="28">
        <v>366.19835281668003</v>
      </c>
      <c r="BL8" s="28">
        <v>9.9021625137099907</v>
      </c>
      <c r="BM8" s="28">
        <v>690.312014748921</v>
      </c>
      <c r="BN8" s="28">
        <v>12.4562255769219</v>
      </c>
      <c r="BO8" s="28">
        <v>8.6608136157454094</v>
      </c>
      <c r="BP8" s="28">
        <v>1536.16355385064</v>
      </c>
      <c r="BQ8" s="28">
        <v>1070.7324142299501</v>
      </c>
      <c r="BR8" s="28">
        <v>102.494745724411</v>
      </c>
      <c r="BS8" s="28">
        <v>172.63577737727101</v>
      </c>
      <c r="BT8" s="28">
        <v>5.8700239311717001E-2</v>
      </c>
      <c r="BU8" s="28">
        <v>10041.2642625264</v>
      </c>
      <c r="BV8" s="28">
        <v>13511.277350726599</v>
      </c>
      <c r="BW8" s="28">
        <v>141.52127679536099</v>
      </c>
      <c r="BX8" s="28">
        <v>704.67385312561498</v>
      </c>
      <c r="BY8" s="28">
        <v>2598.1203618644399</v>
      </c>
      <c r="BZ8" s="28">
        <v>4471.7231942128601</v>
      </c>
      <c r="CA8" s="28">
        <v>41957.508359816296</v>
      </c>
      <c r="CB8" s="28">
        <v>2065.7393389782601</v>
      </c>
      <c r="CC8" s="30"/>
      <c r="CD8" s="57">
        <f t="shared" si="0"/>
        <v>1.1222100407158231E-2</v>
      </c>
      <c r="CE8" s="57">
        <f t="shared" si="1"/>
        <v>5.3997828790346442E-3</v>
      </c>
      <c r="CF8" s="57">
        <f t="shared" si="2"/>
        <v>3.8376697190230843E-3</v>
      </c>
      <c r="CG8" s="57">
        <f t="shared" si="3"/>
        <v>4.5578179248027591E-3</v>
      </c>
      <c r="CH8" s="57">
        <f t="shared" si="4"/>
        <v>4.3627904997090234E-3</v>
      </c>
      <c r="CI8" s="57">
        <f t="shared" si="5"/>
        <v>5.7250142449409248E-3</v>
      </c>
      <c r="CJ8" s="57">
        <f t="shared" si="6"/>
        <v>2.779094553319547E-3</v>
      </c>
      <c r="CK8" s="57">
        <f t="shared" si="7"/>
        <v>7.6544758510698613E-3</v>
      </c>
      <c r="CL8" s="57">
        <f t="shared" si="8"/>
        <v>0.2634914731501124</v>
      </c>
      <c r="CM8" s="57" t="str">
        <f t="shared" si="9"/>
        <v/>
      </c>
      <c r="CN8" s="57">
        <f t="shared" si="10"/>
        <v>1.0200835548517292E-2</v>
      </c>
      <c r="CO8" s="57">
        <f t="shared" si="11"/>
        <v>2.7428885993692302E-3</v>
      </c>
      <c r="CP8" s="57">
        <f t="shared" si="12"/>
        <v>5.7356089938759526E-3</v>
      </c>
      <c r="CQ8" s="57">
        <f t="shared" si="13"/>
        <v>2.4011856770940272E-3</v>
      </c>
      <c r="CR8" s="57">
        <f t="shared" si="14"/>
        <v>5.3138337322820818E-5</v>
      </c>
      <c r="CS8" s="57">
        <f t="shared" si="15"/>
        <v>2.0496386080516019E-2</v>
      </c>
    </row>
    <row r="9" spans="1:97" x14ac:dyDescent="0.3">
      <c r="A9" s="30" t="s">
        <v>7</v>
      </c>
      <c r="B9" s="28">
        <v>2889.1509434</v>
      </c>
      <c r="C9" s="28">
        <v>864.72315121999998</v>
      </c>
      <c r="D9" s="28">
        <v>2891.4894408999999</v>
      </c>
      <c r="E9" s="28">
        <v>389.96048910000002</v>
      </c>
      <c r="F9" s="28">
        <v>370.59540399999997</v>
      </c>
      <c r="G9" s="28">
        <v>529.15193159</v>
      </c>
      <c r="H9" s="28">
        <v>6053.5266314999999</v>
      </c>
      <c r="I9" s="28">
        <v>6.0440021513</v>
      </c>
      <c r="J9" s="28">
        <v>61.708755535999998</v>
      </c>
      <c r="K9" s="28"/>
      <c r="L9" s="28">
        <v>11.3078381</v>
      </c>
      <c r="M9" s="28">
        <v>0.86520283259999997</v>
      </c>
      <c r="N9" s="28">
        <v>243.36714409999999</v>
      </c>
      <c r="O9" s="28">
        <v>3.2346781291000002</v>
      </c>
      <c r="P9" s="28">
        <v>0.46945301979999998</v>
      </c>
      <c r="Q9" s="28">
        <v>4.5191456584000003</v>
      </c>
      <c r="R9" s="28"/>
      <c r="S9" s="28" t="s">
        <v>7</v>
      </c>
      <c r="T9" s="28">
        <v>233.667076113912</v>
      </c>
      <c r="U9" s="28">
        <v>3.24353874993038</v>
      </c>
      <c r="V9" s="28">
        <v>6.1305828699667604</v>
      </c>
      <c r="W9" s="28">
        <v>6.1264783642540399</v>
      </c>
      <c r="X9" s="28">
        <v>13.932975492319599</v>
      </c>
      <c r="Y9" s="28">
        <v>63.814071680775001</v>
      </c>
      <c r="Z9" s="28">
        <v>0.47073850444141002</v>
      </c>
      <c r="AA9" s="28">
        <v>218.67451899888101</v>
      </c>
      <c r="AB9" s="28">
        <v>0</v>
      </c>
      <c r="AC9" s="28">
        <v>2919.2733856931</v>
      </c>
      <c r="AD9" s="28">
        <v>8.1018944744787404</v>
      </c>
      <c r="AE9" s="28">
        <v>7.3560563483523103</v>
      </c>
      <c r="AF9" s="28">
        <v>1.4551619325484799</v>
      </c>
      <c r="AG9" s="28">
        <v>516.81774503330405</v>
      </c>
      <c r="AH9" s="28">
        <v>11.442591405413401</v>
      </c>
      <c r="AI9" s="28">
        <v>11.442591405413401</v>
      </c>
      <c r="AJ9" s="28">
        <v>0.86758896714562195</v>
      </c>
      <c r="AK9" s="28">
        <v>0</v>
      </c>
      <c r="AL9" s="28">
        <v>89.589262312868897</v>
      </c>
      <c r="AM9" s="28">
        <v>0.30903341524044098</v>
      </c>
      <c r="AN9" s="28">
        <v>34.0717665417747</v>
      </c>
      <c r="AO9" s="28">
        <v>244.474951807184</v>
      </c>
      <c r="AP9" s="28">
        <v>4.5628600514211399</v>
      </c>
      <c r="AQ9" s="28">
        <v>866.31164602589399</v>
      </c>
      <c r="AR9" s="28">
        <v>0</v>
      </c>
      <c r="AS9" s="28">
        <v>2608.1904520026201</v>
      </c>
      <c r="AT9" s="28">
        <v>289.79881347244401</v>
      </c>
      <c r="AU9" s="28">
        <v>2897.9892654750702</v>
      </c>
      <c r="AV9" s="28">
        <v>30.375216982853502</v>
      </c>
      <c r="AW9" s="28">
        <v>65.725167204043302</v>
      </c>
      <c r="AX9" s="28">
        <v>0.19483907251552801</v>
      </c>
      <c r="AY9" s="28">
        <v>3121.4353027893899</v>
      </c>
      <c r="AZ9" s="28">
        <v>0.28548464756361602</v>
      </c>
      <c r="BA9" s="28">
        <v>5.94225720222446</v>
      </c>
      <c r="BB9" s="28">
        <v>18.393121248697899</v>
      </c>
      <c r="BC9" s="28">
        <v>0.38138590254468402</v>
      </c>
      <c r="BD9" s="28">
        <v>0.120794907323203</v>
      </c>
      <c r="BE9" s="28">
        <v>3.1262463554842599</v>
      </c>
      <c r="BF9" s="28">
        <v>392.80163763080202</v>
      </c>
      <c r="BG9" s="28">
        <v>373.03394416144403</v>
      </c>
      <c r="BH9" s="28">
        <v>19.767693469358399</v>
      </c>
      <c r="BI9" s="28">
        <v>0.24486946984352601</v>
      </c>
      <c r="BJ9" s="28">
        <v>2.23253182096264E-2</v>
      </c>
      <c r="BK9" s="28">
        <v>28.704008664164402</v>
      </c>
      <c r="BL9" s="28">
        <v>1.2459149236374001</v>
      </c>
      <c r="BM9" s="28">
        <v>88.988304590574103</v>
      </c>
      <c r="BN9" s="28">
        <v>0.92116451440444802</v>
      </c>
      <c r="BO9" s="28">
        <v>1.8145608448111401</v>
      </c>
      <c r="BP9" s="28">
        <v>211.95430678417199</v>
      </c>
      <c r="BQ9" s="28">
        <v>166.254832583872</v>
      </c>
      <c r="BR9" s="28">
        <v>0.70949284875741903</v>
      </c>
      <c r="BS9" s="28">
        <v>9.9734214079818404</v>
      </c>
      <c r="BT9" s="28">
        <v>1.1445458533816099E-2</v>
      </c>
      <c r="BU9" s="28">
        <v>531.97121275153302</v>
      </c>
      <c r="BV9" s="28">
        <v>2105.6534840203699</v>
      </c>
      <c r="BW9" s="28">
        <v>6.3793536237922996</v>
      </c>
      <c r="BX9" s="28">
        <v>70.065146875775199</v>
      </c>
      <c r="BY9" s="28">
        <v>310.81872743530801</v>
      </c>
      <c r="BZ9" s="28">
        <v>694.30976248284605</v>
      </c>
      <c r="CA9" s="28">
        <v>6070.3822806814396</v>
      </c>
      <c r="CB9" s="28">
        <v>304.08027666076902</v>
      </c>
      <c r="CC9" s="30"/>
      <c r="CD9" s="57">
        <f t="shared" si="0"/>
        <v>1.0426053495720584E-2</v>
      </c>
      <c r="CE9" s="57">
        <f t="shared" si="1"/>
        <v>1.836998123217677E-3</v>
      </c>
      <c r="CF9" s="57">
        <f t="shared" si="2"/>
        <v>2.2479157223023378E-3</v>
      </c>
      <c r="CG9" s="57">
        <f t="shared" si="3"/>
        <v>7.2857343505727023E-3</v>
      </c>
      <c r="CH9" s="57">
        <f t="shared" si="4"/>
        <v>6.5800604517050427E-3</v>
      </c>
      <c r="CI9" s="57">
        <f t="shared" si="5"/>
        <v>5.3279237837450845E-3</v>
      </c>
      <c r="CJ9" s="57">
        <f t="shared" si="6"/>
        <v>2.7844346291845882E-3</v>
      </c>
      <c r="CK9" s="57">
        <f t="shared" si="7"/>
        <v>1.3645960224600549E-2</v>
      </c>
      <c r="CL9" s="57">
        <f t="shared" si="8"/>
        <v>3.4116976213315331E-2</v>
      </c>
      <c r="CM9" s="57" t="str">
        <f t="shared" si="9"/>
        <v/>
      </c>
      <c r="CN9" s="57">
        <f t="shared" si="10"/>
        <v>1.1916805336415379E-2</v>
      </c>
      <c r="CO9" s="57">
        <f t="shared" si="11"/>
        <v>2.7578903532382822E-3</v>
      </c>
      <c r="CP9" s="57">
        <f t="shared" si="12"/>
        <v>4.5520019199009392E-3</v>
      </c>
      <c r="CQ9" s="57">
        <f t="shared" si="13"/>
        <v>2.7392588927681637E-3</v>
      </c>
      <c r="CR9" s="57">
        <f t="shared" si="14"/>
        <v>2.738260458858464E-3</v>
      </c>
      <c r="CS9" s="57">
        <f t="shared" si="15"/>
        <v>9.6731542476142952E-3</v>
      </c>
    </row>
    <row r="10" spans="1:97" x14ac:dyDescent="0.3">
      <c r="A10" s="30" t="s">
        <v>8</v>
      </c>
      <c r="B10" s="28">
        <v>1359.7641469</v>
      </c>
      <c r="C10" s="28">
        <v>150.47899774000001</v>
      </c>
      <c r="D10" s="28">
        <v>1681.5609569999999</v>
      </c>
      <c r="E10" s="28">
        <v>463.11950669999999</v>
      </c>
      <c r="F10" s="28">
        <v>427.72640632999997</v>
      </c>
      <c r="G10" s="28">
        <v>145.75632683000001</v>
      </c>
      <c r="H10" s="28">
        <v>4685.0446227000002</v>
      </c>
      <c r="I10" s="28">
        <v>5.8050239822999998</v>
      </c>
      <c r="J10" s="28">
        <v>9.2675508890000007</v>
      </c>
      <c r="K10" s="28"/>
      <c r="L10" s="28">
        <v>7.7136258419999999</v>
      </c>
      <c r="M10" s="28">
        <v>0.33592100000000003</v>
      </c>
      <c r="N10" s="28">
        <v>297.53273482999998</v>
      </c>
      <c r="O10" s="28">
        <v>1.18875293E-2</v>
      </c>
      <c r="P10" s="28">
        <v>3.7448467999999999E-3</v>
      </c>
      <c r="Q10" s="28">
        <v>1.0885021372000001</v>
      </c>
      <c r="R10" s="28"/>
      <c r="S10" s="28" t="s">
        <v>8</v>
      </c>
      <c r="T10" s="28">
        <v>160.373341641671</v>
      </c>
      <c r="U10" s="28">
        <v>1.19035564268699E-2</v>
      </c>
      <c r="V10" s="28">
        <v>5.8456057150812697</v>
      </c>
      <c r="W10" s="28">
        <v>5.8456052294846099</v>
      </c>
      <c r="X10" s="28">
        <v>12.378806268291401</v>
      </c>
      <c r="Y10" s="28">
        <v>11.586956925321701</v>
      </c>
      <c r="Z10" s="28">
        <v>3.74757509350351E-3</v>
      </c>
      <c r="AA10" s="28">
        <v>135.28841396032701</v>
      </c>
      <c r="AB10" s="28">
        <v>0</v>
      </c>
      <c r="AC10" s="28">
        <v>1375.4448532548499</v>
      </c>
      <c r="AD10" s="28">
        <v>6.6200784777195301</v>
      </c>
      <c r="AE10" s="28">
        <v>4.1154760504637897</v>
      </c>
      <c r="AF10" s="28">
        <v>1.50435330313001</v>
      </c>
      <c r="AG10" s="28">
        <v>518.93454481077197</v>
      </c>
      <c r="AH10" s="28">
        <v>7.7758117245104401</v>
      </c>
      <c r="AI10" s="28">
        <v>7.7758117245104401</v>
      </c>
      <c r="AJ10" s="28">
        <v>0.33683592612311802</v>
      </c>
      <c r="AK10" s="28">
        <v>0</v>
      </c>
      <c r="AL10" s="28">
        <v>37.419983115902397</v>
      </c>
      <c r="AM10" s="28">
        <v>8.67078723116015E-2</v>
      </c>
      <c r="AN10" s="28">
        <v>22.484473303681099</v>
      </c>
      <c r="AO10" s="28">
        <v>299.29359930223802</v>
      </c>
      <c r="AP10" s="28">
        <v>1.0944507654408899</v>
      </c>
      <c r="AQ10" s="28">
        <v>151.39762606304001</v>
      </c>
      <c r="AR10" s="28">
        <v>0</v>
      </c>
      <c r="AS10" s="28">
        <v>1518.2653106036801</v>
      </c>
      <c r="AT10" s="28">
        <v>168.69624872545199</v>
      </c>
      <c r="AU10" s="28">
        <v>1686.9615593291301</v>
      </c>
      <c r="AV10" s="28">
        <v>63.828920435115101</v>
      </c>
      <c r="AW10" s="28">
        <v>19.208774434101102</v>
      </c>
      <c r="AX10" s="28">
        <v>0.198685361861141</v>
      </c>
      <c r="AY10" s="28">
        <v>2460.0849576282599</v>
      </c>
      <c r="AZ10" s="28">
        <v>0.26878305968462901</v>
      </c>
      <c r="BA10" s="28">
        <v>3.49669835810777</v>
      </c>
      <c r="BB10" s="28">
        <v>17.1319938050122</v>
      </c>
      <c r="BC10" s="28">
        <v>0.36414511924249099</v>
      </c>
      <c r="BD10" s="28">
        <v>1.9390816647100501E-3</v>
      </c>
      <c r="BE10" s="28">
        <v>1.11717025744473</v>
      </c>
      <c r="BF10" s="28">
        <v>465.238615423314</v>
      </c>
      <c r="BG10" s="28">
        <v>429.57580563258801</v>
      </c>
      <c r="BH10" s="28">
        <v>35.6628097907262</v>
      </c>
      <c r="BI10" s="28">
        <v>0.31753620264885302</v>
      </c>
      <c r="BJ10" s="28">
        <v>2.49970424996004E-2</v>
      </c>
      <c r="BK10" s="28">
        <v>20.8582466641313</v>
      </c>
      <c r="BL10" s="28">
        <v>1.3264422361480801</v>
      </c>
      <c r="BM10" s="28">
        <v>106.814154885718</v>
      </c>
      <c r="BN10" s="28">
        <v>0.124525174027347</v>
      </c>
      <c r="BO10" s="28">
        <v>1.8722592414998001</v>
      </c>
      <c r="BP10" s="28">
        <v>267.01909665613903</v>
      </c>
      <c r="BQ10" s="28">
        <v>137.044040274916</v>
      </c>
      <c r="BR10" s="28">
        <v>0.74031790649095697</v>
      </c>
      <c r="BS10" s="28">
        <v>7.8846313596454802</v>
      </c>
      <c r="BT10" s="28">
        <v>1.4183220622034099E-2</v>
      </c>
      <c r="BU10" s="28">
        <v>146.574647155761</v>
      </c>
      <c r="BV10" s="28">
        <v>1348.21510797618</v>
      </c>
      <c r="BW10" s="28">
        <v>1.93950776611164</v>
      </c>
      <c r="BX10" s="28">
        <v>52.069160853342801</v>
      </c>
      <c r="BY10" s="28">
        <v>193.65106447901999</v>
      </c>
      <c r="BZ10" s="28">
        <v>512.26074505200097</v>
      </c>
      <c r="CA10" s="28">
        <v>4698.0270815765198</v>
      </c>
      <c r="CB10" s="28">
        <v>181.02039165495401</v>
      </c>
      <c r="CC10" s="30"/>
      <c r="CD10" s="57">
        <f t="shared" si="0"/>
        <v>1.1531931026861461E-2</v>
      </c>
      <c r="CE10" s="57">
        <f t="shared" si="1"/>
        <v>6.1046945875278692E-3</v>
      </c>
      <c r="CF10" s="57">
        <f t="shared" si="2"/>
        <v>3.2116601581694262E-3</v>
      </c>
      <c r="CG10" s="57">
        <f t="shared" si="3"/>
        <v>4.575727631111708E-3</v>
      </c>
      <c r="CH10" s="57">
        <f t="shared" si="4"/>
        <v>4.3237903370436041E-3</v>
      </c>
      <c r="CI10" s="57">
        <f t="shared" si="5"/>
        <v>5.6143039795138695E-3</v>
      </c>
      <c r="CJ10" s="57">
        <f t="shared" si="6"/>
        <v>2.7710427374836276E-3</v>
      </c>
      <c r="CK10" s="57">
        <f t="shared" si="7"/>
        <v>6.9907113748962427E-3</v>
      </c>
      <c r="CL10" s="57">
        <f t="shared" si="8"/>
        <v>0.25027173458250862</v>
      </c>
      <c r="CM10" s="57" t="str">
        <f t="shared" si="9"/>
        <v/>
      </c>
      <c r="CN10" s="57">
        <f t="shared" si="10"/>
        <v>8.0618225182564167E-3</v>
      </c>
      <c r="CO10" s="57">
        <f t="shared" si="11"/>
        <v>2.723634792460127E-3</v>
      </c>
      <c r="CP10" s="57">
        <f t="shared" si="12"/>
        <v>5.9182209757327646E-3</v>
      </c>
      <c r="CQ10" s="57">
        <f t="shared" si="13"/>
        <v>1.3482302727026766E-3</v>
      </c>
      <c r="CR10" s="57">
        <f t="shared" si="14"/>
        <v>7.2854609259586885E-4</v>
      </c>
      <c r="CS10" s="57">
        <f t="shared" si="15"/>
        <v>5.4649669831533139E-3</v>
      </c>
    </row>
    <row r="11" spans="1:97" x14ac:dyDescent="0.3">
      <c r="A11" s="30" t="s">
        <v>9</v>
      </c>
      <c r="B11" s="28">
        <v>164116.71202000001</v>
      </c>
      <c r="C11" s="28">
        <v>1202.4670754000001</v>
      </c>
      <c r="D11" s="28">
        <v>17247.339469999999</v>
      </c>
      <c r="E11" s="28">
        <v>48681.202683000003</v>
      </c>
      <c r="F11" s="28">
        <v>39727.905585</v>
      </c>
      <c r="G11" s="28">
        <v>6341.2457449000003</v>
      </c>
      <c r="H11" s="28">
        <v>219306.90492999999</v>
      </c>
      <c r="I11" s="28">
        <v>263.54841640000001</v>
      </c>
      <c r="J11" s="28">
        <v>492.24546928000001</v>
      </c>
      <c r="K11" s="28"/>
      <c r="L11" s="28">
        <v>256.73837163000002</v>
      </c>
      <c r="M11" s="28">
        <v>54.218867680000002</v>
      </c>
      <c r="N11" s="28">
        <v>13483.080023</v>
      </c>
      <c r="O11" s="28">
        <v>6.9554411936999996</v>
      </c>
      <c r="P11" s="28">
        <v>5.6078579379000004</v>
      </c>
      <c r="Q11" s="28">
        <v>107.58648008</v>
      </c>
      <c r="R11" s="28"/>
      <c r="S11" s="28" t="s">
        <v>9</v>
      </c>
      <c r="T11" s="28">
        <v>8669.75231696435</v>
      </c>
      <c r="U11" s="28">
        <v>6.9656750450138896</v>
      </c>
      <c r="V11" s="28">
        <v>264.96057510794498</v>
      </c>
      <c r="W11" s="28">
        <v>264.96037693595099</v>
      </c>
      <c r="X11" s="28">
        <v>483.27333415502898</v>
      </c>
      <c r="Y11" s="28">
        <v>581.91340945243701</v>
      </c>
      <c r="Z11" s="28">
        <v>5.60685440098987</v>
      </c>
      <c r="AA11" s="28">
        <v>2023.39985220479</v>
      </c>
      <c r="AB11" s="28">
        <v>0</v>
      </c>
      <c r="AC11" s="28">
        <v>164923.814930361</v>
      </c>
      <c r="AD11" s="28">
        <v>1786.23149180169</v>
      </c>
      <c r="AE11" s="28">
        <v>120.191148529253</v>
      </c>
      <c r="AF11" s="28">
        <v>220.16349290277699</v>
      </c>
      <c r="AG11" s="28">
        <v>16997.484074466902</v>
      </c>
      <c r="AH11" s="28">
        <v>258.63740930717</v>
      </c>
      <c r="AI11" s="28">
        <v>258.63740930717</v>
      </c>
      <c r="AJ11" s="28">
        <v>54.367427837894098</v>
      </c>
      <c r="AK11" s="28">
        <v>0</v>
      </c>
      <c r="AL11" s="28">
        <v>3259.5985633751102</v>
      </c>
      <c r="AM11" s="28">
        <v>9.7764976310959906</v>
      </c>
      <c r="AN11" s="28">
        <v>1156.13033491638</v>
      </c>
      <c r="AO11" s="28">
        <v>13557.6116676408</v>
      </c>
      <c r="AP11" s="28">
        <v>107.920793630088</v>
      </c>
      <c r="AQ11" s="28">
        <v>1204.8872166471001</v>
      </c>
      <c r="AR11" s="28">
        <v>0</v>
      </c>
      <c r="AS11" s="28">
        <v>15547.961646257299</v>
      </c>
      <c r="AT11" s="28">
        <v>1727.5519966996801</v>
      </c>
      <c r="AU11" s="28">
        <v>17275.513642957001</v>
      </c>
      <c r="AV11" s="28">
        <v>2541.6548592747199</v>
      </c>
      <c r="AW11" s="28">
        <v>2724.0659211818402</v>
      </c>
      <c r="AX11" s="28">
        <v>33.827809127134998</v>
      </c>
      <c r="AY11" s="28">
        <v>111706.6556405</v>
      </c>
      <c r="AZ11" s="28">
        <v>154.294041958365</v>
      </c>
      <c r="BA11" s="28">
        <v>1205.2586414016901</v>
      </c>
      <c r="BB11" s="28">
        <v>2289.2190140930402</v>
      </c>
      <c r="BC11" s="28">
        <v>19.782511022558701</v>
      </c>
      <c r="BD11" s="28">
        <v>7.6346849187321097E-2</v>
      </c>
      <c r="BE11" s="28">
        <v>2655.9174690939499</v>
      </c>
      <c r="BF11" s="28">
        <v>48764.843854125502</v>
      </c>
      <c r="BG11" s="28">
        <v>39797.074328504998</v>
      </c>
      <c r="BH11" s="28">
        <v>8967.7695256204497</v>
      </c>
      <c r="BI11" s="28">
        <v>44.465760966065297</v>
      </c>
      <c r="BJ11" s="28">
        <v>0.55315421198542702</v>
      </c>
      <c r="BK11" s="28">
        <v>4170.6494306012501</v>
      </c>
      <c r="BL11" s="28">
        <v>129.26403918715499</v>
      </c>
      <c r="BM11" s="28">
        <v>7910.2245511113997</v>
      </c>
      <c r="BN11" s="28">
        <v>207.58640691810299</v>
      </c>
      <c r="BO11" s="28">
        <v>70.756171012527702</v>
      </c>
      <c r="BP11" s="28">
        <v>16447.536210475198</v>
      </c>
      <c r="BQ11" s="28">
        <v>5768.1153834019697</v>
      </c>
      <c r="BR11" s="28">
        <v>2843.7648810441001</v>
      </c>
      <c r="BS11" s="28">
        <v>1611.6076504130899</v>
      </c>
      <c r="BT11" s="28">
        <v>2.2902390181715901</v>
      </c>
      <c r="BU11" s="28">
        <v>6343.58718717792</v>
      </c>
      <c r="BV11" s="28">
        <v>65859.622696822</v>
      </c>
      <c r="BW11" s="28">
        <v>109.732952545533</v>
      </c>
      <c r="BX11" s="28">
        <v>2533.4738677600399</v>
      </c>
      <c r="BY11" s="28">
        <v>10626.7824593199</v>
      </c>
      <c r="BZ11" s="28">
        <v>25584.2679006484</v>
      </c>
      <c r="CA11" s="28">
        <v>219907.29882857401</v>
      </c>
      <c r="CB11" s="28">
        <v>11204.057793095901</v>
      </c>
      <c r="CC11" s="30"/>
      <c r="CD11" s="57">
        <f t="shared" si="0"/>
        <v>4.9178593723144632E-3</v>
      </c>
      <c r="CE11" s="57">
        <f t="shared" si="1"/>
        <v>2.0126465801942497E-3</v>
      </c>
      <c r="CF11" s="57">
        <f t="shared" si="2"/>
        <v>1.6335373351935398E-3</v>
      </c>
      <c r="CG11" s="57">
        <f t="shared" si="3"/>
        <v>1.7181410178000193E-3</v>
      </c>
      <c r="CH11" s="57">
        <f t="shared" si="4"/>
        <v>1.7410619182279027E-3</v>
      </c>
      <c r="CI11" s="57">
        <f t="shared" si="5"/>
        <v>3.6924011024218589E-4</v>
      </c>
      <c r="CJ11" s="57">
        <f t="shared" si="6"/>
        <v>2.7376880758299077E-3</v>
      </c>
      <c r="CK11" s="57">
        <f t="shared" si="7"/>
        <v>5.357499601925067E-3</v>
      </c>
      <c r="CL11" s="57">
        <f t="shared" si="8"/>
        <v>0.18216102690308747</v>
      </c>
      <c r="CM11" s="57" t="str">
        <f t="shared" si="9"/>
        <v/>
      </c>
      <c r="CN11" s="57">
        <f t="shared" si="10"/>
        <v>7.3967816540754369E-3</v>
      </c>
      <c r="CO11" s="57">
        <f t="shared" si="11"/>
        <v>2.7400084924476572E-3</v>
      </c>
      <c r="CP11" s="57">
        <f t="shared" si="12"/>
        <v>5.5277907209376831E-3</v>
      </c>
      <c r="CQ11" s="57">
        <f t="shared" si="13"/>
        <v>1.4713446679930897E-3</v>
      </c>
      <c r="CR11" s="57">
        <f t="shared" si="14"/>
        <v>-1.7895191376874313E-4</v>
      </c>
      <c r="CS11" s="57">
        <f t="shared" si="15"/>
        <v>3.1073936970463819E-3</v>
      </c>
    </row>
    <row r="12" spans="1:97" x14ac:dyDescent="0.3">
      <c r="A12" s="30" t="s">
        <v>10</v>
      </c>
      <c r="B12" s="28">
        <v>238170.15307</v>
      </c>
      <c r="C12" s="28">
        <v>1638.2576862999999</v>
      </c>
      <c r="D12" s="28">
        <v>19403.896407</v>
      </c>
      <c r="E12" s="28">
        <v>30022.605661000001</v>
      </c>
      <c r="F12" s="28">
        <v>29035.790381999999</v>
      </c>
      <c r="G12" s="28">
        <v>3148.2047062000001</v>
      </c>
      <c r="H12" s="28">
        <v>136011.48131</v>
      </c>
      <c r="I12" s="28">
        <v>148.45045604000001</v>
      </c>
      <c r="J12" s="28">
        <v>474.33463272</v>
      </c>
      <c r="K12" s="28"/>
      <c r="L12" s="28">
        <v>167.17981019000001</v>
      </c>
      <c r="M12" s="28">
        <v>63.992789719999998</v>
      </c>
      <c r="N12" s="28">
        <v>4823.6622911000004</v>
      </c>
      <c r="O12" s="28">
        <v>5.5820156081999999</v>
      </c>
      <c r="P12" s="28">
        <v>2.2181337799999999E-2</v>
      </c>
      <c r="Q12" s="28">
        <v>48.478797696999997</v>
      </c>
      <c r="R12" s="28"/>
      <c r="S12" s="28" t="s">
        <v>10</v>
      </c>
      <c r="T12" s="28">
        <v>5314.1190969324198</v>
      </c>
      <c r="U12" s="28">
        <v>5.5971915928001597</v>
      </c>
      <c r="V12" s="28">
        <v>151.93567146636801</v>
      </c>
      <c r="W12" s="28">
        <v>151.77011223077099</v>
      </c>
      <c r="X12" s="28">
        <v>175.016003859422</v>
      </c>
      <c r="Y12" s="28">
        <v>539.59926299699896</v>
      </c>
      <c r="Z12" s="28">
        <v>2.2192253074552099E-2</v>
      </c>
      <c r="AA12" s="28">
        <v>1060.4362864813199</v>
      </c>
      <c r="AB12" s="28">
        <v>0</v>
      </c>
      <c r="AC12" s="28">
        <v>239732.42871255599</v>
      </c>
      <c r="AD12" s="28">
        <v>2993.7440668962299</v>
      </c>
      <c r="AE12" s="28">
        <v>56.749569976511097</v>
      </c>
      <c r="AF12" s="28">
        <v>303.46874369326798</v>
      </c>
      <c r="AG12" s="28">
        <v>13707.5738815246</v>
      </c>
      <c r="AH12" s="28">
        <v>172.83138417513601</v>
      </c>
      <c r="AI12" s="28">
        <v>172.83138417513601</v>
      </c>
      <c r="AJ12" s="28">
        <v>64.168154436768603</v>
      </c>
      <c r="AK12" s="28">
        <v>0</v>
      </c>
      <c r="AL12" s="28">
        <v>3228.4551140020699</v>
      </c>
      <c r="AM12" s="28">
        <v>8.4259413506228995</v>
      </c>
      <c r="AN12" s="28">
        <v>739.90359116589605</v>
      </c>
      <c r="AO12" s="28">
        <v>4862.8715711035802</v>
      </c>
      <c r="AP12" s="28">
        <v>49.518943593657397</v>
      </c>
      <c r="AQ12" s="28">
        <v>1647.40912863274</v>
      </c>
      <c r="AR12" s="28">
        <v>0</v>
      </c>
      <c r="AS12" s="28">
        <v>17544.323066871599</v>
      </c>
      <c r="AT12" s="28">
        <v>1949.37007420537</v>
      </c>
      <c r="AU12" s="28">
        <v>19493.693141077001</v>
      </c>
      <c r="AV12" s="28">
        <v>279.31534001115398</v>
      </c>
      <c r="AW12" s="28">
        <v>2512.6396641269398</v>
      </c>
      <c r="AX12" s="28">
        <v>9.1380271653521508</v>
      </c>
      <c r="AY12" s="28">
        <v>72448.7311361662</v>
      </c>
      <c r="AZ12" s="28">
        <v>10.365469623064699</v>
      </c>
      <c r="BA12" s="28">
        <v>2275.9089566075199</v>
      </c>
      <c r="BB12" s="28">
        <v>2857.08312262658</v>
      </c>
      <c r="BC12" s="28">
        <v>5.3047274502995396</v>
      </c>
      <c r="BD12" s="28">
        <v>13.419490851369799</v>
      </c>
      <c r="BE12" s="28">
        <v>1756.1116875830101</v>
      </c>
      <c r="BF12" s="28">
        <v>30187.847784901602</v>
      </c>
      <c r="BG12" s="28">
        <v>29194.638584518001</v>
      </c>
      <c r="BH12" s="28">
        <v>993.20920038360305</v>
      </c>
      <c r="BI12" s="28">
        <v>22.9565112000308</v>
      </c>
      <c r="BJ12" s="28">
        <v>0.21778334333294699</v>
      </c>
      <c r="BK12" s="28">
        <v>1180.3937254253501</v>
      </c>
      <c r="BL12" s="28">
        <v>174.75923314428599</v>
      </c>
      <c r="BM12" s="28">
        <v>7727.2674026797104</v>
      </c>
      <c r="BN12" s="28">
        <v>446.767619592475</v>
      </c>
      <c r="BO12" s="28">
        <v>104.752066171728</v>
      </c>
      <c r="BP12" s="28">
        <v>12097.857300440301</v>
      </c>
      <c r="BQ12" s="28">
        <v>3847.2808078386802</v>
      </c>
      <c r="BR12" s="28">
        <v>7.9181131025094098</v>
      </c>
      <c r="BS12" s="28">
        <v>504.03431490820401</v>
      </c>
      <c r="BT12" s="28">
        <v>0.38303260283183599</v>
      </c>
      <c r="BU12" s="28">
        <v>3152.61567314274</v>
      </c>
      <c r="BV12" s="28">
        <v>47791.957243689198</v>
      </c>
      <c r="BW12" s="28">
        <v>29.199621381583601</v>
      </c>
      <c r="BX12" s="28">
        <v>1456.5455069913201</v>
      </c>
      <c r="BY12" s="28">
        <v>7453.7386310306601</v>
      </c>
      <c r="BZ12" s="28">
        <v>10840.3519850625</v>
      </c>
      <c r="CA12" s="28">
        <v>136433.081302159</v>
      </c>
      <c r="CB12" s="28">
        <v>7667.2048498541199</v>
      </c>
      <c r="CC12" s="30"/>
      <c r="CD12" s="57">
        <f t="shared" si="0"/>
        <v>6.5594938006225669E-3</v>
      </c>
      <c r="CE12" s="57">
        <f t="shared" si="1"/>
        <v>5.5860823417887293E-3</v>
      </c>
      <c r="CF12" s="57">
        <f t="shared" si="2"/>
        <v>4.6277681653982983E-3</v>
      </c>
      <c r="CG12" s="57">
        <f t="shared" si="3"/>
        <v>5.5039234691162493E-3</v>
      </c>
      <c r="CH12" s="57">
        <f t="shared" si="4"/>
        <v>5.4707724648844361E-3</v>
      </c>
      <c r="CI12" s="57">
        <f t="shared" si="5"/>
        <v>1.4011055043698329E-3</v>
      </c>
      <c r="CJ12" s="57">
        <f t="shared" si="6"/>
        <v>3.0997382581113022E-3</v>
      </c>
      <c r="CK12" s="57">
        <f t="shared" si="7"/>
        <v>2.2362047778933754E-2</v>
      </c>
      <c r="CL12" s="57">
        <f t="shared" si="8"/>
        <v>0.13759195676425487</v>
      </c>
      <c r="CM12" s="57" t="str">
        <f t="shared" si="9"/>
        <v/>
      </c>
      <c r="CN12" s="57">
        <f t="shared" si="10"/>
        <v>3.3805361895751514E-2</v>
      </c>
      <c r="CO12" s="57">
        <f t="shared" si="11"/>
        <v>2.7403824327070676E-3</v>
      </c>
      <c r="CP12" s="57">
        <f t="shared" si="12"/>
        <v>8.1285292454912755E-3</v>
      </c>
      <c r="CQ12" s="57">
        <f t="shared" si="13"/>
        <v>2.7187284424404355E-3</v>
      </c>
      <c r="CR12" s="57">
        <f t="shared" si="14"/>
        <v>4.9209270651385303E-4</v>
      </c>
      <c r="CS12" s="57">
        <f t="shared" si="15"/>
        <v>2.1455686734610725E-2</v>
      </c>
    </row>
    <row r="13" spans="1:97" x14ac:dyDescent="0.3">
      <c r="A13" s="30" t="s">
        <v>12</v>
      </c>
      <c r="B13" s="28">
        <v>17678.078351</v>
      </c>
      <c r="C13" s="28">
        <v>938.33143595000001</v>
      </c>
      <c r="D13" s="28">
        <v>4656.5188188000002</v>
      </c>
      <c r="E13" s="28">
        <v>4695.4683274999998</v>
      </c>
      <c r="F13" s="28">
        <v>3876.7639995999998</v>
      </c>
      <c r="G13" s="28">
        <v>476.71353920000001</v>
      </c>
      <c r="H13" s="28">
        <v>42629.453323000002</v>
      </c>
      <c r="I13" s="28">
        <v>24.591004788999999</v>
      </c>
      <c r="J13" s="28">
        <v>161.8586281</v>
      </c>
      <c r="K13" s="28">
        <v>3.6333737478999999</v>
      </c>
      <c r="L13" s="28">
        <v>46.762938143</v>
      </c>
      <c r="M13" s="28">
        <v>114.43670829</v>
      </c>
      <c r="N13" s="28">
        <v>845.44212433999996</v>
      </c>
      <c r="O13" s="28">
        <v>23.750947474</v>
      </c>
      <c r="P13" s="28">
        <v>5.0088070934999998</v>
      </c>
      <c r="Q13" s="28">
        <v>173.66758651999999</v>
      </c>
      <c r="R13" s="28"/>
      <c r="S13" s="28" t="s">
        <v>12</v>
      </c>
      <c r="T13" s="28">
        <v>913.64403629246101</v>
      </c>
      <c r="U13" s="28">
        <v>23.763203749149699</v>
      </c>
      <c r="V13" s="28">
        <v>24.785803287698201</v>
      </c>
      <c r="W13" s="28">
        <v>24.775480745974701</v>
      </c>
      <c r="X13" s="28">
        <v>84.856130472709495</v>
      </c>
      <c r="Y13" s="28">
        <v>177.330171288636</v>
      </c>
      <c r="Z13" s="28">
        <v>5.0294106489905301</v>
      </c>
      <c r="AA13" s="28">
        <v>46284.023342866698</v>
      </c>
      <c r="AB13" s="28">
        <v>3.6329004309122399</v>
      </c>
      <c r="AC13" s="28">
        <v>17763.6351605901</v>
      </c>
      <c r="AD13" s="28">
        <v>164.169805612781</v>
      </c>
      <c r="AE13" s="28">
        <v>306.38288286044701</v>
      </c>
      <c r="AF13" s="28">
        <v>20.033147343617099</v>
      </c>
      <c r="AG13" s="28">
        <v>1928.2307818582401</v>
      </c>
      <c r="AH13" s="28">
        <v>47.122709709960603</v>
      </c>
      <c r="AI13" s="28">
        <v>47.122709709960603</v>
      </c>
      <c r="AJ13" s="28">
        <v>114.49586237034499</v>
      </c>
      <c r="AK13" s="28">
        <v>0</v>
      </c>
      <c r="AL13" s="28">
        <v>1011.9427081129299</v>
      </c>
      <c r="AM13" s="28">
        <v>3.2410908933798699</v>
      </c>
      <c r="AN13" s="28">
        <v>196.29361528007999</v>
      </c>
      <c r="AO13" s="28">
        <v>850.83086370518799</v>
      </c>
      <c r="AP13" s="28">
        <v>174.17846694035001</v>
      </c>
      <c r="AQ13" s="28">
        <v>941.653605561159</v>
      </c>
      <c r="AR13" s="28">
        <v>0</v>
      </c>
      <c r="AS13" s="28">
        <v>4202.0468799726596</v>
      </c>
      <c r="AT13" s="28">
        <v>466.89425031564599</v>
      </c>
      <c r="AU13" s="28">
        <v>4668.9411302883</v>
      </c>
      <c r="AV13" s="28">
        <v>282.88292677764503</v>
      </c>
      <c r="AW13" s="28">
        <v>781.92987284230901</v>
      </c>
      <c r="AX13" s="28">
        <v>1.0122416889609001</v>
      </c>
      <c r="AY13" s="28">
        <v>22357.909089793098</v>
      </c>
      <c r="AZ13" s="28">
        <v>14.3797678677447</v>
      </c>
      <c r="BA13" s="28">
        <v>126.717966236214</v>
      </c>
      <c r="BB13" s="28">
        <v>231.79684660791301</v>
      </c>
      <c r="BC13" s="28">
        <v>0.85069188423529896</v>
      </c>
      <c r="BD13" s="28">
        <v>0.33553661270854401</v>
      </c>
      <c r="BE13" s="28">
        <v>270.09574079156903</v>
      </c>
      <c r="BF13" s="28">
        <v>4704.4178972576001</v>
      </c>
      <c r="BG13" s="28">
        <v>3883.8068474055799</v>
      </c>
      <c r="BH13" s="28">
        <v>820.61104985201496</v>
      </c>
      <c r="BI13" s="28">
        <v>4.3958645741496998</v>
      </c>
      <c r="BJ13" s="28">
        <v>4.7103368199430097E-2</v>
      </c>
      <c r="BK13" s="28">
        <v>448.649615833594</v>
      </c>
      <c r="BL13" s="28">
        <v>12.881144629816299</v>
      </c>
      <c r="BM13" s="28">
        <v>757.22289297111195</v>
      </c>
      <c r="BN13" s="28">
        <v>22.333671165197799</v>
      </c>
      <c r="BO13" s="28">
        <v>7.1221258232885303</v>
      </c>
      <c r="BP13" s="28">
        <v>1537.5060088074599</v>
      </c>
      <c r="BQ13" s="28">
        <v>690.08358704823399</v>
      </c>
      <c r="BR13" s="28">
        <v>282.93841469380499</v>
      </c>
      <c r="BS13" s="28">
        <v>165.46872759911099</v>
      </c>
      <c r="BT13" s="28">
        <v>5.2486250500173602E-2</v>
      </c>
      <c r="BU13" s="28">
        <v>477.86837735456299</v>
      </c>
      <c r="BV13" s="28">
        <v>13336.7672412715</v>
      </c>
      <c r="BW13" s="28">
        <v>2.0041713864889701</v>
      </c>
      <c r="BX13" s="28">
        <v>261.08053742957401</v>
      </c>
      <c r="BY13" s="28">
        <v>2396.9728124508501</v>
      </c>
      <c r="BZ13" s="28">
        <v>5346.597473193</v>
      </c>
      <c r="CA13" s="28">
        <v>42742.946435622202</v>
      </c>
      <c r="CB13" s="28">
        <v>3696.188710507</v>
      </c>
      <c r="CC13" s="30"/>
      <c r="CD13" s="57">
        <f t="shared" si="0"/>
        <v>4.8397120937785729E-3</v>
      </c>
      <c r="CE13" s="57">
        <f t="shared" si="1"/>
        <v>3.5405076328872019E-3</v>
      </c>
      <c r="CF13" s="57">
        <f t="shared" si="2"/>
        <v>2.6677249618634749E-3</v>
      </c>
      <c r="CG13" s="57">
        <f t="shared" si="3"/>
        <v>1.9060015175025862E-3</v>
      </c>
      <c r="CH13" s="57">
        <f t="shared" si="4"/>
        <v>1.816682110726051E-3</v>
      </c>
      <c r="CI13" s="57">
        <f t="shared" si="5"/>
        <v>2.4224991731952488E-3</v>
      </c>
      <c r="CJ13" s="57">
        <f t="shared" si="6"/>
        <v>2.6623168672202206E-3</v>
      </c>
      <c r="CK13" s="57">
        <f t="shared" si="7"/>
        <v>7.5017657292808402E-3</v>
      </c>
      <c r="CL13" s="57">
        <f t="shared" si="8"/>
        <v>9.5586768343775372E-2</v>
      </c>
      <c r="CM13" s="57">
        <f t="shared" si="9"/>
        <v>-1.3026928155507035E-4</v>
      </c>
      <c r="CN13" s="57">
        <f t="shared" si="10"/>
        <v>7.693519296422948E-3</v>
      </c>
      <c r="CO13" s="57">
        <f t="shared" si="11"/>
        <v>5.1691525585558168E-4</v>
      </c>
      <c r="CP13" s="57">
        <f t="shared" si="12"/>
        <v>6.373871386400087E-3</v>
      </c>
      <c r="CQ13" s="57">
        <f t="shared" si="13"/>
        <v>5.1603310407368603E-4</v>
      </c>
      <c r="CR13" s="57">
        <f t="shared" si="14"/>
        <v>4.1134655629417064E-3</v>
      </c>
      <c r="CS13" s="57">
        <f t="shared" si="15"/>
        <v>2.9417142863972815E-3</v>
      </c>
    </row>
    <row r="14" spans="1:97" x14ac:dyDescent="0.3">
      <c r="A14" s="30" t="s">
        <v>13</v>
      </c>
      <c r="B14" s="28">
        <v>63786.97118</v>
      </c>
      <c r="C14" s="28">
        <v>5531.3261249999996</v>
      </c>
      <c r="D14" s="28">
        <v>48551.594437</v>
      </c>
      <c r="E14" s="28">
        <v>13940.764966000001</v>
      </c>
      <c r="F14" s="28">
        <v>12358.950863</v>
      </c>
      <c r="G14" s="28">
        <v>5342.9756770000004</v>
      </c>
      <c r="H14" s="28">
        <v>134425.31836</v>
      </c>
      <c r="I14" s="28">
        <v>184.85499590000001</v>
      </c>
      <c r="J14" s="28">
        <v>484.83070113999997</v>
      </c>
      <c r="K14" s="28"/>
      <c r="L14" s="28">
        <v>249.71284104</v>
      </c>
      <c r="M14" s="28">
        <v>214.4718532</v>
      </c>
      <c r="N14" s="28">
        <v>6118.7987059999996</v>
      </c>
      <c r="O14" s="28">
        <v>46.085517164000002</v>
      </c>
      <c r="P14" s="28">
        <v>42.285690447</v>
      </c>
      <c r="Q14" s="28">
        <v>434.57856155000002</v>
      </c>
      <c r="R14" s="28"/>
      <c r="S14" s="28" t="s">
        <v>13</v>
      </c>
      <c r="T14" s="28">
        <v>6723.4612032852001</v>
      </c>
      <c r="U14" s="28">
        <v>46.2118665399543</v>
      </c>
      <c r="V14" s="28">
        <v>186.13424094021801</v>
      </c>
      <c r="W14" s="28">
        <v>186.069828680771</v>
      </c>
      <c r="X14" s="28">
        <v>259.72716160994599</v>
      </c>
      <c r="Y14" s="28">
        <v>1048.11511627856</v>
      </c>
      <c r="Z14" s="28">
        <v>42.401494974428097</v>
      </c>
      <c r="AA14" s="28">
        <v>7774.7140332531699</v>
      </c>
      <c r="AB14" s="28">
        <v>0</v>
      </c>
      <c r="AC14" s="28">
        <v>64312.9674375127</v>
      </c>
      <c r="AD14" s="28">
        <v>822.60427560971198</v>
      </c>
      <c r="AE14" s="28">
        <v>297.74421176181897</v>
      </c>
      <c r="AF14" s="28">
        <v>53.599050770058298</v>
      </c>
      <c r="AG14" s="28">
        <v>11591.8754139798</v>
      </c>
      <c r="AH14" s="28">
        <v>251.198525223909</v>
      </c>
      <c r="AI14" s="28">
        <v>251.198525223909</v>
      </c>
      <c r="AJ14" s="28">
        <v>215.10103707409201</v>
      </c>
      <c r="AK14" s="28">
        <v>0</v>
      </c>
      <c r="AL14" s="28">
        <v>1558.57983172229</v>
      </c>
      <c r="AM14" s="28">
        <v>4.4808874977081103</v>
      </c>
      <c r="AN14" s="28">
        <v>602.02214933873302</v>
      </c>
      <c r="AO14" s="28">
        <v>6158.7246971295399</v>
      </c>
      <c r="AP14" s="28">
        <v>77.014335259814899</v>
      </c>
      <c r="AQ14" s="28">
        <v>5562.5104635951902</v>
      </c>
      <c r="AR14" s="28">
        <v>0</v>
      </c>
      <c r="AS14" s="28">
        <v>43855.205582543698</v>
      </c>
      <c r="AT14" s="28">
        <v>4872.8029104780198</v>
      </c>
      <c r="AU14" s="28">
        <v>48728.008493021698</v>
      </c>
      <c r="AV14" s="28">
        <v>901.972416985476</v>
      </c>
      <c r="AW14" s="28">
        <v>1565.92514519778</v>
      </c>
      <c r="AX14" s="28">
        <v>50.994646475636102</v>
      </c>
      <c r="AY14" s="28">
        <v>65601.125683638893</v>
      </c>
      <c r="AZ14" s="28">
        <v>60.459947016319603</v>
      </c>
      <c r="BA14" s="28">
        <v>773.161433224755</v>
      </c>
      <c r="BB14" s="28">
        <v>821.28631778523697</v>
      </c>
      <c r="BC14" s="28">
        <v>70.132438639307296</v>
      </c>
      <c r="BD14" s="28">
        <v>1.1220689323566799</v>
      </c>
      <c r="BE14" s="28">
        <v>399.55973665790299</v>
      </c>
      <c r="BF14" s="28">
        <v>13999.945272765201</v>
      </c>
      <c r="BG14" s="28">
        <v>12408.8141244327</v>
      </c>
      <c r="BH14" s="28">
        <v>1591.1311483324801</v>
      </c>
      <c r="BI14" s="28">
        <v>7.1110895671775802</v>
      </c>
      <c r="BJ14" s="28">
        <v>1.3957054081582001</v>
      </c>
      <c r="BK14" s="28">
        <v>1125.26930504803</v>
      </c>
      <c r="BL14" s="28">
        <v>61.651736272094404</v>
      </c>
      <c r="BM14" s="28">
        <v>2711.0474253873199</v>
      </c>
      <c r="BN14" s="28">
        <v>302.91030929744102</v>
      </c>
      <c r="BO14" s="28">
        <v>101.46039456119701</v>
      </c>
      <c r="BP14" s="28">
        <v>5353.65243991027</v>
      </c>
      <c r="BQ14" s="28">
        <v>3700.6725095300399</v>
      </c>
      <c r="BR14" s="28">
        <v>164.613185105573</v>
      </c>
      <c r="BS14" s="28">
        <v>398.38097835612302</v>
      </c>
      <c r="BT14" s="28">
        <v>4.6049667878106399</v>
      </c>
      <c r="BU14" s="28">
        <v>5356.0565095410602</v>
      </c>
      <c r="BV14" s="28">
        <v>38999.619731488099</v>
      </c>
      <c r="BW14" s="28">
        <v>60.670301239570698</v>
      </c>
      <c r="BX14" s="28">
        <v>2309.2782933478202</v>
      </c>
      <c r="BY14" s="28">
        <v>6841.0484900108904</v>
      </c>
      <c r="BZ14" s="28">
        <v>16818.9157226647</v>
      </c>
      <c r="CA14" s="28">
        <v>134791.58417048299</v>
      </c>
      <c r="CB14" s="28">
        <v>7060.3974891965099</v>
      </c>
      <c r="CC14" s="30"/>
      <c r="CD14" s="57">
        <f t="shared" si="0"/>
        <v>8.2461394197318773E-3</v>
      </c>
      <c r="CE14" s="57">
        <f t="shared" si="1"/>
        <v>5.6377689346947769E-3</v>
      </c>
      <c r="CF14" s="57">
        <f t="shared" si="2"/>
        <v>3.6335378491145378E-3</v>
      </c>
      <c r="CG14" s="57">
        <f t="shared" si="3"/>
        <v>4.2451262114765022E-3</v>
      </c>
      <c r="CH14" s="57">
        <f t="shared" si="4"/>
        <v>4.0345869148148746E-3</v>
      </c>
      <c r="CI14" s="57">
        <f t="shared" si="5"/>
        <v>2.448229850150572E-3</v>
      </c>
      <c r="CJ14" s="57">
        <f t="shared" si="6"/>
        <v>2.7246787655142864E-3</v>
      </c>
      <c r="CK14" s="57">
        <f t="shared" si="7"/>
        <v>6.5718147072864174E-3</v>
      </c>
      <c r="CL14" s="57">
        <f t="shared" si="8"/>
        <v>1.1618167203811329</v>
      </c>
      <c r="CM14" s="57" t="str">
        <f t="shared" si="9"/>
        <v/>
      </c>
      <c r="CN14" s="57">
        <f t="shared" si="10"/>
        <v>5.949570625689282E-3</v>
      </c>
      <c r="CO14" s="57">
        <f t="shared" si="11"/>
        <v>2.9336431084282114E-3</v>
      </c>
      <c r="CP14" s="57">
        <f t="shared" si="12"/>
        <v>6.5251355777384045E-3</v>
      </c>
      <c r="CQ14" s="57">
        <f t="shared" si="13"/>
        <v>2.7416286879166632E-3</v>
      </c>
      <c r="CR14" s="57">
        <f t="shared" si="14"/>
        <v>2.7386221249773258E-3</v>
      </c>
      <c r="CS14" s="57">
        <f t="shared" si="15"/>
        <v>-0.82278385987304603</v>
      </c>
    </row>
    <row r="15" spans="1:97" x14ac:dyDescent="0.3">
      <c r="A15" s="30" t="s">
        <v>14</v>
      </c>
      <c r="B15" s="28">
        <v>40856.701287000004</v>
      </c>
      <c r="C15" s="28">
        <v>1761.7173491999999</v>
      </c>
      <c r="D15" s="28">
        <v>12831.968554999999</v>
      </c>
      <c r="E15" s="28">
        <v>7964.7416463999998</v>
      </c>
      <c r="F15" s="28">
        <v>6936.9404376000002</v>
      </c>
      <c r="G15" s="28">
        <v>709.39345982999998</v>
      </c>
      <c r="H15" s="28">
        <v>94794.602148999998</v>
      </c>
      <c r="I15" s="28">
        <v>104.1443951</v>
      </c>
      <c r="J15" s="28">
        <v>297.04981402999999</v>
      </c>
      <c r="K15" s="28"/>
      <c r="L15" s="28">
        <v>119.62873818</v>
      </c>
      <c r="M15" s="28">
        <v>47.029176620000001</v>
      </c>
      <c r="N15" s="28">
        <v>3996.1065057999999</v>
      </c>
      <c r="O15" s="28">
        <v>4.1402927380000003</v>
      </c>
      <c r="P15" s="28">
        <v>0.2178605482</v>
      </c>
      <c r="Q15" s="28">
        <v>63.636467054000001</v>
      </c>
      <c r="R15" s="28"/>
      <c r="S15" s="28" t="s">
        <v>14</v>
      </c>
      <c r="T15" s="28">
        <v>4593.49817943977</v>
      </c>
      <c r="U15" s="28">
        <v>4.1513416146956104</v>
      </c>
      <c r="V15" s="28">
        <v>104.821203021618</v>
      </c>
      <c r="W15" s="28">
        <v>104.821151742612</v>
      </c>
      <c r="X15" s="28">
        <v>109.27267876861301</v>
      </c>
      <c r="Y15" s="28">
        <v>334.977125655995</v>
      </c>
      <c r="Z15" s="28">
        <v>0.217917502573519</v>
      </c>
      <c r="AA15" s="28">
        <v>741.47599218206801</v>
      </c>
      <c r="AB15" s="28">
        <v>0</v>
      </c>
      <c r="AC15" s="28">
        <v>41169.089421892902</v>
      </c>
      <c r="AD15" s="28">
        <v>378.87866268124799</v>
      </c>
      <c r="AE15" s="28">
        <v>35.599781243892203</v>
      </c>
      <c r="AF15" s="28">
        <v>43.415274390253401</v>
      </c>
      <c r="AG15" s="28">
        <v>6581.0658152963097</v>
      </c>
      <c r="AH15" s="28">
        <v>120.941093112549</v>
      </c>
      <c r="AI15" s="28">
        <v>120.941093112549</v>
      </c>
      <c r="AJ15" s="28">
        <v>47.158000493129798</v>
      </c>
      <c r="AK15" s="28">
        <v>0</v>
      </c>
      <c r="AL15" s="28">
        <v>1239.67397226513</v>
      </c>
      <c r="AM15" s="28">
        <v>3.2509648936044999</v>
      </c>
      <c r="AN15" s="28">
        <v>436.026021569801</v>
      </c>
      <c r="AO15" s="28">
        <v>4021.3068027234999</v>
      </c>
      <c r="AP15" s="28">
        <v>63.929496673217102</v>
      </c>
      <c r="AQ15" s="28">
        <v>1772.0483623513401</v>
      </c>
      <c r="AR15" s="28">
        <v>0</v>
      </c>
      <c r="AS15" s="28">
        <v>11605.000349895499</v>
      </c>
      <c r="AT15" s="28">
        <v>1289.4452270198401</v>
      </c>
      <c r="AU15" s="28">
        <v>12894.445576915299</v>
      </c>
      <c r="AV15" s="28">
        <v>2244.1366206579501</v>
      </c>
      <c r="AW15" s="28">
        <v>747.29697932577096</v>
      </c>
      <c r="AX15" s="28">
        <v>2.3473424776644198</v>
      </c>
      <c r="AY15" s="28">
        <v>49208.661674290197</v>
      </c>
      <c r="AZ15" s="28">
        <v>7.1325023716220999</v>
      </c>
      <c r="BA15" s="28">
        <v>398.822392566014</v>
      </c>
      <c r="BB15" s="28">
        <v>557.21774599447701</v>
      </c>
      <c r="BC15" s="28">
        <v>2.1316556125817701</v>
      </c>
      <c r="BD15" s="28">
        <v>2.5019676648092699E-2</v>
      </c>
      <c r="BE15" s="28">
        <v>357.73872958657802</v>
      </c>
      <c r="BF15" s="28">
        <v>7998.3409403323903</v>
      </c>
      <c r="BG15" s="28">
        <v>6965.2320608866403</v>
      </c>
      <c r="BH15" s="28">
        <v>1033.1088794457501</v>
      </c>
      <c r="BI15" s="28">
        <v>6.0104313993286897</v>
      </c>
      <c r="BJ15" s="28">
        <v>0.124677680615309</v>
      </c>
      <c r="BK15" s="28">
        <v>261.77607345800402</v>
      </c>
      <c r="BL15" s="28">
        <v>35.706525603928597</v>
      </c>
      <c r="BM15" s="28">
        <v>1779.8979668976001</v>
      </c>
      <c r="BN15" s="28">
        <v>75.622921509945598</v>
      </c>
      <c r="BO15" s="28">
        <v>24.593984964478</v>
      </c>
      <c r="BP15" s="28">
        <v>3237.6743768911501</v>
      </c>
      <c r="BQ15" s="28">
        <v>2697.6372557397999</v>
      </c>
      <c r="BR15" s="28">
        <v>92.934694525372393</v>
      </c>
      <c r="BS15" s="28">
        <v>125.33658198713501</v>
      </c>
      <c r="BT15" s="28">
        <v>0.13843768349344401</v>
      </c>
      <c r="BU15" s="28">
        <v>711.79932980373303</v>
      </c>
      <c r="BV15" s="28">
        <v>26830.7301898613</v>
      </c>
      <c r="BW15" s="28">
        <v>2.8883248683917802</v>
      </c>
      <c r="BX15" s="28">
        <v>1545.4300580773399</v>
      </c>
      <c r="BY15" s="28">
        <v>4744.4657542145096</v>
      </c>
      <c r="BZ15" s="28">
        <v>12102.038046085399</v>
      </c>
      <c r="CA15" s="28">
        <v>95057.452826049703</v>
      </c>
      <c r="CB15" s="28">
        <v>4937.9951698387804</v>
      </c>
      <c r="CC15" s="30"/>
      <c r="CD15" s="57">
        <f t="shared" si="0"/>
        <v>7.6459460762265761E-3</v>
      </c>
      <c r="CE15" s="57">
        <f t="shared" si="1"/>
        <v>5.8641717730891782E-3</v>
      </c>
      <c r="CF15" s="57">
        <f t="shared" si="2"/>
        <v>4.8688571552768824E-3</v>
      </c>
      <c r="CG15" s="57">
        <f t="shared" si="3"/>
        <v>4.2185039294497587E-3</v>
      </c>
      <c r="CH15" s="57">
        <f t="shared" si="4"/>
        <v>4.0784007792963291E-3</v>
      </c>
      <c r="CI15" s="57">
        <f t="shared" si="5"/>
        <v>3.3914465102477731E-3</v>
      </c>
      <c r="CJ15" s="57">
        <f t="shared" si="6"/>
        <v>2.7728443507421493E-3</v>
      </c>
      <c r="CK15" s="57">
        <f t="shared" si="7"/>
        <v>6.4982531413445748E-3</v>
      </c>
      <c r="CL15" s="57">
        <f t="shared" si="8"/>
        <v>0.12767997094980374</v>
      </c>
      <c r="CM15" s="57" t="str">
        <f t="shared" si="9"/>
        <v/>
      </c>
      <c r="CN15" s="57">
        <f t="shared" si="10"/>
        <v>1.0970231338345786E-2</v>
      </c>
      <c r="CO15" s="57">
        <f t="shared" si="11"/>
        <v>2.7392330121087413E-3</v>
      </c>
      <c r="CP15" s="57">
        <f t="shared" si="12"/>
        <v>6.3062125313536957E-3</v>
      </c>
      <c r="CQ15" s="57">
        <f t="shared" si="13"/>
        <v>2.668622098674911E-3</v>
      </c>
      <c r="CR15" s="57">
        <f t="shared" si="14"/>
        <v>2.6142582486621805E-4</v>
      </c>
      <c r="CS15" s="57">
        <f t="shared" si="15"/>
        <v>4.6047436757990536E-3</v>
      </c>
    </row>
    <row r="16" spans="1:97" x14ac:dyDescent="0.3">
      <c r="A16" s="30" t="s">
        <v>15</v>
      </c>
      <c r="B16" s="28">
        <v>27303.664260000001</v>
      </c>
      <c r="C16" s="28">
        <v>1058.1064902999999</v>
      </c>
      <c r="D16" s="28">
        <v>9481.1176097999996</v>
      </c>
      <c r="E16" s="28">
        <v>4249.5271264000003</v>
      </c>
      <c r="F16" s="28">
        <v>3714.1474625999999</v>
      </c>
      <c r="G16" s="28">
        <v>428.17870104999997</v>
      </c>
      <c r="H16" s="28">
        <v>48852.717466000002</v>
      </c>
      <c r="I16" s="28">
        <v>57.900320497999999</v>
      </c>
      <c r="J16" s="28">
        <v>152.12645345000001</v>
      </c>
      <c r="K16" s="28"/>
      <c r="L16" s="28">
        <v>68.104333922999999</v>
      </c>
      <c r="M16" s="28">
        <v>28.177046619999999</v>
      </c>
      <c r="N16" s="28">
        <v>1561.3090486999999</v>
      </c>
      <c r="O16" s="28">
        <v>2.4988229478999999</v>
      </c>
      <c r="P16" s="28">
        <v>7.4342657500000006E-2</v>
      </c>
      <c r="Q16" s="28">
        <v>70.230831629999997</v>
      </c>
      <c r="R16" s="28"/>
      <c r="S16" s="28" t="s">
        <v>15</v>
      </c>
      <c r="T16" s="28">
        <v>1822.2576263113999</v>
      </c>
      <c r="U16" s="28">
        <v>2.5055655154864902</v>
      </c>
      <c r="V16" s="28">
        <v>58.552302072451603</v>
      </c>
      <c r="W16" s="28">
        <v>58.552261204637198</v>
      </c>
      <c r="X16" s="28">
        <v>79.622559255113302</v>
      </c>
      <c r="Y16" s="28">
        <v>173.424774022701</v>
      </c>
      <c r="Z16" s="28">
        <v>7.4376108707467498E-2</v>
      </c>
      <c r="AA16" s="28">
        <v>518.77668891820497</v>
      </c>
      <c r="AB16" s="28">
        <v>0</v>
      </c>
      <c r="AC16" s="28">
        <v>27464.740051036999</v>
      </c>
      <c r="AD16" s="28">
        <v>201.52452814810101</v>
      </c>
      <c r="AE16" s="28">
        <v>18.972947288509999</v>
      </c>
      <c r="AF16" s="28">
        <v>22.6615124878867</v>
      </c>
      <c r="AG16" s="28">
        <v>2935.3988446323201</v>
      </c>
      <c r="AH16" s="28">
        <v>71.077918857328996</v>
      </c>
      <c r="AI16" s="28">
        <v>71.077918857328996</v>
      </c>
      <c r="AJ16" s="28">
        <v>28.2543090843036</v>
      </c>
      <c r="AK16" s="28">
        <v>0</v>
      </c>
      <c r="AL16" s="28">
        <v>803.91827453979101</v>
      </c>
      <c r="AM16" s="28">
        <v>2.20312731888203</v>
      </c>
      <c r="AN16" s="28">
        <v>219.98902391981699</v>
      </c>
      <c r="AO16" s="28">
        <v>1600.79859258138</v>
      </c>
      <c r="AP16" s="28">
        <v>71.496907238787301</v>
      </c>
      <c r="AQ16" s="28">
        <v>1063.2123207725001</v>
      </c>
      <c r="AR16" s="28">
        <v>0</v>
      </c>
      <c r="AS16" s="28">
        <v>8566.0413372795992</v>
      </c>
      <c r="AT16" s="28">
        <v>951.78187281094802</v>
      </c>
      <c r="AU16" s="28">
        <v>9517.8232100905498</v>
      </c>
      <c r="AV16" s="28">
        <v>661.45548322473405</v>
      </c>
      <c r="AW16" s="28">
        <v>634.22033589179705</v>
      </c>
      <c r="AX16" s="28">
        <v>1.23750780921201</v>
      </c>
      <c r="AY16" s="28">
        <v>25261.945163789002</v>
      </c>
      <c r="AZ16" s="28">
        <v>2.9554951696732199</v>
      </c>
      <c r="BA16" s="28">
        <v>228.509904815445</v>
      </c>
      <c r="BB16" s="28">
        <v>313.64381289373102</v>
      </c>
      <c r="BC16" s="28">
        <v>1.06660398253939</v>
      </c>
      <c r="BD16" s="28">
        <v>1.19842976901072E-2</v>
      </c>
      <c r="BE16" s="28">
        <v>192.303164183711</v>
      </c>
      <c r="BF16" s="28">
        <v>4267.3065190252501</v>
      </c>
      <c r="BG16" s="28">
        <v>3729.17030182589</v>
      </c>
      <c r="BH16" s="28">
        <v>538.13621719935804</v>
      </c>
      <c r="BI16" s="28">
        <v>3.10196297116905</v>
      </c>
      <c r="BJ16" s="28">
        <v>6.21940176777614E-2</v>
      </c>
      <c r="BK16" s="28">
        <v>135.52972029960799</v>
      </c>
      <c r="BL16" s="28">
        <v>19.840577688123101</v>
      </c>
      <c r="BM16" s="28">
        <v>964.21603223157297</v>
      </c>
      <c r="BN16" s="28">
        <v>43.567219707115903</v>
      </c>
      <c r="BO16" s="28">
        <v>13.369358949938499</v>
      </c>
      <c r="BP16" s="28">
        <v>1708.54521514354</v>
      </c>
      <c r="BQ16" s="28">
        <v>1537.30304331814</v>
      </c>
      <c r="BR16" s="28">
        <v>31.896176138273798</v>
      </c>
      <c r="BS16" s="28">
        <v>69.239308443151003</v>
      </c>
      <c r="BT16" s="28">
        <v>7.4063083715008401E-2</v>
      </c>
      <c r="BU16" s="28">
        <v>429.57820369604798</v>
      </c>
      <c r="BV16" s="28">
        <v>14325.7409784714</v>
      </c>
      <c r="BW16" s="28">
        <v>1.9260451168328301</v>
      </c>
      <c r="BX16" s="28">
        <v>428.773234639203</v>
      </c>
      <c r="BY16" s="28">
        <v>2473.1471507721999</v>
      </c>
      <c r="BZ16" s="28">
        <v>6121.6850228409803</v>
      </c>
      <c r="CA16" s="28">
        <v>48987.902974475903</v>
      </c>
      <c r="CB16" s="28">
        <v>3267.7738666793398</v>
      </c>
      <c r="CC16" s="30"/>
      <c r="CD16" s="57">
        <f t="shared" si="0"/>
        <v>5.8994202940362969E-3</v>
      </c>
      <c r="CE16" s="57">
        <f t="shared" si="1"/>
        <v>4.8254410300919426E-3</v>
      </c>
      <c r="CF16" s="57">
        <f t="shared" si="2"/>
        <v>3.8714423553411047E-3</v>
      </c>
      <c r="CG16" s="57">
        <f t="shared" si="3"/>
        <v>4.1838520137443269E-3</v>
      </c>
      <c r="CH16" s="57">
        <f t="shared" si="4"/>
        <v>4.0447611133279182E-3</v>
      </c>
      <c r="CI16" s="57">
        <f t="shared" si="5"/>
        <v>3.2685013117562363E-3</v>
      </c>
      <c r="CJ16" s="57">
        <f t="shared" si="6"/>
        <v>2.7672055002873862E-3</v>
      </c>
      <c r="CK16" s="57">
        <f t="shared" si="7"/>
        <v>1.125970808157647E-2</v>
      </c>
      <c r="CL16" s="57">
        <f t="shared" si="8"/>
        <v>0.1400040564259995</v>
      </c>
      <c r="CM16" s="57" t="str">
        <f t="shared" si="9"/>
        <v/>
      </c>
      <c r="CN16" s="57">
        <f t="shared" si="10"/>
        <v>4.3662198321930384E-2</v>
      </c>
      <c r="CO16" s="57">
        <f t="shared" si="11"/>
        <v>2.7420355775952883E-3</v>
      </c>
      <c r="CP16" s="57">
        <f t="shared" si="12"/>
        <v>2.5292586316758011E-2</v>
      </c>
      <c r="CQ16" s="57">
        <f t="shared" si="13"/>
        <v>2.6982974492677455E-3</v>
      </c>
      <c r="CR16" s="57">
        <f t="shared" si="14"/>
        <v>4.4995980225069859E-4</v>
      </c>
      <c r="CS16" s="57">
        <f t="shared" si="15"/>
        <v>1.8027347525335063E-2</v>
      </c>
    </row>
    <row r="17" spans="1:97" x14ac:dyDescent="0.3">
      <c r="A17" s="30" t="s">
        <v>16</v>
      </c>
      <c r="B17" s="28">
        <v>17507.874538</v>
      </c>
      <c r="C17" s="28">
        <v>982.81948632000001</v>
      </c>
      <c r="D17" s="28">
        <v>7231.8820747</v>
      </c>
      <c r="E17" s="28">
        <v>3619.4163417999998</v>
      </c>
      <c r="F17" s="28">
        <v>2915.0048851000001</v>
      </c>
      <c r="G17" s="28">
        <v>2551.4750872999998</v>
      </c>
      <c r="H17" s="28">
        <v>48078.374768000001</v>
      </c>
      <c r="I17" s="28">
        <v>44.306220832000001</v>
      </c>
      <c r="J17" s="28">
        <v>153.66867232000001</v>
      </c>
      <c r="K17" s="28"/>
      <c r="L17" s="28">
        <v>51.891988777999998</v>
      </c>
      <c r="M17" s="28">
        <v>19.267276055</v>
      </c>
      <c r="N17" s="28">
        <v>1644.7695391</v>
      </c>
      <c r="O17" s="28">
        <v>1.6733955552999999</v>
      </c>
      <c r="P17" s="28">
        <v>4.6360078200000002E-2</v>
      </c>
      <c r="Q17" s="28">
        <v>26.39393664</v>
      </c>
      <c r="R17" s="28"/>
      <c r="S17" s="28" t="s">
        <v>16</v>
      </c>
      <c r="T17" s="28">
        <v>2083.14991103477</v>
      </c>
      <c r="U17" s="28">
        <v>1.6779106593655799</v>
      </c>
      <c r="V17" s="28">
        <v>44.6053590069249</v>
      </c>
      <c r="W17" s="28">
        <v>44.605316920262901</v>
      </c>
      <c r="X17" s="28">
        <v>70.501041530762706</v>
      </c>
      <c r="Y17" s="28">
        <v>173.51958436446699</v>
      </c>
      <c r="Z17" s="28">
        <v>4.6389953788091902E-2</v>
      </c>
      <c r="AA17" s="28">
        <v>392.25367801369498</v>
      </c>
      <c r="AB17" s="28">
        <v>0</v>
      </c>
      <c r="AC17" s="28">
        <v>17644.651708085901</v>
      </c>
      <c r="AD17" s="28">
        <v>149.048840177524</v>
      </c>
      <c r="AE17" s="28">
        <v>18.462964095291898</v>
      </c>
      <c r="AF17" s="28">
        <v>17.555114384468901</v>
      </c>
      <c r="AG17" s="28">
        <v>2896.9159174636502</v>
      </c>
      <c r="AH17" s="28">
        <v>56.064702671188101</v>
      </c>
      <c r="AI17" s="28">
        <v>56.064702671188101</v>
      </c>
      <c r="AJ17" s="28">
        <v>19.320038794622899</v>
      </c>
      <c r="AK17" s="28">
        <v>0</v>
      </c>
      <c r="AL17" s="28">
        <v>758.48796588662697</v>
      </c>
      <c r="AM17" s="28">
        <v>2.13059816622969</v>
      </c>
      <c r="AN17" s="28">
        <v>239.21072507138001</v>
      </c>
      <c r="AO17" s="28">
        <v>1657.5593724216801</v>
      </c>
      <c r="AP17" s="28">
        <v>26.568130850478202</v>
      </c>
      <c r="AQ17" s="28">
        <v>987.45478170163699</v>
      </c>
      <c r="AR17" s="28">
        <v>0</v>
      </c>
      <c r="AS17" s="28">
        <v>6534.6561145940404</v>
      </c>
      <c r="AT17" s="28">
        <v>726.07288647784003</v>
      </c>
      <c r="AU17" s="28">
        <v>7260.7290010718798</v>
      </c>
      <c r="AV17" s="28">
        <v>880.747107378598</v>
      </c>
      <c r="AW17" s="28">
        <v>530.74977704475896</v>
      </c>
      <c r="AX17" s="28">
        <v>4.8155671269917297</v>
      </c>
      <c r="AY17" s="28">
        <v>24671.045778921602</v>
      </c>
      <c r="AZ17" s="28">
        <v>4.3353068779796802</v>
      </c>
      <c r="BA17" s="28">
        <v>160.612585635785</v>
      </c>
      <c r="BB17" s="28">
        <v>227.425093261021</v>
      </c>
      <c r="BC17" s="28">
        <v>2.8151864259219401</v>
      </c>
      <c r="BD17" s="28">
        <v>1.0589629854990901E-2</v>
      </c>
      <c r="BE17" s="28">
        <v>132.672201700865</v>
      </c>
      <c r="BF17" s="28">
        <v>3634.0209481224501</v>
      </c>
      <c r="BG17" s="28">
        <v>2927.37356175693</v>
      </c>
      <c r="BH17" s="28">
        <v>706.64738636551499</v>
      </c>
      <c r="BI17" s="28">
        <v>2.37471690757673</v>
      </c>
      <c r="BJ17" s="28">
        <v>7.9230948968622705E-2</v>
      </c>
      <c r="BK17" s="28">
        <v>135.542152978719</v>
      </c>
      <c r="BL17" s="28">
        <v>14.739839938931899</v>
      </c>
      <c r="BM17" s="28">
        <v>743.59633602848305</v>
      </c>
      <c r="BN17" s="28">
        <v>30.405293079140399</v>
      </c>
      <c r="BO17" s="28">
        <v>10.6366293556441</v>
      </c>
      <c r="BP17" s="28">
        <v>1373.43174313949</v>
      </c>
      <c r="BQ17" s="28">
        <v>1576.6684853822401</v>
      </c>
      <c r="BR17" s="28">
        <v>25.6963939951608</v>
      </c>
      <c r="BS17" s="28">
        <v>57.833718303322897</v>
      </c>
      <c r="BT17" s="28">
        <v>0.35097642307798299</v>
      </c>
      <c r="BU17" s="28">
        <v>2551.5132673807402</v>
      </c>
      <c r="BV17" s="28">
        <v>13842.5928075966</v>
      </c>
      <c r="BW17" s="28">
        <v>51.135605916841001</v>
      </c>
      <c r="BX17" s="28">
        <v>579.39759908888698</v>
      </c>
      <c r="BY17" s="28">
        <v>2697.50029856828</v>
      </c>
      <c r="BZ17" s="28">
        <v>6186.6685155687001</v>
      </c>
      <c r="CA17" s="28">
        <v>48211.359536478201</v>
      </c>
      <c r="CB17" s="28">
        <v>2858.3867907178601</v>
      </c>
      <c r="CC17" s="30"/>
      <c r="CD17" s="57">
        <f t="shared" si="0"/>
        <v>7.8123229515400568E-3</v>
      </c>
      <c r="CE17" s="57">
        <f t="shared" si="1"/>
        <v>4.7163242550196599E-3</v>
      </c>
      <c r="CF17" s="57">
        <f t="shared" si="2"/>
        <v>3.9888546403152566E-3</v>
      </c>
      <c r="CG17" s="57">
        <f t="shared" si="3"/>
        <v>4.0350722169716401E-3</v>
      </c>
      <c r="CH17" s="57">
        <f t="shared" si="4"/>
        <v>4.2431066651559251E-3</v>
      </c>
      <c r="CI17" s="57">
        <f t="shared" si="5"/>
        <v>1.4963924566790873E-5</v>
      </c>
      <c r="CJ17" s="57">
        <f t="shared" si="6"/>
        <v>2.7659996645042965E-3</v>
      </c>
      <c r="CK17" s="57">
        <f t="shared" si="7"/>
        <v>6.7506567395357415E-3</v>
      </c>
      <c r="CL17" s="57">
        <f t="shared" si="8"/>
        <v>0.12917995414920611</v>
      </c>
      <c r="CM17" s="57" t="str">
        <f t="shared" si="9"/>
        <v/>
      </c>
      <c r="CN17" s="57">
        <f t="shared" si="10"/>
        <v>8.0411523848882754E-2</v>
      </c>
      <c r="CO17" s="57">
        <f t="shared" si="11"/>
        <v>2.7384638841673227E-3</v>
      </c>
      <c r="CP17" s="57">
        <f t="shared" si="12"/>
        <v>7.7760640731944688E-3</v>
      </c>
      <c r="CQ17" s="57">
        <f t="shared" si="13"/>
        <v>2.6981690319898854E-3</v>
      </c>
      <c r="CR17" s="57">
        <f t="shared" si="14"/>
        <v>6.4442488563145304E-4</v>
      </c>
      <c r="CS17" s="57">
        <f t="shared" si="15"/>
        <v>6.5997813381960873E-3</v>
      </c>
    </row>
    <row r="18" spans="1:97" x14ac:dyDescent="0.3">
      <c r="A18" s="30" t="s">
        <v>17</v>
      </c>
      <c r="B18" s="28">
        <v>40190.615703000003</v>
      </c>
      <c r="C18" s="28">
        <v>700.75977654999997</v>
      </c>
      <c r="D18" s="28">
        <v>6211.5589729000003</v>
      </c>
      <c r="E18" s="28">
        <v>7810.4518993000002</v>
      </c>
      <c r="F18" s="28">
        <v>6729.6924799999997</v>
      </c>
      <c r="G18" s="28">
        <v>566.42554828000004</v>
      </c>
      <c r="H18" s="28">
        <v>59745.828570999998</v>
      </c>
      <c r="I18" s="28">
        <v>92.503025480999995</v>
      </c>
      <c r="J18" s="28">
        <v>247.4817697</v>
      </c>
      <c r="K18" s="28"/>
      <c r="L18" s="28">
        <v>100.35605808</v>
      </c>
      <c r="M18" s="28">
        <v>46.246568549999999</v>
      </c>
      <c r="N18" s="28">
        <v>2427.4773140000002</v>
      </c>
      <c r="O18" s="28">
        <v>4.1741742727000002</v>
      </c>
      <c r="P18" s="28">
        <v>0.2247035289</v>
      </c>
      <c r="Q18" s="28">
        <v>56.810012239999999</v>
      </c>
      <c r="R18" s="28"/>
      <c r="S18" s="28" t="s">
        <v>17</v>
      </c>
      <c r="T18" s="28">
        <v>1691.4980510456101</v>
      </c>
      <c r="U18" s="28">
        <v>4.1852297022055804</v>
      </c>
      <c r="V18" s="28">
        <v>93.000704566031402</v>
      </c>
      <c r="W18" s="28">
        <v>93.000640515832899</v>
      </c>
      <c r="X18" s="28">
        <v>62.053503003075399</v>
      </c>
      <c r="Y18" s="28">
        <v>265.886418342703</v>
      </c>
      <c r="Z18" s="28">
        <v>0.224689781008688</v>
      </c>
      <c r="AA18" s="28">
        <v>379.164406202603</v>
      </c>
      <c r="AB18" s="28">
        <v>0</v>
      </c>
      <c r="AC18" s="28">
        <v>40455.388590419803</v>
      </c>
      <c r="AD18" s="28">
        <v>442.988008908854</v>
      </c>
      <c r="AE18" s="28">
        <v>23.517228873194998</v>
      </c>
      <c r="AF18" s="28">
        <v>47.984959525971597</v>
      </c>
      <c r="AG18" s="28">
        <v>4036.38520763729</v>
      </c>
      <c r="AH18" s="28">
        <v>101.023726187645</v>
      </c>
      <c r="AI18" s="28">
        <v>101.023726187645</v>
      </c>
      <c r="AJ18" s="28">
        <v>46.373316498394402</v>
      </c>
      <c r="AK18" s="28">
        <v>0</v>
      </c>
      <c r="AL18" s="28">
        <v>894.60143608902195</v>
      </c>
      <c r="AM18" s="28">
        <v>2.28294445479492</v>
      </c>
      <c r="AN18" s="28">
        <v>268.690306297414</v>
      </c>
      <c r="AO18" s="28">
        <v>2441.97232377503</v>
      </c>
      <c r="AP18" s="28">
        <v>57.003980137333798</v>
      </c>
      <c r="AQ18" s="28">
        <v>704.689870741248</v>
      </c>
      <c r="AR18" s="28">
        <v>0</v>
      </c>
      <c r="AS18" s="28">
        <v>5616.1541388448704</v>
      </c>
      <c r="AT18" s="28">
        <v>624.01709746501501</v>
      </c>
      <c r="AU18" s="28">
        <v>6240.1712363098904</v>
      </c>
      <c r="AV18" s="28">
        <v>1654.0826375167801</v>
      </c>
      <c r="AW18" s="28">
        <v>518.31729609892102</v>
      </c>
      <c r="AX18" s="28">
        <v>2.0740756282345898</v>
      </c>
      <c r="AY18" s="28">
        <v>32158.440088116498</v>
      </c>
      <c r="AZ18" s="28">
        <v>6.6814861008504298</v>
      </c>
      <c r="BA18" s="28">
        <v>432.82260422074802</v>
      </c>
      <c r="BB18" s="28">
        <v>584.18331559714898</v>
      </c>
      <c r="BC18" s="28">
        <v>1.5646272452697001</v>
      </c>
      <c r="BD18" s="28">
        <v>1.84085430645347E-2</v>
      </c>
      <c r="BE18" s="28">
        <v>388.13585322729102</v>
      </c>
      <c r="BF18" s="28">
        <v>7841.1640036290701</v>
      </c>
      <c r="BG18" s="28">
        <v>6755.3037077908502</v>
      </c>
      <c r="BH18" s="28">
        <v>1085.8602958382201</v>
      </c>
      <c r="BI18" s="28">
        <v>5.83424525901553</v>
      </c>
      <c r="BJ18" s="28">
        <v>8.1822429660874094E-2</v>
      </c>
      <c r="BK18" s="28">
        <v>270.29437977920702</v>
      </c>
      <c r="BL18" s="28">
        <v>36.026116426087199</v>
      </c>
      <c r="BM18" s="28">
        <v>1724.6379000975501</v>
      </c>
      <c r="BN18" s="28">
        <v>83.169349945159894</v>
      </c>
      <c r="BO18" s="28">
        <v>22.405556087236899</v>
      </c>
      <c r="BP18" s="28">
        <v>2969.36881959027</v>
      </c>
      <c r="BQ18" s="28">
        <v>1542.4503197674501</v>
      </c>
      <c r="BR18" s="28">
        <v>93.541205639753898</v>
      </c>
      <c r="BS18" s="28">
        <v>134.361793746589</v>
      </c>
      <c r="BT18" s="28">
        <v>0.10214822770438201</v>
      </c>
      <c r="BU18" s="28">
        <v>568.46233967977901</v>
      </c>
      <c r="BV18" s="28">
        <v>16927.273973159201</v>
      </c>
      <c r="BW18" s="28">
        <v>1.59441479208584</v>
      </c>
      <c r="BX18" s="28">
        <v>470.87137063807199</v>
      </c>
      <c r="BY18" s="28">
        <v>2609.06283339021</v>
      </c>
      <c r="BZ18" s="28">
        <v>7547.9000527581402</v>
      </c>
      <c r="CA18" s="28">
        <v>59913.215095377498</v>
      </c>
      <c r="CB18" s="28">
        <v>2809.7311132321802</v>
      </c>
      <c r="CC18" s="30"/>
      <c r="CD18" s="57">
        <f t="shared" si="0"/>
        <v>6.5879281217390328E-3</v>
      </c>
      <c r="CE18" s="57">
        <f t="shared" si="1"/>
        <v>5.6083330161967636E-3</v>
      </c>
      <c r="CF18" s="57">
        <f t="shared" si="2"/>
        <v>4.6062934497958881E-3</v>
      </c>
      <c r="CG18" s="57">
        <f t="shared" si="3"/>
        <v>3.9321802022521182E-3</v>
      </c>
      <c r="CH18" s="57">
        <f t="shared" si="4"/>
        <v>3.8057055158114052E-3</v>
      </c>
      <c r="CI18" s="57">
        <f t="shared" si="5"/>
        <v>3.5958678169864607E-3</v>
      </c>
      <c r="CJ18" s="57">
        <f t="shared" si="6"/>
        <v>2.8016437026826598E-3</v>
      </c>
      <c r="CK18" s="57">
        <f t="shared" si="7"/>
        <v>5.3794460477956342E-3</v>
      </c>
      <c r="CL18" s="57">
        <f t="shared" si="8"/>
        <v>7.4367694497309053E-2</v>
      </c>
      <c r="CM18" s="57" t="str">
        <f t="shared" si="9"/>
        <v/>
      </c>
      <c r="CN18" s="57">
        <f t="shared" si="10"/>
        <v>6.6529925588822963E-3</v>
      </c>
      <c r="CO18" s="57">
        <f t="shared" si="11"/>
        <v>2.7406995236277472E-3</v>
      </c>
      <c r="CP18" s="57">
        <f t="shared" si="12"/>
        <v>5.9712235790763627E-3</v>
      </c>
      <c r="CQ18" s="57">
        <f t="shared" si="13"/>
        <v>2.648530890980078E-3</v>
      </c>
      <c r="CR18" s="57">
        <f t="shared" si="14"/>
        <v>-6.1182356055133685E-5</v>
      </c>
      <c r="CS18" s="57">
        <f t="shared" si="15"/>
        <v>3.4143259204796653E-3</v>
      </c>
    </row>
    <row r="19" spans="1:97" x14ac:dyDescent="0.3">
      <c r="A19" s="30" t="s">
        <v>18</v>
      </c>
      <c r="B19" s="28">
        <v>63915.308673</v>
      </c>
      <c r="C19" s="28">
        <v>638.60052893</v>
      </c>
      <c r="D19" s="28">
        <v>7324.6085384999997</v>
      </c>
      <c r="E19" s="28">
        <v>15000.484306</v>
      </c>
      <c r="F19" s="28">
        <v>12244.987378</v>
      </c>
      <c r="G19" s="28">
        <v>3132.7284420000001</v>
      </c>
      <c r="H19" s="28">
        <v>73941.350338000004</v>
      </c>
      <c r="I19" s="28">
        <v>96.407921822999995</v>
      </c>
      <c r="J19" s="28">
        <v>268.85170751999999</v>
      </c>
      <c r="K19" s="28"/>
      <c r="L19" s="28">
        <v>95.933180000999997</v>
      </c>
      <c r="M19" s="28">
        <v>32.503605569999998</v>
      </c>
      <c r="N19" s="28">
        <v>2280.2417678000002</v>
      </c>
      <c r="O19" s="28">
        <v>3.6581056874</v>
      </c>
      <c r="P19" s="28">
        <v>1.6505517567000001</v>
      </c>
      <c r="Q19" s="28">
        <v>31.423584621</v>
      </c>
      <c r="R19" s="28"/>
      <c r="S19" s="28" t="s">
        <v>18</v>
      </c>
      <c r="T19" s="28">
        <v>2206.08130906821</v>
      </c>
      <c r="U19" s="28">
        <v>3.6655288037585398</v>
      </c>
      <c r="V19" s="28">
        <v>96.855225199291596</v>
      </c>
      <c r="W19" s="28">
        <v>96.855144468847996</v>
      </c>
      <c r="X19" s="28">
        <v>101.943588215578</v>
      </c>
      <c r="Y19" s="28">
        <v>287.94697846403199</v>
      </c>
      <c r="Z19" s="28">
        <v>1.6502497067444999</v>
      </c>
      <c r="AA19" s="28">
        <v>440.46309038016199</v>
      </c>
      <c r="AB19" s="28">
        <v>0</v>
      </c>
      <c r="AC19" s="28">
        <v>64196.559213390799</v>
      </c>
      <c r="AD19" s="28">
        <v>712.35714968003003</v>
      </c>
      <c r="AE19" s="28">
        <v>30.605412531163498</v>
      </c>
      <c r="AF19" s="28">
        <v>82.653862747853196</v>
      </c>
      <c r="AG19" s="28">
        <v>4346.1869732864498</v>
      </c>
      <c r="AH19" s="28">
        <v>96.801784435664104</v>
      </c>
      <c r="AI19" s="28">
        <v>96.801784435664104</v>
      </c>
      <c r="AJ19" s="28">
        <v>32.592551070729698</v>
      </c>
      <c r="AK19" s="28">
        <v>0</v>
      </c>
      <c r="AL19" s="28">
        <v>2620.3219118383199</v>
      </c>
      <c r="AM19" s="28">
        <v>8.4048530449458507</v>
      </c>
      <c r="AN19" s="28">
        <v>312.584972946091</v>
      </c>
      <c r="AO19" s="28">
        <v>2296.29577850341</v>
      </c>
      <c r="AP19" s="28">
        <v>31.5198088154118</v>
      </c>
      <c r="AQ19" s="28">
        <v>641.67871495802899</v>
      </c>
      <c r="AR19" s="28">
        <v>0</v>
      </c>
      <c r="AS19" s="28">
        <v>6611.2843269674804</v>
      </c>
      <c r="AT19" s="28">
        <v>734.58679482354705</v>
      </c>
      <c r="AU19" s="28">
        <v>7345.8711217910304</v>
      </c>
      <c r="AV19" s="28">
        <v>472.60910750542399</v>
      </c>
      <c r="AW19" s="28">
        <v>1017.8268847192101</v>
      </c>
      <c r="AX19" s="28">
        <v>10.215312321521999</v>
      </c>
      <c r="AY19" s="28">
        <v>44935.722201623699</v>
      </c>
      <c r="AZ19" s="28">
        <v>39.6070381928713</v>
      </c>
      <c r="BA19" s="28">
        <v>528.38350661662196</v>
      </c>
      <c r="BB19" s="28">
        <v>840.91018248758496</v>
      </c>
      <c r="BC19" s="28">
        <v>5.5667035216631602</v>
      </c>
      <c r="BD19" s="28">
        <v>1.80109310669819E-2</v>
      </c>
      <c r="BE19" s="28">
        <v>835.96417819959504</v>
      </c>
      <c r="BF19" s="28">
        <v>15030.516600986</v>
      </c>
      <c r="BG19" s="28">
        <v>12269.739298782</v>
      </c>
      <c r="BH19" s="28">
        <v>2760.7773022040701</v>
      </c>
      <c r="BI19" s="28">
        <v>12.9469152400006</v>
      </c>
      <c r="BJ19" s="28">
        <v>0.13090148398617699</v>
      </c>
      <c r="BK19" s="28">
        <v>1092.9364978808001</v>
      </c>
      <c r="BL19" s="28">
        <v>48.442242969184797</v>
      </c>
      <c r="BM19" s="28">
        <v>2615.3479804009098</v>
      </c>
      <c r="BN19" s="28">
        <v>97.484804940557794</v>
      </c>
      <c r="BO19" s="28">
        <v>25.9573041276035</v>
      </c>
      <c r="BP19" s="28">
        <v>4970.8614665145396</v>
      </c>
      <c r="BQ19" s="28">
        <v>1552.03419583905</v>
      </c>
      <c r="BR19" s="28">
        <v>704.14697107425695</v>
      </c>
      <c r="BS19" s="28">
        <v>440.14146067229899</v>
      </c>
      <c r="BT19" s="28">
        <v>0.67782120692030801</v>
      </c>
      <c r="BU19" s="28">
        <v>3133.7663536147502</v>
      </c>
      <c r="BV19" s="28">
        <v>32394.7859776472</v>
      </c>
      <c r="BW19" s="28">
        <v>51.752867472235501</v>
      </c>
      <c r="BX19" s="28">
        <v>597.23059710151199</v>
      </c>
      <c r="BY19" s="28">
        <v>4391.7651705140797</v>
      </c>
      <c r="BZ19" s="28">
        <v>5506.6705791028198</v>
      </c>
      <c r="CA19" s="28">
        <v>74144.809420129299</v>
      </c>
      <c r="CB19" s="28">
        <v>3521.3755480242098</v>
      </c>
      <c r="CC19" s="30"/>
      <c r="CD19" s="57">
        <f t="shared" si="0"/>
        <v>4.4003627023021744E-3</v>
      </c>
      <c r="CE19" s="57">
        <f t="shared" si="1"/>
        <v>4.8202058854956084E-3</v>
      </c>
      <c r="CF19" s="57">
        <f t="shared" si="2"/>
        <v>2.9028968823752452E-3</v>
      </c>
      <c r="CG19" s="57">
        <f t="shared" si="3"/>
        <v>2.0020883575064033E-3</v>
      </c>
      <c r="CH19" s="57">
        <f t="shared" si="4"/>
        <v>2.0213921025734297E-3</v>
      </c>
      <c r="CI19" s="57">
        <f t="shared" si="5"/>
        <v>3.3131234767590521E-4</v>
      </c>
      <c r="CJ19" s="57">
        <f t="shared" si="6"/>
        <v>2.7516278942600419E-3</v>
      </c>
      <c r="CK19" s="57">
        <f t="shared" si="7"/>
        <v>4.6388578593061962E-3</v>
      </c>
      <c r="CL19" s="57">
        <f t="shared" si="8"/>
        <v>7.1025291675380159E-2</v>
      </c>
      <c r="CM19" s="57" t="str">
        <f t="shared" si="9"/>
        <v/>
      </c>
      <c r="CN19" s="57">
        <f t="shared" si="10"/>
        <v>9.0542650066958337E-3</v>
      </c>
      <c r="CO19" s="57">
        <f t="shared" si="11"/>
        <v>2.7364810509451494E-3</v>
      </c>
      <c r="CP19" s="57">
        <f t="shared" si="12"/>
        <v>7.0404862019955569E-3</v>
      </c>
      <c r="CQ19" s="57">
        <f t="shared" si="13"/>
        <v>2.029224137538753E-3</v>
      </c>
      <c r="CR19" s="57">
        <f t="shared" si="14"/>
        <v>-1.8299938446286797E-4</v>
      </c>
      <c r="CS19" s="57">
        <f t="shared" si="15"/>
        <v>3.0621647903114908E-3</v>
      </c>
    </row>
    <row r="20" spans="1:97" x14ac:dyDescent="0.3">
      <c r="A20" s="30" t="s">
        <v>19</v>
      </c>
      <c r="B20" s="28">
        <v>18446.404047</v>
      </c>
      <c r="C20" s="28">
        <v>1020.9647025</v>
      </c>
      <c r="D20" s="28">
        <v>6484.4391324999997</v>
      </c>
      <c r="E20" s="28">
        <v>3778.0797561999998</v>
      </c>
      <c r="F20" s="28">
        <v>3272.0952729000001</v>
      </c>
      <c r="G20" s="28">
        <v>5444.7400927999997</v>
      </c>
      <c r="H20" s="28">
        <v>14861.595189</v>
      </c>
      <c r="I20" s="28">
        <v>41.106444324999998</v>
      </c>
      <c r="J20" s="28">
        <v>90.489853409000006</v>
      </c>
      <c r="K20" s="28"/>
      <c r="L20" s="28">
        <v>49.598168868000002</v>
      </c>
      <c r="M20" s="28">
        <v>36.303800699999996</v>
      </c>
      <c r="N20" s="28">
        <v>707.35787694999999</v>
      </c>
      <c r="O20" s="28">
        <v>6.3946837490000004</v>
      </c>
      <c r="P20" s="28">
        <v>0.14666340310000001</v>
      </c>
      <c r="Q20" s="28">
        <v>4.0147538308000001</v>
      </c>
      <c r="R20" s="28"/>
      <c r="S20" s="28" t="s">
        <v>19</v>
      </c>
      <c r="T20" s="28">
        <v>560.24042782887705</v>
      </c>
      <c r="U20" s="28">
        <v>6.41203819558267</v>
      </c>
      <c r="V20" s="28">
        <v>41.669420259745699</v>
      </c>
      <c r="W20" s="28">
        <v>41.623103128312302</v>
      </c>
      <c r="X20" s="28">
        <v>23.775357070388001</v>
      </c>
      <c r="Y20" s="28">
        <v>97.481814662499801</v>
      </c>
      <c r="Z20" s="28">
        <v>0.14677141711101399</v>
      </c>
      <c r="AA20" s="28">
        <v>313.57074634968501</v>
      </c>
      <c r="AB20" s="28">
        <v>0</v>
      </c>
      <c r="AC20" s="28">
        <v>18536.746496910699</v>
      </c>
      <c r="AD20" s="28">
        <v>184.53588835023601</v>
      </c>
      <c r="AE20" s="28">
        <v>8.8654769499664301</v>
      </c>
      <c r="AF20" s="28">
        <v>20.5254347089469</v>
      </c>
      <c r="AG20" s="28">
        <v>1159.7805234162799</v>
      </c>
      <c r="AH20" s="28">
        <v>50.908552588162202</v>
      </c>
      <c r="AI20" s="28">
        <v>50.908552588162202</v>
      </c>
      <c r="AJ20" s="28">
        <v>36.403359948544001</v>
      </c>
      <c r="AK20" s="28">
        <v>0</v>
      </c>
      <c r="AL20" s="28">
        <v>178.119531062352</v>
      </c>
      <c r="AM20" s="28">
        <v>0.68680268275720902</v>
      </c>
      <c r="AN20" s="28">
        <v>99.230586013878096</v>
      </c>
      <c r="AO20" s="28">
        <v>690.12954827028602</v>
      </c>
      <c r="AP20" s="28">
        <v>3.27410596708493</v>
      </c>
      <c r="AQ20" s="28">
        <v>1023.38244728473</v>
      </c>
      <c r="AR20" s="28">
        <v>0</v>
      </c>
      <c r="AS20" s="28">
        <v>5852.2766774142001</v>
      </c>
      <c r="AT20" s="28">
        <v>650.25160122797502</v>
      </c>
      <c r="AU20" s="28">
        <v>6502.5282786421703</v>
      </c>
      <c r="AV20" s="28">
        <v>261.74271546848701</v>
      </c>
      <c r="AW20" s="28">
        <v>147.91007003202199</v>
      </c>
      <c r="AX20" s="28">
        <v>0.90647059860998602</v>
      </c>
      <c r="AY20" s="28">
        <v>7721.6688955736699</v>
      </c>
      <c r="AZ20" s="28">
        <v>3.6981834521073398</v>
      </c>
      <c r="BA20" s="28">
        <v>186.27524540198499</v>
      </c>
      <c r="BB20" s="28">
        <v>290.51568786961798</v>
      </c>
      <c r="BC20" s="28">
        <v>0.99197425332208999</v>
      </c>
      <c r="BD20" s="28">
        <v>0.24389780717273701</v>
      </c>
      <c r="BE20" s="28">
        <v>177.38328841416001</v>
      </c>
      <c r="BF20" s="28">
        <v>3790.9051076600699</v>
      </c>
      <c r="BG20" s="28">
        <v>3283.0147852892101</v>
      </c>
      <c r="BH20" s="28">
        <v>507.89032237085098</v>
      </c>
      <c r="BI20" s="28">
        <v>2.6293363261076799</v>
      </c>
      <c r="BJ20" s="28">
        <v>3.1790884439226799E-2</v>
      </c>
      <c r="BK20" s="28">
        <v>251.125270810253</v>
      </c>
      <c r="BL20" s="28">
        <v>15.390057441425901</v>
      </c>
      <c r="BM20" s="28">
        <v>772.04276206065902</v>
      </c>
      <c r="BN20" s="28">
        <v>36.040182652931797</v>
      </c>
      <c r="BO20" s="28">
        <v>9.4795948235475702</v>
      </c>
      <c r="BP20" s="28">
        <v>1354.0415814855801</v>
      </c>
      <c r="BQ20" s="28">
        <v>388.89126422716402</v>
      </c>
      <c r="BR20" s="28">
        <v>58.714927506517398</v>
      </c>
      <c r="BS20" s="28">
        <v>123.460284947392</v>
      </c>
      <c r="BT20" s="28">
        <v>4.4248553382165601E-2</v>
      </c>
      <c r="BU20" s="28">
        <v>5471.65156813659</v>
      </c>
      <c r="BV20" s="28">
        <v>4235.6708932598103</v>
      </c>
      <c r="BW20" s="28">
        <v>66.743517484746704</v>
      </c>
      <c r="BX20" s="28">
        <v>202.12387771071801</v>
      </c>
      <c r="BY20" s="28">
        <v>812.86848573466204</v>
      </c>
      <c r="BZ20" s="28">
        <v>1682.5518512475401</v>
      </c>
      <c r="CA20" s="28">
        <v>14902.6638598521</v>
      </c>
      <c r="CB20" s="28">
        <v>774.86176937658695</v>
      </c>
      <c r="CC20" s="30"/>
      <c r="CD20" s="57">
        <f t="shared" si="0"/>
        <v>4.8975642992809387E-3</v>
      </c>
      <c r="CE20" s="57">
        <f t="shared" si="1"/>
        <v>2.3680983082076351E-3</v>
      </c>
      <c r="CF20" s="57">
        <f t="shared" si="2"/>
        <v>2.7896238629965503E-3</v>
      </c>
      <c r="CG20" s="57">
        <f t="shared" si="3"/>
        <v>3.3946746198311832E-3</v>
      </c>
      <c r="CH20" s="57">
        <f t="shared" si="4"/>
        <v>3.337162117389156E-3</v>
      </c>
      <c r="CI20" s="57">
        <f t="shared" si="5"/>
        <v>4.9426556415755E-3</v>
      </c>
      <c r="CJ20" s="57">
        <f t="shared" si="6"/>
        <v>2.7634093332388841E-3</v>
      </c>
      <c r="CK20" s="57">
        <f t="shared" si="7"/>
        <v>1.2568803062299488E-2</v>
      </c>
      <c r="CL20" s="57">
        <f t="shared" si="8"/>
        <v>7.7267903417825454E-2</v>
      </c>
      <c r="CM20" s="57" t="str">
        <f t="shared" si="9"/>
        <v/>
      </c>
      <c r="CN20" s="57">
        <f t="shared" si="10"/>
        <v>2.6420001989380701E-2</v>
      </c>
      <c r="CO20" s="57">
        <f t="shared" si="11"/>
        <v>2.7423918880208108E-3</v>
      </c>
      <c r="CP20" s="57">
        <f t="shared" si="12"/>
        <v>-2.4355887226419848E-2</v>
      </c>
      <c r="CQ20" s="57">
        <f t="shared" si="13"/>
        <v>2.7138866070403386E-3</v>
      </c>
      <c r="CR20" s="57">
        <f t="shared" si="14"/>
        <v>7.3647555375717911E-4</v>
      </c>
      <c r="CS20" s="57">
        <f t="shared" si="15"/>
        <v>-0.18448151366916685</v>
      </c>
    </row>
    <row r="21" spans="1:97" x14ac:dyDescent="0.3">
      <c r="A21" s="30" t="s">
        <v>20</v>
      </c>
      <c r="B21" s="28">
        <v>36209.923090999997</v>
      </c>
      <c r="C21" s="28">
        <v>1282.7457357000001</v>
      </c>
      <c r="D21" s="28">
        <v>11448.416012</v>
      </c>
      <c r="E21" s="28">
        <v>5848.3018566999999</v>
      </c>
      <c r="F21" s="28">
        <v>5453.7308774000003</v>
      </c>
      <c r="G21" s="28">
        <v>4126.0071896999998</v>
      </c>
      <c r="H21" s="28">
        <v>49454.111187000002</v>
      </c>
      <c r="I21" s="28">
        <v>48.507527224999997</v>
      </c>
      <c r="J21" s="28">
        <v>80.458706402000004</v>
      </c>
      <c r="K21" s="28"/>
      <c r="L21" s="28">
        <v>61.668320334999997</v>
      </c>
      <c r="M21" s="28">
        <v>10.040821756</v>
      </c>
      <c r="N21" s="28">
        <v>2046.9920721999999</v>
      </c>
      <c r="O21" s="28">
        <v>0.97773128480000004</v>
      </c>
      <c r="P21" s="28">
        <v>4.8305324370999996</v>
      </c>
      <c r="Q21" s="28">
        <v>20.892199294000001</v>
      </c>
      <c r="R21" s="28"/>
      <c r="S21" s="28" t="s">
        <v>20</v>
      </c>
      <c r="T21" s="28">
        <v>3448.9668187489301</v>
      </c>
      <c r="U21" s="28">
        <v>0.98028805787706996</v>
      </c>
      <c r="V21" s="28">
        <v>51.587627113352397</v>
      </c>
      <c r="W21" s="28">
        <v>51.513935150419798</v>
      </c>
      <c r="X21" s="28">
        <v>83.494348345210696</v>
      </c>
      <c r="Y21" s="28">
        <v>104.46573190472699</v>
      </c>
      <c r="Z21" s="28">
        <v>4.8435492529064197</v>
      </c>
      <c r="AA21" s="28">
        <v>17844.4748765449</v>
      </c>
      <c r="AB21" s="28">
        <v>0</v>
      </c>
      <c r="AC21" s="28">
        <v>36465.559056201302</v>
      </c>
      <c r="AD21" s="28">
        <v>396.30215649478299</v>
      </c>
      <c r="AE21" s="28">
        <v>138.90435214348699</v>
      </c>
      <c r="AF21" s="28">
        <v>47.205792953815298</v>
      </c>
      <c r="AG21" s="28">
        <v>5066.6185332749101</v>
      </c>
      <c r="AH21" s="28">
        <v>70.845295890584595</v>
      </c>
      <c r="AI21" s="28">
        <v>70.845295890584595</v>
      </c>
      <c r="AJ21" s="28">
        <v>10.072543162259</v>
      </c>
      <c r="AK21" s="28">
        <v>0</v>
      </c>
      <c r="AL21" s="28">
        <v>760.74614708179695</v>
      </c>
      <c r="AM21" s="28">
        <v>2.7654351605585399</v>
      </c>
      <c r="AN21" s="28">
        <v>513.11656979006398</v>
      </c>
      <c r="AO21" s="28">
        <v>2072.6976467447998</v>
      </c>
      <c r="AP21" s="28">
        <v>76.164574967795801</v>
      </c>
      <c r="AQ21" s="28">
        <v>1289.50817478573</v>
      </c>
      <c r="AR21" s="28">
        <v>0</v>
      </c>
      <c r="AS21" s="28">
        <v>10343.801793019</v>
      </c>
      <c r="AT21" s="28">
        <v>1149.31218833203</v>
      </c>
      <c r="AU21" s="28">
        <v>11493.1139813511</v>
      </c>
      <c r="AV21" s="28">
        <v>310.05013384328402</v>
      </c>
      <c r="AW21" s="28">
        <v>485.83999869761902</v>
      </c>
      <c r="AX21" s="28">
        <v>2.6879949899965201</v>
      </c>
      <c r="AY21" s="28">
        <v>25412.460739334299</v>
      </c>
      <c r="AZ21" s="28">
        <v>6.1207004491917196</v>
      </c>
      <c r="BA21" s="28">
        <v>262.251360637576</v>
      </c>
      <c r="BB21" s="28">
        <v>409.65029878139501</v>
      </c>
      <c r="BC21" s="28">
        <v>2.4619955202081099</v>
      </c>
      <c r="BD21" s="28">
        <v>2.48518189784884</v>
      </c>
      <c r="BE21" s="28">
        <v>241.472015189845</v>
      </c>
      <c r="BF21" s="28">
        <v>5874.2623389752898</v>
      </c>
      <c r="BG21" s="28">
        <v>5476.5508886095904</v>
      </c>
      <c r="BH21" s="28">
        <v>397.71145036569101</v>
      </c>
      <c r="BI21" s="28">
        <v>4.39169624167066</v>
      </c>
      <c r="BJ21" s="28">
        <v>0.117158803220952</v>
      </c>
      <c r="BK21" s="28">
        <v>408.19799269167697</v>
      </c>
      <c r="BL21" s="28">
        <v>25.5018073050149</v>
      </c>
      <c r="BM21" s="28">
        <v>1325.02556369428</v>
      </c>
      <c r="BN21" s="28">
        <v>49.4513249006542</v>
      </c>
      <c r="BO21" s="28">
        <v>18.162396842981298</v>
      </c>
      <c r="BP21" s="28">
        <v>2507.64658752073</v>
      </c>
      <c r="BQ21" s="28">
        <v>1704.64556868043</v>
      </c>
      <c r="BR21" s="28">
        <v>75.896187547192696</v>
      </c>
      <c r="BS21" s="28">
        <v>134.86357821172001</v>
      </c>
      <c r="BT21" s="28">
        <v>0.167047384381355</v>
      </c>
      <c r="BU21" s="28">
        <v>4143.2657169595996</v>
      </c>
      <c r="BV21" s="28">
        <v>16822.284179546401</v>
      </c>
      <c r="BW21" s="28">
        <v>63.474871816222603</v>
      </c>
      <c r="BX21" s="28">
        <v>564.98716125155897</v>
      </c>
      <c r="BY21" s="28">
        <v>2932.3836345547302</v>
      </c>
      <c r="BZ21" s="28">
        <v>4691.3740190082499</v>
      </c>
      <c r="CA21" s="28">
        <v>49571.341351543502</v>
      </c>
      <c r="CB21" s="28">
        <v>2673.1602241147002</v>
      </c>
      <c r="CC21" s="30"/>
      <c r="CD21" s="57">
        <f t="shared" si="0"/>
        <v>7.0598317637643295E-3</v>
      </c>
      <c r="CE21" s="57">
        <f t="shared" si="1"/>
        <v>5.2718468653023222E-3</v>
      </c>
      <c r="CF21" s="57">
        <f t="shared" si="2"/>
        <v>3.9042928999303258E-3</v>
      </c>
      <c r="CG21" s="57">
        <f t="shared" si="3"/>
        <v>4.4389778283329805E-3</v>
      </c>
      <c r="CH21" s="57">
        <f t="shared" si="4"/>
        <v>4.1842936005799542E-3</v>
      </c>
      <c r="CI21" s="57">
        <f t="shared" si="5"/>
        <v>4.1828640780566893E-3</v>
      </c>
      <c r="CJ21" s="57">
        <f t="shared" si="6"/>
        <v>2.3704837015515157E-3</v>
      </c>
      <c r="CK21" s="57">
        <f t="shared" si="7"/>
        <v>6.1978173232263761E-2</v>
      </c>
      <c r="CL21" s="57">
        <f t="shared" si="8"/>
        <v>0.29837697592078405</v>
      </c>
      <c r="CM21" s="57" t="str">
        <f t="shared" si="9"/>
        <v/>
      </c>
      <c r="CN21" s="57">
        <f t="shared" si="10"/>
        <v>0.14881182924608025</v>
      </c>
      <c r="CO21" s="57">
        <f t="shared" si="11"/>
        <v>3.1592440369778807E-3</v>
      </c>
      <c r="CP21" s="57">
        <f t="shared" si="12"/>
        <v>1.2557730385918347E-2</v>
      </c>
      <c r="CQ21" s="57">
        <f t="shared" si="13"/>
        <v>2.6150058986738052E-3</v>
      </c>
      <c r="CR21" s="57">
        <f t="shared" si="14"/>
        <v>2.6946958696409729E-3</v>
      </c>
      <c r="CS21" s="57">
        <f t="shared" si="15"/>
        <v>2.6455987182579381</v>
      </c>
    </row>
    <row r="22" spans="1:97" x14ac:dyDescent="0.3">
      <c r="A22" s="30" t="s">
        <v>129</v>
      </c>
      <c r="B22" s="28">
        <v>57943.787217999998</v>
      </c>
      <c r="C22" s="28">
        <v>1977.1621631999999</v>
      </c>
      <c r="D22" s="28">
        <v>27958.300447000001</v>
      </c>
      <c r="E22" s="28">
        <v>10876.440517999999</v>
      </c>
      <c r="F22" s="28">
        <v>9389.5153885</v>
      </c>
      <c r="G22" s="28">
        <v>9911.0177721</v>
      </c>
      <c r="H22" s="28">
        <v>75761.525429999994</v>
      </c>
      <c r="I22" s="28">
        <v>226.61524954999999</v>
      </c>
      <c r="J22" s="28">
        <v>159.74051926999999</v>
      </c>
      <c r="K22" s="28"/>
      <c r="L22" s="28">
        <v>237.17480007</v>
      </c>
      <c r="M22" s="28">
        <v>16.147639640000001</v>
      </c>
      <c r="N22" s="28">
        <v>3348.9870746000001</v>
      </c>
      <c r="O22" s="28">
        <v>1.4588329902999999</v>
      </c>
      <c r="P22" s="28">
        <v>0.41063352800000003</v>
      </c>
      <c r="Q22" s="28">
        <v>19.851398962000001</v>
      </c>
      <c r="R22" s="28"/>
      <c r="S22" s="28" t="s">
        <v>129</v>
      </c>
      <c r="T22" s="28">
        <v>4829.5234747995701</v>
      </c>
      <c r="U22" s="28">
        <v>1.4622011296813</v>
      </c>
      <c r="V22" s="28">
        <v>233.49977142069201</v>
      </c>
      <c r="W22" s="28">
        <v>233.297713827704</v>
      </c>
      <c r="X22" s="28">
        <v>352.66684160435801</v>
      </c>
      <c r="Y22" s="28">
        <v>242.903084110225</v>
      </c>
      <c r="Z22" s="28">
        <v>0.41064676470847</v>
      </c>
      <c r="AA22" s="28">
        <v>138370.819855195</v>
      </c>
      <c r="AB22" s="28">
        <v>0</v>
      </c>
      <c r="AC22" s="28">
        <v>58288.562534433397</v>
      </c>
      <c r="AD22" s="28">
        <v>572.60768826554704</v>
      </c>
      <c r="AE22" s="28">
        <v>919.452833596917</v>
      </c>
      <c r="AF22" s="28">
        <v>66.839216232923803</v>
      </c>
      <c r="AG22" s="28">
        <v>7042.1210214263201</v>
      </c>
      <c r="AH22" s="28">
        <v>248.29227578947101</v>
      </c>
      <c r="AI22" s="28">
        <v>248.29227578947101</v>
      </c>
      <c r="AJ22" s="28">
        <v>16.191870217285299</v>
      </c>
      <c r="AK22" s="28">
        <v>0</v>
      </c>
      <c r="AL22" s="28">
        <v>1083.4974993291301</v>
      </c>
      <c r="AM22" s="28">
        <v>4.0441712357378004</v>
      </c>
      <c r="AN22" s="28">
        <v>619.62836753857198</v>
      </c>
      <c r="AO22" s="28">
        <v>3506.8423717918399</v>
      </c>
      <c r="AP22" s="28">
        <v>25.507356889740201</v>
      </c>
      <c r="AQ22" s="28">
        <v>1987.7734673853699</v>
      </c>
      <c r="AR22" s="28">
        <v>0</v>
      </c>
      <c r="AS22" s="28">
        <v>25243.428090190999</v>
      </c>
      <c r="AT22" s="28">
        <v>2804.8258021902898</v>
      </c>
      <c r="AU22" s="28">
        <v>28048.253892381301</v>
      </c>
      <c r="AV22" s="28">
        <v>267.11771060480498</v>
      </c>
      <c r="AW22" s="28">
        <v>647.90213566141404</v>
      </c>
      <c r="AX22" s="28">
        <v>2.5196318016722001</v>
      </c>
      <c r="AY22" s="28">
        <v>39754.403085765203</v>
      </c>
      <c r="AZ22" s="28">
        <v>11.1615906722443</v>
      </c>
      <c r="BA22" s="28">
        <v>356.61184896134699</v>
      </c>
      <c r="BB22" s="28">
        <v>737.34311799687998</v>
      </c>
      <c r="BC22" s="28">
        <v>4.2996253696875497</v>
      </c>
      <c r="BD22" s="28">
        <v>1.75470756857751</v>
      </c>
      <c r="BE22" s="28">
        <v>369.42422515804401</v>
      </c>
      <c r="BF22" s="28">
        <v>10915.7465877424</v>
      </c>
      <c r="BG22" s="28">
        <v>9422.4033003203294</v>
      </c>
      <c r="BH22" s="28">
        <v>1493.34328742207</v>
      </c>
      <c r="BI22" s="28">
        <v>6.7858268699327997</v>
      </c>
      <c r="BJ22" s="28">
        <v>0.16125896636298001</v>
      </c>
      <c r="BK22" s="28">
        <v>1066.6164732662</v>
      </c>
      <c r="BL22" s="28">
        <v>34.538438488290602</v>
      </c>
      <c r="BM22" s="28">
        <v>2032.0638305307</v>
      </c>
      <c r="BN22" s="28">
        <v>66.249326653328694</v>
      </c>
      <c r="BO22" s="28">
        <v>25.562408240876898</v>
      </c>
      <c r="BP22" s="28">
        <v>4031.4776637620698</v>
      </c>
      <c r="BQ22" s="28">
        <v>3019.5147610787999</v>
      </c>
      <c r="BR22" s="28">
        <v>181.65454311964999</v>
      </c>
      <c r="BS22" s="28">
        <v>494.03290552643602</v>
      </c>
      <c r="BT22" s="28">
        <v>0.14587736801203699</v>
      </c>
      <c r="BU22" s="28">
        <v>9961.0837050436094</v>
      </c>
      <c r="BV22" s="28">
        <v>26341.309806551901</v>
      </c>
      <c r="BW22" s="28">
        <v>123.290628104962</v>
      </c>
      <c r="BX22" s="28">
        <v>1189.0847641180601</v>
      </c>
      <c r="BY22" s="28">
        <v>5047.8979607473402</v>
      </c>
      <c r="BZ22" s="28">
        <v>6005.93429870203</v>
      </c>
      <c r="CA22" s="28">
        <v>75971.305349515198</v>
      </c>
      <c r="CB22" s="28">
        <v>3930.7457552678902</v>
      </c>
      <c r="CC22" s="30"/>
      <c r="CD22" s="57">
        <f t="shared" si="0"/>
        <v>5.9501688271818027E-3</v>
      </c>
      <c r="CE22" s="57">
        <f t="shared" si="1"/>
        <v>5.3669367049771211E-3</v>
      </c>
      <c r="CF22" s="57">
        <f t="shared" si="2"/>
        <v>3.2174146476400579E-3</v>
      </c>
      <c r="CG22" s="57">
        <f t="shared" si="3"/>
        <v>3.6138725419728097E-3</v>
      </c>
      <c r="CH22" s="57">
        <f t="shared" si="4"/>
        <v>3.5026207913360047E-3</v>
      </c>
      <c r="CI22" s="57">
        <f t="shared" si="5"/>
        <v>5.0515430498517941E-3</v>
      </c>
      <c r="CJ22" s="57">
        <f t="shared" si="6"/>
        <v>2.7689505764905745E-3</v>
      </c>
      <c r="CK22" s="57">
        <f t="shared" si="7"/>
        <v>2.9488149146951415E-2</v>
      </c>
      <c r="CL22" s="57">
        <f t="shared" si="8"/>
        <v>0.52061033243331467</v>
      </c>
      <c r="CM22" s="57" t="str">
        <f t="shared" si="9"/>
        <v/>
      </c>
      <c r="CN22" s="57">
        <f t="shared" si="10"/>
        <v>4.6874607741588817E-2</v>
      </c>
      <c r="CO22" s="57">
        <f t="shared" si="11"/>
        <v>2.7391357666746614E-3</v>
      </c>
      <c r="CP22" s="57">
        <f t="shared" si="12"/>
        <v>4.7135236319385876E-2</v>
      </c>
      <c r="CQ22" s="57">
        <f t="shared" si="13"/>
        <v>2.3087902478867426E-3</v>
      </c>
      <c r="CR22" s="57">
        <f t="shared" si="14"/>
        <v>3.2234845835523031E-5</v>
      </c>
      <c r="CS22" s="57">
        <f t="shared" si="15"/>
        <v>0.28491482834872056</v>
      </c>
    </row>
    <row r="23" spans="1:97" x14ac:dyDescent="0.3">
      <c r="A23" s="30" t="s">
        <v>22</v>
      </c>
      <c r="B23" s="28">
        <v>75647.016147999995</v>
      </c>
      <c r="C23" s="28">
        <v>4165.9206683000002</v>
      </c>
      <c r="D23" s="28">
        <v>38590.118403</v>
      </c>
      <c r="E23" s="28">
        <v>17395.970374</v>
      </c>
      <c r="F23" s="28">
        <v>13876.658017</v>
      </c>
      <c r="G23" s="28">
        <v>6663.3525907000003</v>
      </c>
      <c r="H23" s="28">
        <v>127745.39068</v>
      </c>
      <c r="I23" s="28">
        <v>166.61114900999999</v>
      </c>
      <c r="J23" s="28">
        <v>542.30597394999995</v>
      </c>
      <c r="K23" s="28"/>
      <c r="L23" s="28">
        <v>197.64293208999999</v>
      </c>
      <c r="M23" s="28">
        <v>229.17594840999999</v>
      </c>
      <c r="N23" s="28">
        <v>5168.7765430999998</v>
      </c>
      <c r="O23" s="28">
        <v>6.4227376121999997</v>
      </c>
      <c r="P23" s="28">
        <v>1.3495166139000001</v>
      </c>
      <c r="Q23" s="28">
        <v>233.8908232</v>
      </c>
      <c r="R23" s="28"/>
      <c r="S23" s="28" t="s">
        <v>22</v>
      </c>
      <c r="T23" s="28">
        <v>9548.2539649334904</v>
      </c>
      <c r="U23" s="28">
        <v>6.4382000183297396</v>
      </c>
      <c r="V23" s="28">
        <v>167.619559958666</v>
      </c>
      <c r="W23" s="28">
        <v>167.61942614765201</v>
      </c>
      <c r="X23" s="28">
        <v>164.020718292895</v>
      </c>
      <c r="Y23" s="28">
        <v>607.63711920002697</v>
      </c>
      <c r="Z23" s="28">
        <v>1.3492722285580301</v>
      </c>
      <c r="AA23" s="28">
        <v>112042.268676851</v>
      </c>
      <c r="AB23" s="28">
        <v>0</v>
      </c>
      <c r="AC23" s="28">
        <v>76138.842887834297</v>
      </c>
      <c r="AD23" s="28">
        <v>573.14010225267498</v>
      </c>
      <c r="AE23" s="28">
        <v>773.68016298239104</v>
      </c>
      <c r="AF23" s="28">
        <v>72.285001859104099</v>
      </c>
      <c r="AG23" s="28">
        <v>9561.3184265733198</v>
      </c>
      <c r="AH23" s="28">
        <v>199.06906164517599</v>
      </c>
      <c r="AI23" s="28">
        <v>199.06906164517599</v>
      </c>
      <c r="AJ23" s="28">
        <v>229.327350940022</v>
      </c>
      <c r="AK23" s="28">
        <v>0</v>
      </c>
      <c r="AL23" s="28">
        <v>1788.6874738854499</v>
      </c>
      <c r="AM23" s="28">
        <v>5.0950772331318799</v>
      </c>
      <c r="AN23" s="28">
        <v>729.93930521911102</v>
      </c>
      <c r="AO23" s="28">
        <v>5201.5910477596599</v>
      </c>
      <c r="AP23" s="28">
        <v>234.443951862213</v>
      </c>
      <c r="AQ23" s="28">
        <v>4189.6695335141103</v>
      </c>
      <c r="AR23" s="28">
        <v>0</v>
      </c>
      <c r="AS23" s="28">
        <v>34859.228207146203</v>
      </c>
      <c r="AT23" s="28">
        <v>3873.2468888815401</v>
      </c>
      <c r="AU23" s="28">
        <v>38732.475096027803</v>
      </c>
      <c r="AV23" s="28">
        <v>1525.5176548096399</v>
      </c>
      <c r="AW23" s="28">
        <v>999.02901012963105</v>
      </c>
      <c r="AX23" s="28">
        <v>23.555925023561802</v>
      </c>
      <c r="AY23" s="28">
        <v>64509.763953481401</v>
      </c>
      <c r="AZ23" s="28">
        <v>42.709978037114801</v>
      </c>
      <c r="BA23" s="28">
        <v>594.87837618567301</v>
      </c>
      <c r="BB23" s="28">
        <v>951.26087633724103</v>
      </c>
      <c r="BC23" s="28">
        <v>13.526727694130701</v>
      </c>
      <c r="BD23" s="28">
        <v>0.26291216159879099</v>
      </c>
      <c r="BE23" s="28">
        <v>798.45815763047199</v>
      </c>
      <c r="BF23" s="28">
        <v>17444.931255686399</v>
      </c>
      <c r="BG23" s="28">
        <v>13917.9976484287</v>
      </c>
      <c r="BH23" s="28">
        <v>3526.9336072576102</v>
      </c>
      <c r="BI23" s="28">
        <v>13.362498458418001</v>
      </c>
      <c r="BJ23" s="28">
        <v>0.29636090671693199</v>
      </c>
      <c r="BK23" s="28">
        <v>1144.6410500173599</v>
      </c>
      <c r="BL23" s="28">
        <v>57.6270975622392</v>
      </c>
      <c r="BM23" s="28">
        <v>3093.8222430926398</v>
      </c>
      <c r="BN23" s="28">
        <v>111.511742941075</v>
      </c>
      <c r="BO23" s="28">
        <v>38.653094212316098</v>
      </c>
      <c r="BP23" s="28">
        <v>5992.6834997271699</v>
      </c>
      <c r="BQ23" s="28">
        <v>6431.6977117719298</v>
      </c>
      <c r="BR23" s="28">
        <v>595.55680517975895</v>
      </c>
      <c r="BS23" s="28">
        <v>443.52152762666901</v>
      </c>
      <c r="BT23" s="28">
        <v>1.6687756346279901</v>
      </c>
      <c r="BU23" s="28">
        <v>6666.3190234582798</v>
      </c>
      <c r="BV23" s="28">
        <v>38447.340853400499</v>
      </c>
      <c r="BW23" s="28">
        <v>114.410818597529</v>
      </c>
      <c r="BX23" s="28">
        <v>1707.7145265463901</v>
      </c>
      <c r="BY23" s="28">
        <v>8440.2562209745993</v>
      </c>
      <c r="BZ23" s="28">
        <v>12430.2282363008</v>
      </c>
      <c r="CA23" s="28">
        <v>128099.165106345</v>
      </c>
      <c r="CB23" s="28">
        <v>8477.5298562994703</v>
      </c>
      <c r="CC23" s="30"/>
      <c r="CD23" s="57">
        <f t="shared" si="0"/>
        <v>6.5016013172557192E-3</v>
      </c>
      <c r="CE23" s="57">
        <f t="shared" si="1"/>
        <v>5.7007483111293509E-3</v>
      </c>
      <c r="CF23" s="57">
        <f t="shared" si="2"/>
        <v>3.6889415974618038E-3</v>
      </c>
      <c r="CG23" s="57">
        <f t="shared" si="3"/>
        <v>2.8144955776410862E-3</v>
      </c>
      <c r="CH23" s="57">
        <f t="shared" si="4"/>
        <v>2.979076905841151E-3</v>
      </c>
      <c r="CI23" s="57">
        <f t="shared" si="5"/>
        <v>4.4518622088523185E-4</v>
      </c>
      <c r="CJ23" s="57">
        <f t="shared" si="6"/>
        <v>2.7693713601862884E-3</v>
      </c>
      <c r="CK23" s="57">
        <f t="shared" si="7"/>
        <v>6.0516786760260498E-3</v>
      </c>
      <c r="CL23" s="57">
        <f t="shared" si="8"/>
        <v>0.12046916019414988</v>
      </c>
      <c r="CM23" s="57" t="str">
        <f t="shared" si="9"/>
        <v/>
      </c>
      <c r="CN23" s="57">
        <f t="shared" si="10"/>
        <v>7.2156870984214734E-3</v>
      </c>
      <c r="CO23" s="57">
        <f t="shared" si="11"/>
        <v>6.6063882825587476E-4</v>
      </c>
      <c r="CP23" s="57">
        <f t="shared" si="12"/>
        <v>6.3486019149861378E-3</v>
      </c>
      <c r="CQ23" s="57">
        <f t="shared" si="13"/>
        <v>2.4074478926819401E-3</v>
      </c>
      <c r="CR23" s="57">
        <f t="shared" si="14"/>
        <v>-1.8109102137228714E-4</v>
      </c>
      <c r="CS23" s="57">
        <f t="shared" si="15"/>
        <v>2.364901087803766E-3</v>
      </c>
    </row>
    <row r="24" spans="1:97" x14ac:dyDescent="0.3">
      <c r="A24" s="30" t="s">
        <v>23</v>
      </c>
      <c r="B24" s="28">
        <v>43932.900221000004</v>
      </c>
      <c r="C24" s="28">
        <v>1801.3574974999999</v>
      </c>
      <c r="D24" s="28">
        <v>22312.848344999999</v>
      </c>
      <c r="E24" s="28">
        <v>10962.230035</v>
      </c>
      <c r="F24" s="28">
        <v>8846.7369792000009</v>
      </c>
      <c r="G24" s="28">
        <v>2994.4215631000002</v>
      </c>
      <c r="H24" s="28">
        <v>66590.274390000006</v>
      </c>
      <c r="I24" s="28">
        <v>89.082563526000001</v>
      </c>
      <c r="J24" s="28">
        <v>197.27821312</v>
      </c>
      <c r="K24" s="28"/>
      <c r="L24" s="28">
        <v>104.96639302</v>
      </c>
      <c r="M24" s="28">
        <v>59.889451569999999</v>
      </c>
      <c r="N24" s="28">
        <v>2744.7361706000002</v>
      </c>
      <c r="O24" s="28">
        <v>15.593545749</v>
      </c>
      <c r="P24" s="28">
        <v>7.870518219</v>
      </c>
      <c r="Q24" s="28">
        <v>201.61432905000001</v>
      </c>
      <c r="R24" s="28"/>
      <c r="S24" s="28" t="s">
        <v>23</v>
      </c>
      <c r="T24" s="28">
        <v>2303.68273351368</v>
      </c>
      <c r="U24" s="28">
        <v>15.634170359832501</v>
      </c>
      <c r="V24" s="28">
        <v>91.762360556618702</v>
      </c>
      <c r="W24" s="28">
        <v>91.603171538167501</v>
      </c>
      <c r="X24" s="28">
        <v>120.68517135607399</v>
      </c>
      <c r="Y24" s="28">
        <v>245.09367569855601</v>
      </c>
      <c r="Z24" s="28">
        <v>7.8882469441469603</v>
      </c>
      <c r="AA24" s="28">
        <v>1181.29638625148</v>
      </c>
      <c r="AB24" s="28">
        <v>0</v>
      </c>
      <c r="AC24" s="28">
        <v>44191.631922485401</v>
      </c>
      <c r="AD24" s="28">
        <v>428.92651682334298</v>
      </c>
      <c r="AE24" s="28">
        <v>35.972082473997901</v>
      </c>
      <c r="AF24" s="28">
        <v>55.407616224154197</v>
      </c>
      <c r="AG24" s="28">
        <v>5056.0408069436598</v>
      </c>
      <c r="AH24" s="28">
        <v>109.92568356539201</v>
      </c>
      <c r="AI24" s="28">
        <v>109.92568356539201</v>
      </c>
      <c r="AJ24" s="28">
        <v>60.053544546627201</v>
      </c>
      <c r="AK24" s="28">
        <v>0</v>
      </c>
      <c r="AL24" s="28">
        <v>1185.48467560889</v>
      </c>
      <c r="AM24" s="28">
        <v>4.7325533249536704</v>
      </c>
      <c r="AN24" s="28">
        <v>419.49641177662699</v>
      </c>
      <c r="AO24" s="28">
        <v>2765.6106697466298</v>
      </c>
      <c r="AP24" s="28">
        <v>202.61129768730601</v>
      </c>
      <c r="AQ24" s="28">
        <v>1811.06662430088</v>
      </c>
      <c r="AR24" s="28">
        <v>0</v>
      </c>
      <c r="AS24" s="28">
        <v>20140.207015305499</v>
      </c>
      <c r="AT24" s="28">
        <v>2237.8006522506398</v>
      </c>
      <c r="AU24" s="28">
        <v>22378.007667556201</v>
      </c>
      <c r="AV24" s="28">
        <v>670.48328965359497</v>
      </c>
      <c r="AW24" s="28">
        <v>749.78182243698905</v>
      </c>
      <c r="AX24" s="28">
        <v>11.5254627922639</v>
      </c>
      <c r="AY24" s="28">
        <v>35431.369769916797</v>
      </c>
      <c r="AZ24" s="28">
        <v>34.291312153529901</v>
      </c>
      <c r="BA24" s="28">
        <v>265.97055102322003</v>
      </c>
      <c r="BB24" s="28">
        <v>522.52228004210804</v>
      </c>
      <c r="BC24" s="28">
        <v>6.9681929212894902</v>
      </c>
      <c r="BD24" s="28">
        <v>0.40812644124406799</v>
      </c>
      <c r="BE24" s="28">
        <v>548.58284567094904</v>
      </c>
      <c r="BF24" s="28">
        <v>10986.8091543961</v>
      </c>
      <c r="BG24" s="28">
        <v>8867.2091089809091</v>
      </c>
      <c r="BH24" s="28">
        <v>2119.6000454152099</v>
      </c>
      <c r="BI24" s="28">
        <v>9.3421154755645102</v>
      </c>
      <c r="BJ24" s="28">
        <v>0.154269449505889</v>
      </c>
      <c r="BK24" s="28">
        <v>981.07111429311601</v>
      </c>
      <c r="BL24" s="28">
        <v>29.089275624045801</v>
      </c>
      <c r="BM24" s="28">
        <v>1760.7383021103699</v>
      </c>
      <c r="BN24" s="28">
        <v>47.338153316026997</v>
      </c>
      <c r="BO24" s="28">
        <v>18.2208611683394</v>
      </c>
      <c r="BP24" s="28">
        <v>3671.3703261187002</v>
      </c>
      <c r="BQ24" s="28">
        <v>1601.1064010887201</v>
      </c>
      <c r="BR24" s="28">
        <v>578.31602939863296</v>
      </c>
      <c r="BS24" s="28">
        <v>380.489492892849</v>
      </c>
      <c r="BT24" s="28">
        <v>0.81039808914389</v>
      </c>
      <c r="BU24" s="28">
        <v>3000.3053709044998</v>
      </c>
      <c r="BV24" s="28">
        <v>21954.154946736799</v>
      </c>
      <c r="BW24" s="28">
        <v>33.563964339357398</v>
      </c>
      <c r="BX24" s="28">
        <v>608.757455278061</v>
      </c>
      <c r="BY24" s="28">
        <v>3602.4351013380901</v>
      </c>
      <c r="BZ24" s="28">
        <v>6928.11518783048</v>
      </c>
      <c r="CA24" s="28">
        <v>66774.3705119683</v>
      </c>
      <c r="CB24" s="28">
        <v>3826.6828416943399</v>
      </c>
      <c r="CC24" s="30"/>
      <c r="CD24" s="57">
        <f t="shared" si="0"/>
        <v>5.8892470149676966E-3</v>
      </c>
      <c r="CE24" s="57">
        <f t="shared" si="1"/>
        <v>5.3898944625677143E-3</v>
      </c>
      <c r="CF24" s="57">
        <f t="shared" si="2"/>
        <v>2.920260181430585E-3</v>
      </c>
      <c r="CG24" s="57">
        <f t="shared" si="3"/>
        <v>2.2421641689349464E-3</v>
      </c>
      <c r="CH24" s="57">
        <f t="shared" si="4"/>
        <v>2.3140882145633269E-3</v>
      </c>
      <c r="CI24" s="57">
        <f t="shared" si="5"/>
        <v>1.9649230011583104E-3</v>
      </c>
      <c r="CJ24" s="57">
        <f t="shared" si="6"/>
        <v>2.7646097520201856E-3</v>
      </c>
      <c r="CK24" s="57">
        <f t="shared" si="7"/>
        <v>2.8295189455698869E-2</v>
      </c>
      <c r="CL24" s="57">
        <f t="shared" si="8"/>
        <v>0.24237578910688384</v>
      </c>
      <c r="CM24" s="57" t="str">
        <f t="shared" si="9"/>
        <v/>
      </c>
      <c r="CN24" s="57">
        <f t="shared" si="10"/>
        <v>4.7246460535679061E-2</v>
      </c>
      <c r="CO24" s="57">
        <f t="shared" si="11"/>
        <v>2.7399311953192154E-3</v>
      </c>
      <c r="CP24" s="57">
        <f t="shared" si="12"/>
        <v>7.6052843877036412E-3</v>
      </c>
      <c r="CQ24" s="57">
        <f t="shared" si="13"/>
        <v>2.605219588053318E-3</v>
      </c>
      <c r="CR24" s="57">
        <f t="shared" si="14"/>
        <v>2.2525486446574507E-3</v>
      </c>
      <c r="CS24" s="57">
        <f t="shared" si="15"/>
        <v>4.9449294700613794E-3</v>
      </c>
    </row>
    <row r="25" spans="1:97" x14ac:dyDescent="0.3">
      <c r="A25" s="30" t="s">
        <v>24</v>
      </c>
      <c r="B25" s="28">
        <v>49717.204158</v>
      </c>
      <c r="C25" s="28">
        <v>358.68931189</v>
      </c>
      <c r="D25" s="28">
        <v>3625.3314820999999</v>
      </c>
      <c r="E25" s="28">
        <v>7640.0612431</v>
      </c>
      <c r="F25" s="28">
        <v>6406.1736860999999</v>
      </c>
      <c r="G25" s="28">
        <v>490.08905695999999</v>
      </c>
      <c r="H25" s="28">
        <v>44950.935373</v>
      </c>
      <c r="I25" s="28">
        <v>71.508342333000002</v>
      </c>
      <c r="J25" s="28">
        <v>218.66462927000001</v>
      </c>
      <c r="K25" s="28"/>
      <c r="L25" s="28">
        <v>76.751646188999999</v>
      </c>
      <c r="M25" s="28">
        <v>37.900144519999998</v>
      </c>
      <c r="N25" s="28">
        <v>1551.7859008999999</v>
      </c>
      <c r="O25" s="28">
        <v>3.3813210623000001</v>
      </c>
      <c r="P25" s="28">
        <v>5.5527373999999997E-2</v>
      </c>
      <c r="Q25" s="28">
        <v>132.44759135999999</v>
      </c>
      <c r="R25" s="28"/>
      <c r="S25" s="28" t="s">
        <v>24</v>
      </c>
      <c r="T25" s="28">
        <v>964.86704109058496</v>
      </c>
      <c r="U25" s="28">
        <v>3.3905228010264001</v>
      </c>
      <c r="V25" s="28">
        <v>71.863874384017905</v>
      </c>
      <c r="W25" s="28">
        <v>71.863836167561303</v>
      </c>
      <c r="X25" s="28">
        <v>52.411454781295902</v>
      </c>
      <c r="Y25" s="28">
        <v>232.15699527661999</v>
      </c>
      <c r="Z25" s="28">
        <v>5.5565815121023397E-2</v>
      </c>
      <c r="AA25" s="28">
        <v>232.04974018100799</v>
      </c>
      <c r="AB25" s="28">
        <v>0</v>
      </c>
      <c r="AC25" s="28">
        <v>49978.269835590298</v>
      </c>
      <c r="AD25" s="28">
        <v>608.81150295596501</v>
      </c>
      <c r="AE25" s="28">
        <v>14.289440153303399</v>
      </c>
      <c r="AF25" s="28">
        <v>62.354023058615603</v>
      </c>
      <c r="AG25" s="28">
        <v>3022.8113402036201</v>
      </c>
      <c r="AH25" s="28">
        <v>77.201906027321002</v>
      </c>
      <c r="AI25" s="28">
        <v>77.201906027321002</v>
      </c>
      <c r="AJ25" s="28">
        <v>38.0039755829604</v>
      </c>
      <c r="AK25" s="28">
        <v>0</v>
      </c>
      <c r="AL25" s="28">
        <v>1143.3053551886901</v>
      </c>
      <c r="AM25" s="28">
        <v>3.01316474523431</v>
      </c>
      <c r="AN25" s="28">
        <v>132.40973531647899</v>
      </c>
      <c r="AO25" s="28">
        <v>1559.97659493677</v>
      </c>
      <c r="AP25" s="28">
        <v>132.82059234115999</v>
      </c>
      <c r="AQ25" s="28">
        <v>360.67581907229498</v>
      </c>
      <c r="AR25" s="28">
        <v>0</v>
      </c>
      <c r="AS25" s="28">
        <v>3280.0167245313801</v>
      </c>
      <c r="AT25" s="28">
        <v>364.44597645992798</v>
      </c>
      <c r="AU25" s="28">
        <v>3644.4627009913002</v>
      </c>
      <c r="AV25" s="28">
        <v>457.05488334519998</v>
      </c>
      <c r="AW25" s="28">
        <v>680.51183687461696</v>
      </c>
      <c r="AX25" s="28">
        <v>2.04209240088846</v>
      </c>
      <c r="AY25" s="28">
        <v>25758.321747356898</v>
      </c>
      <c r="AZ25" s="28">
        <v>3.3724281862023702</v>
      </c>
      <c r="BA25" s="28">
        <v>485.27158383350701</v>
      </c>
      <c r="BB25" s="28">
        <v>615.15090501937198</v>
      </c>
      <c r="BC25" s="28">
        <v>1.2478414634280699</v>
      </c>
      <c r="BD25" s="28">
        <v>1.25454666247788E-2</v>
      </c>
      <c r="BE25" s="28">
        <v>387.92350541510302</v>
      </c>
      <c r="BF25" s="28">
        <v>7670.4033000705604</v>
      </c>
      <c r="BG25" s="28">
        <v>6431.0539964555401</v>
      </c>
      <c r="BH25" s="28">
        <v>1239.3493036150301</v>
      </c>
      <c r="BI25" s="28">
        <v>5.3002081108043004</v>
      </c>
      <c r="BJ25" s="28">
        <v>5.70967862782122E-2</v>
      </c>
      <c r="BK25" s="28">
        <v>175.704375094385</v>
      </c>
      <c r="BL25" s="28">
        <v>38.058658791756898</v>
      </c>
      <c r="BM25" s="28">
        <v>1715.76909593963</v>
      </c>
      <c r="BN25" s="28">
        <v>94.740343407353507</v>
      </c>
      <c r="BO25" s="28">
        <v>22.714337193626399</v>
      </c>
      <c r="BP25" s="28">
        <v>2758.0367761812599</v>
      </c>
      <c r="BQ25" s="28">
        <v>596.03746720284801</v>
      </c>
      <c r="BR25" s="28">
        <v>24.3926908734161</v>
      </c>
      <c r="BS25" s="28">
        <v>101.17055910315899</v>
      </c>
      <c r="BT25" s="28">
        <v>8.8953188732177002E-2</v>
      </c>
      <c r="BU25" s="28">
        <v>491.88144712622</v>
      </c>
      <c r="BV25" s="28">
        <v>15958.1890650197</v>
      </c>
      <c r="BW25" s="28">
        <v>0</v>
      </c>
      <c r="BX25" s="28">
        <v>529.81728098321696</v>
      </c>
      <c r="BY25" s="28">
        <v>1844.0626895457899</v>
      </c>
      <c r="BZ25" s="28">
        <v>4266.9771493992903</v>
      </c>
      <c r="CA25" s="28">
        <v>45078.1252166868</v>
      </c>
      <c r="CB25" s="28">
        <v>2853.6446047249401</v>
      </c>
      <c r="CC25" s="30"/>
      <c r="CD25" s="57">
        <f t="shared" si="0"/>
        <v>5.2510128437761117E-3</v>
      </c>
      <c r="CE25" s="57">
        <f t="shared" si="1"/>
        <v>5.5382391290883853E-3</v>
      </c>
      <c r="CF25" s="57">
        <f t="shared" si="2"/>
        <v>5.2770950699984956E-3</v>
      </c>
      <c r="CG25" s="57">
        <f t="shared" si="3"/>
        <v>3.9714415899431898E-3</v>
      </c>
      <c r="CH25" s="57">
        <f t="shared" si="4"/>
        <v>3.8838020282723493E-3</v>
      </c>
      <c r="CI25" s="57">
        <f t="shared" si="5"/>
        <v>3.6572744091413032E-3</v>
      </c>
      <c r="CJ25" s="57">
        <f t="shared" si="6"/>
        <v>2.8295260739601156E-3</v>
      </c>
      <c r="CK25" s="57">
        <f t="shared" si="7"/>
        <v>4.9713617035874996E-3</v>
      </c>
      <c r="CL25" s="57">
        <f t="shared" si="8"/>
        <v>6.1703468236557139E-2</v>
      </c>
      <c r="CM25" s="57" t="str">
        <f t="shared" si="9"/>
        <v/>
      </c>
      <c r="CN25" s="57">
        <f t="shared" si="10"/>
        <v>5.8664518701298397E-3</v>
      </c>
      <c r="CO25" s="57">
        <f t="shared" si="11"/>
        <v>2.7395954362551514E-3</v>
      </c>
      <c r="CP25" s="57">
        <f t="shared" si="12"/>
        <v>5.2782371795101826E-3</v>
      </c>
      <c r="CQ25" s="57">
        <f t="shared" si="13"/>
        <v>2.7213442784226392E-3</v>
      </c>
      <c r="CR25" s="57">
        <f t="shared" si="14"/>
        <v>6.9229135567260589E-4</v>
      </c>
      <c r="CS25" s="57">
        <f t="shared" si="15"/>
        <v>2.8162156618323584E-3</v>
      </c>
    </row>
    <row r="26" spans="1:97" x14ac:dyDescent="0.3">
      <c r="A26" s="30" t="s">
        <v>25</v>
      </c>
      <c r="B26" s="28">
        <v>55505.025324000002</v>
      </c>
      <c r="C26" s="28">
        <v>1386.4341856000001</v>
      </c>
      <c r="D26" s="28">
        <v>14529.977373</v>
      </c>
      <c r="E26" s="28">
        <v>9510.7182582000005</v>
      </c>
      <c r="F26" s="28">
        <v>8150.4954405999997</v>
      </c>
      <c r="G26" s="28">
        <v>618.46232822000002</v>
      </c>
      <c r="H26" s="28">
        <v>85136.313943000001</v>
      </c>
      <c r="I26" s="28">
        <v>103.34271523</v>
      </c>
      <c r="J26" s="28">
        <v>291.12206263000002</v>
      </c>
      <c r="K26" s="28"/>
      <c r="L26" s="28">
        <v>118.60457175000001</v>
      </c>
      <c r="M26" s="28">
        <v>46.347262958000002</v>
      </c>
      <c r="N26" s="28">
        <v>3315.2175679000002</v>
      </c>
      <c r="O26" s="28">
        <v>4.1326005636999996</v>
      </c>
      <c r="P26" s="28">
        <v>0.26605478929999998</v>
      </c>
      <c r="Q26" s="28">
        <v>155.7622245</v>
      </c>
      <c r="R26" s="28"/>
      <c r="S26" s="28" t="s">
        <v>25</v>
      </c>
      <c r="T26" s="28">
        <v>3524.2052119073001</v>
      </c>
      <c r="U26" s="28">
        <v>4.1435797350583599</v>
      </c>
      <c r="V26" s="28">
        <v>104.09145107083</v>
      </c>
      <c r="W26" s="28">
        <v>104.084972492791</v>
      </c>
      <c r="X26" s="28">
        <v>101.079151811637</v>
      </c>
      <c r="Y26" s="28">
        <v>320.52391543228498</v>
      </c>
      <c r="Z26" s="28">
        <v>0.26622364318342401</v>
      </c>
      <c r="AA26" s="28">
        <v>929.38509568602296</v>
      </c>
      <c r="AB26" s="28">
        <v>0</v>
      </c>
      <c r="AC26" s="28">
        <v>55837.494967398998</v>
      </c>
      <c r="AD26" s="28">
        <v>563.05915876139102</v>
      </c>
      <c r="AE26" s="28">
        <v>33.959872544517602</v>
      </c>
      <c r="AF26" s="28">
        <v>61.595704767856603</v>
      </c>
      <c r="AG26" s="28">
        <v>5716.07761495051</v>
      </c>
      <c r="AH26" s="28">
        <v>120.05972271714</v>
      </c>
      <c r="AI26" s="28">
        <v>120.05972271714</v>
      </c>
      <c r="AJ26" s="28">
        <v>46.474330502144497</v>
      </c>
      <c r="AK26" s="28">
        <v>0</v>
      </c>
      <c r="AL26" s="28">
        <v>1200.81096570401</v>
      </c>
      <c r="AM26" s="28">
        <v>2.9458459767449301</v>
      </c>
      <c r="AN26" s="28">
        <v>423.41254600600701</v>
      </c>
      <c r="AO26" s="28">
        <v>3338.6077951185598</v>
      </c>
      <c r="AP26" s="28">
        <v>156.43615978573001</v>
      </c>
      <c r="AQ26" s="28">
        <v>1394.1296819276099</v>
      </c>
      <c r="AR26" s="28">
        <v>0</v>
      </c>
      <c r="AS26" s="28">
        <v>13123.957217639099</v>
      </c>
      <c r="AT26" s="28">
        <v>1458.21757131698</v>
      </c>
      <c r="AU26" s="28">
        <v>14582.174788956099</v>
      </c>
      <c r="AV26" s="28">
        <v>1635.2676314237999</v>
      </c>
      <c r="AW26" s="28">
        <v>780.41735955141405</v>
      </c>
      <c r="AX26" s="28">
        <v>2.7059176446920898</v>
      </c>
      <c r="AY26" s="28">
        <v>45567.479839967498</v>
      </c>
      <c r="AZ26" s="28">
        <v>8.2714261389903907</v>
      </c>
      <c r="BA26" s="28">
        <v>493.53893794540198</v>
      </c>
      <c r="BB26" s="28">
        <v>679.91859115836303</v>
      </c>
      <c r="BC26" s="28">
        <v>2.4089693249998598</v>
      </c>
      <c r="BD26" s="28">
        <v>0.10869352239289599</v>
      </c>
      <c r="BE26" s="28">
        <v>442.00483915629098</v>
      </c>
      <c r="BF26" s="28">
        <v>9547.3706601964295</v>
      </c>
      <c r="BG26" s="28">
        <v>8181.1206147261</v>
      </c>
      <c r="BH26" s="28">
        <v>1366.2500454703199</v>
      </c>
      <c r="BI26" s="28">
        <v>7.01561234191482</v>
      </c>
      <c r="BJ26" s="28">
        <v>0.121975285691121</v>
      </c>
      <c r="BK26" s="28">
        <v>332.63996763614898</v>
      </c>
      <c r="BL26" s="28">
        <v>42.495689315850598</v>
      </c>
      <c r="BM26" s="28">
        <v>2082.8615214096299</v>
      </c>
      <c r="BN26" s="28">
        <v>94.731464432282195</v>
      </c>
      <c r="BO26" s="28">
        <v>28.1106726048159</v>
      </c>
      <c r="BP26" s="28">
        <v>3691.8599451049099</v>
      </c>
      <c r="BQ26" s="28">
        <v>2569.5483393549198</v>
      </c>
      <c r="BR26" s="28">
        <v>110.44372590485899</v>
      </c>
      <c r="BS26" s="28">
        <v>161.742465186262</v>
      </c>
      <c r="BT26" s="28">
        <v>0.14020061259831201</v>
      </c>
      <c r="BU26" s="28">
        <v>620.19343867634404</v>
      </c>
      <c r="BV26" s="28">
        <v>24980.732483015199</v>
      </c>
      <c r="BW26" s="28">
        <v>0.58603808125531198</v>
      </c>
      <c r="BX26" s="28">
        <v>943.99101992014903</v>
      </c>
      <c r="BY26" s="28">
        <v>4036.4963960543901</v>
      </c>
      <c r="BZ26" s="28">
        <v>9728.1475119092502</v>
      </c>
      <c r="CA26" s="28">
        <v>85371.748481731905</v>
      </c>
      <c r="CB26" s="28">
        <v>5291.0929704103601</v>
      </c>
      <c r="CC26" s="30"/>
      <c r="CD26" s="57">
        <f t="shared" si="0"/>
        <v>5.9899016613048552E-3</v>
      </c>
      <c r="CE26" s="57">
        <f t="shared" si="1"/>
        <v>5.5505673529533438E-3</v>
      </c>
      <c r="CF26" s="57">
        <f t="shared" si="2"/>
        <v>3.592394854867031E-3</v>
      </c>
      <c r="CG26" s="57">
        <f t="shared" si="3"/>
        <v>3.8537995765806515E-3</v>
      </c>
      <c r="CH26" s="57">
        <f t="shared" si="4"/>
        <v>3.7574616597596481E-3</v>
      </c>
      <c r="CI26" s="57">
        <f t="shared" si="5"/>
        <v>2.7990556212637002E-3</v>
      </c>
      <c r="CJ26" s="57">
        <f t="shared" si="6"/>
        <v>2.7653832756904572E-3</v>
      </c>
      <c r="CK26" s="57">
        <f t="shared" si="7"/>
        <v>7.1824826852964823E-3</v>
      </c>
      <c r="CL26" s="57">
        <f t="shared" si="8"/>
        <v>0.10099493159902857</v>
      </c>
      <c r="CM26" s="57" t="str">
        <f t="shared" si="9"/>
        <v/>
      </c>
      <c r="CN26" s="57">
        <f t="shared" si="10"/>
        <v>1.2268928133792614E-2</v>
      </c>
      <c r="CO26" s="57">
        <f t="shared" si="11"/>
        <v>2.7416407363611518E-3</v>
      </c>
      <c r="CP26" s="57">
        <f t="shared" si="12"/>
        <v>7.0554124245233154E-3</v>
      </c>
      <c r="CQ26" s="57">
        <f t="shared" si="13"/>
        <v>2.6567221266916657E-3</v>
      </c>
      <c r="CR26" s="57">
        <f t="shared" si="14"/>
        <v>6.3465831180218853E-4</v>
      </c>
      <c r="CS26" s="57">
        <f t="shared" si="15"/>
        <v>4.3266927388418905E-3</v>
      </c>
    </row>
    <row r="27" spans="1:97" x14ac:dyDescent="0.3">
      <c r="A27" s="30" t="s">
        <v>26</v>
      </c>
      <c r="B27" s="28">
        <v>13223.889635</v>
      </c>
      <c r="C27" s="28">
        <v>287.20166440000003</v>
      </c>
      <c r="D27" s="28">
        <v>5050.3886426999998</v>
      </c>
      <c r="E27" s="28">
        <v>4103.1946496999999</v>
      </c>
      <c r="F27" s="28">
        <v>2296.7170120000001</v>
      </c>
      <c r="G27" s="28">
        <v>3346.5225209999999</v>
      </c>
      <c r="H27" s="28">
        <v>26621.132222</v>
      </c>
      <c r="I27" s="28">
        <v>23.535670382999999</v>
      </c>
      <c r="J27" s="28">
        <v>106.58845708</v>
      </c>
      <c r="K27" s="28"/>
      <c r="L27" s="28">
        <v>27.071113295</v>
      </c>
      <c r="M27" s="28">
        <v>11.142035571999999</v>
      </c>
      <c r="N27" s="28">
        <v>503.74338589000001</v>
      </c>
      <c r="O27" s="28">
        <v>1.0317243550999999</v>
      </c>
      <c r="P27" s="28">
        <v>3.7610637600000003E-2</v>
      </c>
      <c r="Q27" s="28">
        <v>60.780828966000001</v>
      </c>
      <c r="R27" s="28"/>
      <c r="S27" s="28" t="s">
        <v>26</v>
      </c>
      <c r="T27" s="28">
        <v>572.28041166921105</v>
      </c>
      <c r="U27" s="28">
        <v>1.03447537357063</v>
      </c>
      <c r="V27" s="28">
        <v>23.6616295584911</v>
      </c>
      <c r="W27" s="28">
        <v>23.6616177827723</v>
      </c>
      <c r="X27" s="28">
        <v>28.713141528282499</v>
      </c>
      <c r="Y27" s="28">
        <v>112.590761033238</v>
      </c>
      <c r="Z27" s="28">
        <v>3.7631906151868601E-2</v>
      </c>
      <c r="AA27" s="28">
        <v>202.42932760888101</v>
      </c>
      <c r="AB27" s="28">
        <v>0</v>
      </c>
      <c r="AC27" s="28">
        <v>13288.8188404349</v>
      </c>
      <c r="AD27" s="28">
        <v>131.409682889907</v>
      </c>
      <c r="AE27" s="28">
        <v>8.1238120065116792</v>
      </c>
      <c r="AF27" s="28">
        <v>15.0048832095067</v>
      </c>
      <c r="AG27" s="28">
        <v>990.27611394544897</v>
      </c>
      <c r="AH27" s="28">
        <v>27.238185702023902</v>
      </c>
      <c r="AI27" s="28">
        <v>27.238185702023902</v>
      </c>
      <c r="AJ27" s="28">
        <v>11.172566274191</v>
      </c>
      <c r="AK27" s="28">
        <v>0</v>
      </c>
      <c r="AL27" s="28">
        <v>1000.38824802082</v>
      </c>
      <c r="AM27" s="28">
        <v>3.1099593187223</v>
      </c>
      <c r="AN27" s="28">
        <v>84.812692386523096</v>
      </c>
      <c r="AO27" s="28">
        <v>508.52049358221001</v>
      </c>
      <c r="AP27" s="28">
        <v>60.973528583210999</v>
      </c>
      <c r="AQ27" s="28">
        <v>288.62572332567203</v>
      </c>
      <c r="AR27" s="28">
        <v>0</v>
      </c>
      <c r="AS27" s="28">
        <v>4555.8754612521097</v>
      </c>
      <c r="AT27" s="28">
        <v>506.208190731108</v>
      </c>
      <c r="AU27" s="28">
        <v>5062.0836519832201</v>
      </c>
      <c r="AV27" s="28">
        <v>145.98235285623099</v>
      </c>
      <c r="AW27" s="28">
        <v>388.63584101726701</v>
      </c>
      <c r="AX27" s="28">
        <v>20.370286606259999</v>
      </c>
      <c r="AY27" s="28">
        <v>16475.772884859201</v>
      </c>
      <c r="AZ27" s="28">
        <v>13.562539684739001</v>
      </c>
      <c r="BA27" s="28">
        <v>119.924014021395</v>
      </c>
      <c r="BB27" s="28">
        <v>181.12315273069899</v>
      </c>
      <c r="BC27" s="28">
        <v>10.212725703798</v>
      </c>
      <c r="BD27" s="28">
        <v>2.7839835579292001E-3</v>
      </c>
      <c r="BE27" s="28">
        <v>111.460615265904</v>
      </c>
      <c r="BF27" s="28">
        <v>4110.4638933235101</v>
      </c>
      <c r="BG27" s="28">
        <v>2303.0311761820199</v>
      </c>
      <c r="BH27" s="28">
        <v>1807.43271714148</v>
      </c>
      <c r="BI27" s="28">
        <v>1.6787055856302699</v>
      </c>
      <c r="BJ27" s="28">
        <v>0.120283312515198</v>
      </c>
      <c r="BK27" s="28">
        <v>288.90820153000698</v>
      </c>
      <c r="BL27" s="28">
        <v>10.118666376758799</v>
      </c>
      <c r="BM27" s="28">
        <v>497.18584124517002</v>
      </c>
      <c r="BN27" s="28">
        <v>24.155460330583001</v>
      </c>
      <c r="BO27" s="28">
        <v>6.7102837545814804</v>
      </c>
      <c r="BP27" s="28">
        <v>873.983611931415</v>
      </c>
      <c r="BQ27" s="28">
        <v>579.47822187846498</v>
      </c>
      <c r="BR27" s="28">
        <v>60.724732670403498</v>
      </c>
      <c r="BS27" s="28">
        <v>81.329979256711695</v>
      </c>
      <c r="BT27" s="28">
        <v>1.4592921918902899</v>
      </c>
      <c r="BU27" s="28">
        <v>3346.6735520503498</v>
      </c>
      <c r="BV27" s="28">
        <v>11739.1207550463</v>
      </c>
      <c r="BW27" s="28">
        <v>68.449091537119699</v>
      </c>
      <c r="BX27" s="28">
        <v>149.537422415132</v>
      </c>
      <c r="BY27" s="28">
        <v>1565.62793766036</v>
      </c>
      <c r="BZ27" s="28">
        <v>2110.0752980022799</v>
      </c>
      <c r="CA27" s="28">
        <v>26694.173612218001</v>
      </c>
      <c r="CB27" s="28">
        <v>1738.80161441269</v>
      </c>
      <c r="CC27" s="30"/>
      <c r="CD27" s="57">
        <f t="shared" si="0"/>
        <v>4.9099929920052394E-3</v>
      </c>
      <c r="CE27" s="57">
        <f t="shared" si="1"/>
        <v>4.9583937079439849E-3</v>
      </c>
      <c r="CF27" s="57">
        <f t="shared" si="2"/>
        <v>2.3156652112555085E-3</v>
      </c>
      <c r="CG27" s="57">
        <f t="shared" si="3"/>
        <v>1.7716058447389705E-3</v>
      </c>
      <c r="CH27" s="57">
        <f t="shared" si="4"/>
        <v>2.7492129631248598E-3</v>
      </c>
      <c r="CI27" s="57">
        <f t="shared" si="5"/>
        <v>4.5130743750329238E-5</v>
      </c>
      <c r="CJ27" s="57">
        <f t="shared" si="6"/>
        <v>2.7437371787529955E-3</v>
      </c>
      <c r="CK27" s="57">
        <f t="shared" si="7"/>
        <v>5.3513410802724969E-3</v>
      </c>
      <c r="CL27" s="57">
        <f t="shared" si="8"/>
        <v>5.6312889009482212E-2</v>
      </c>
      <c r="CM27" s="57" t="str">
        <f t="shared" si="9"/>
        <v/>
      </c>
      <c r="CN27" s="57">
        <f t="shared" si="10"/>
        <v>6.1716119763260665E-3</v>
      </c>
      <c r="CO27" s="57">
        <f t="shared" si="11"/>
        <v>2.7401368442697225E-3</v>
      </c>
      <c r="CP27" s="57">
        <f t="shared" si="12"/>
        <v>9.4832167052078149E-3</v>
      </c>
      <c r="CQ27" s="57">
        <f t="shared" si="13"/>
        <v>2.6664277692305151E-3</v>
      </c>
      <c r="CR27" s="57">
        <f t="shared" si="14"/>
        <v>5.6549298883987349E-4</v>
      </c>
      <c r="CS27" s="57">
        <f t="shared" si="15"/>
        <v>3.1704012677877705E-3</v>
      </c>
    </row>
    <row r="28" spans="1:97" x14ac:dyDescent="0.3">
      <c r="A28" s="30" t="s">
        <v>27</v>
      </c>
      <c r="B28" s="28">
        <v>7456.5832659999996</v>
      </c>
      <c r="C28" s="28">
        <v>464.55873829000001</v>
      </c>
      <c r="D28" s="28">
        <v>2755.0543845000002</v>
      </c>
      <c r="E28" s="28">
        <v>1814.7224497</v>
      </c>
      <c r="F28" s="28">
        <v>1593.4387815</v>
      </c>
      <c r="G28" s="28">
        <v>86.586173036999995</v>
      </c>
      <c r="H28" s="28">
        <v>33935.533814000002</v>
      </c>
      <c r="I28" s="28">
        <v>28.746647437</v>
      </c>
      <c r="J28" s="28">
        <v>91.929864792000004</v>
      </c>
      <c r="K28" s="28"/>
      <c r="L28" s="28">
        <v>32.872929126000002</v>
      </c>
      <c r="M28" s="28">
        <v>12.741722730999999</v>
      </c>
      <c r="N28" s="28">
        <v>1009.3377498999999</v>
      </c>
      <c r="O28" s="28">
        <v>1.0946836974</v>
      </c>
      <c r="P28" s="28">
        <v>1.6004658500000001E-2</v>
      </c>
      <c r="Q28" s="28">
        <v>117.8810421</v>
      </c>
      <c r="R28" s="28"/>
      <c r="S28" s="28" t="s">
        <v>27</v>
      </c>
      <c r="T28" s="28">
        <v>1364.43874866892</v>
      </c>
      <c r="U28" s="28">
        <v>1.09766249570817</v>
      </c>
      <c r="V28" s="28">
        <v>28.9393991412594</v>
      </c>
      <c r="W28" s="28">
        <v>28.939381431549499</v>
      </c>
      <c r="X28" s="28">
        <v>56.463063645099901</v>
      </c>
      <c r="Y28" s="28">
        <v>105.713302687281</v>
      </c>
      <c r="Z28" s="28">
        <v>1.6014757904462201E-2</v>
      </c>
      <c r="AA28" s="28">
        <v>150.05157000299801</v>
      </c>
      <c r="AB28" s="28">
        <v>0</v>
      </c>
      <c r="AC28" s="28">
        <v>7536.3246755182299</v>
      </c>
      <c r="AD28" s="28">
        <v>60.028908918284102</v>
      </c>
      <c r="AE28" s="28">
        <v>12.219561041573099</v>
      </c>
      <c r="AF28" s="28">
        <v>7.5539355400522501</v>
      </c>
      <c r="AG28" s="28">
        <v>1836.0248443458199</v>
      </c>
      <c r="AH28" s="28">
        <v>33.1371563396875</v>
      </c>
      <c r="AI28" s="28">
        <v>33.1371563396875</v>
      </c>
      <c r="AJ28" s="28">
        <v>12.7766254662543</v>
      </c>
      <c r="AK28" s="28">
        <v>0</v>
      </c>
      <c r="AL28" s="28">
        <v>364.698070209886</v>
      </c>
      <c r="AM28" s="28">
        <v>0.87176644835407202</v>
      </c>
      <c r="AN28" s="28">
        <v>173.87304331070001</v>
      </c>
      <c r="AO28" s="28">
        <v>1017.5660058165799</v>
      </c>
      <c r="AP28" s="28">
        <v>118.316529974969</v>
      </c>
      <c r="AQ28" s="28">
        <v>467.32636427944698</v>
      </c>
      <c r="AR28" s="28">
        <v>0</v>
      </c>
      <c r="AS28" s="28">
        <v>2495.2677217149699</v>
      </c>
      <c r="AT28" s="28">
        <v>277.251673272375</v>
      </c>
      <c r="AU28" s="28">
        <v>2772.5193949873501</v>
      </c>
      <c r="AV28" s="28">
        <v>541.72782940206105</v>
      </c>
      <c r="AW28" s="28">
        <v>399.18900152926898</v>
      </c>
      <c r="AX28" s="28">
        <v>0.58592714484917496</v>
      </c>
      <c r="AY28" s="28">
        <v>16985.2566734916</v>
      </c>
      <c r="AZ28" s="28">
        <v>1.05645768283205</v>
      </c>
      <c r="BA28" s="28">
        <v>86.441771733439097</v>
      </c>
      <c r="BB28" s="28">
        <v>122.41191532046901</v>
      </c>
      <c r="BC28" s="28">
        <v>0.57223971846977195</v>
      </c>
      <c r="BD28" s="28">
        <v>6.3634214785297499E-3</v>
      </c>
      <c r="BE28" s="28">
        <v>68.930083444942298</v>
      </c>
      <c r="BF28" s="28">
        <v>1823.47447405857</v>
      </c>
      <c r="BG28" s="28">
        <v>1600.8693319210699</v>
      </c>
      <c r="BH28" s="28">
        <v>222.60514213749099</v>
      </c>
      <c r="BI28" s="28">
        <v>1.32322654001113</v>
      </c>
      <c r="BJ28" s="28">
        <v>3.9284582007859399E-2</v>
      </c>
      <c r="BK28" s="28">
        <v>44.642815157878402</v>
      </c>
      <c r="BL28" s="28">
        <v>8.2088573554456907</v>
      </c>
      <c r="BM28" s="28">
        <v>421.30078042516101</v>
      </c>
      <c r="BN28" s="28">
        <v>16.063335459691199</v>
      </c>
      <c r="BO28" s="28">
        <v>6.1526286271267701</v>
      </c>
      <c r="BP28" s="28">
        <v>794.258306177902</v>
      </c>
      <c r="BQ28" s="28">
        <v>1079.5461412192401</v>
      </c>
      <c r="BR28" s="28">
        <v>7.6942057095300198</v>
      </c>
      <c r="BS28" s="28">
        <v>21.142563277611501</v>
      </c>
      <c r="BT28" s="28">
        <v>3.8570142231187599E-2</v>
      </c>
      <c r="BU28" s="28">
        <v>86.922845237520505</v>
      </c>
      <c r="BV28" s="28">
        <v>8460.8453527586698</v>
      </c>
      <c r="BW28" s="28">
        <v>0.25840773935547801</v>
      </c>
      <c r="BX28" s="28">
        <v>336.06198466162402</v>
      </c>
      <c r="BY28" s="28">
        <v>1678.70475710598</v>
      </c>
      <c r="BZ28" s="28">
        <v>4595.04150561186</v>
      </c>
      <c r="CA28" s="28">
        <v>34029.365270920498</v>
      </c>
      <c r="CB28" s="28">
        <v>2895.5115179652098</v>
      </c>
      <c r="CC28" s="30"/>
      <c r="CD28" s="57">
        <f t="shared" si="0"/>
        <v>1.0694094959259628E-2</v>
      </c>
      <c r="CE28" s="57">
        <f t="shared" si="1"/>
        <v>5.9575372527365606E-3</v>
      </c>
      <c r="CF28" s="57">
        <f t="shared" si="2"/>
        <v>6.3392616079045311E-3</v>
      </c>
      <c r="CG28" s="57">
        <f t="shared" si="3"/>
        <v>4.8227894904903142E-3</v>
      </c>
      <c r="CH28" s="57">
        <f t="shared" si="4"/>
        <v>4.6632167531877903E-3</v>
      </c>
      <c r="CI28" s="57">
        <f t="shared" si="5"/>
        <v>3.8882905747161705E-3</v>
      </c>
      <c r="CJ28" s="57">
        <f t="shared" si="6"/>
        <v>2.7649913342982675E-3</v>
      </c>
      <c r="CK28" s="57">
        <f t="shared" si="7"/>
        <v>6.7045729409625013E-3</v>
      </c>
      <c r="CL28" s="57">
        <f t="shared" si="8"/>
        <v>0.14993427790269601</v>
      </c>
      <c r="CM28" s="57" t="str">
        <f t="shared" si="9"/>
        <v/>
      </c>
      <c r="CN28" s="57">
        <f t="shared" si="10"/>
        <v>8.0378360162165815E-3</v>
      </c>
      <c r="CO28" s="57">
        <f t="shared" si="11"/>
        <v>2.7392477446855821E-3</v>
      </c>
      <c r="CP28" s="57">
        <f t="shared" si="12"/>
        <v>8.1521333343523624E-3</v>
      </c>
      <c r="CQ28" s="57">
        <f t="shared" si="13"/>
        <v>2.7211497853169165E-3</v>
      </c>
      <c r="CR28" s="57">
        <f t="shared" si="14"/>
        <v>6.3102905083537819E-4</v>
      </c>
      <c r="CS28" s="57">
        <f t="shared" si="15"/>
        <v>3.6942995006743222E-3</v>
      </c>
    </row>
    <row r="29" spans="1:97" x14ac:dyDescent="0.3">
      <c r="A29" s="30" t="s">
        <v>28</v>
      </c>
      <c r="B29" s="28">
        <v>7074.3485527000003</v>
      </c>
      <c r="C29" s="28">
        <v>486.81639409000002</v>
      </c>
      <c r="D29" s="28">
        <v>3251.1488353999998</v>
      </c>
      <c r="E29" s="28">
        <v>2005.4978175000001</v>
      </c>
      <c r="F29" s="28">
        <v>1420.872145</v>
      </c>
      <c r="G29" s="28">
        <v>3489.2648574</v>
      </c>
      <c r="H29" s="28">
        <v>30440.699175999998</v>
      </c>
      <c r="I29" s="28">
        <v>29.843146288</v>
      </c>
      <c r="J29" s="28">
        <v>59.476279859999998</v>
      </c>
      <c r="K29" s="28">
        <v>6.1474399999999998E-2</v>
      </c>
      <c r="L29" s="28">
        <v>34.689680930999998</v>
      </c>
      <c r="M29" s="28">
        <v>25.073470896</v>
      </c>
      <c r="N29" s="28">
        <v>1372.9731534</v>
      </c>
      <c r="O29" s="28">
        <v>0.3416171757</v>
      </c>
      <c r="P29" s="28">
        <v>0.54348154770000001</v>
      </c>
      <c r="Q29" s="28">
        <v>55.029215962000002</v>
      </c>
      <c r="R29" s="28"/>
      <c r="S29" s="28" t="s">
        <v>28</v>
      </c>
      <c r="T29" s="28">
        <v>1228.1183578719799</v>
      </c>
      <c r="U29" s="28">
        <v>0.34252926703075098</v>
      </c>
      <c r="V29" s="28">
        <v>34.2245739370248</v>
      </c>
      <c r="W29" s="28">
        <v>34.052701303945803</v>
      </c>
      <c r="X29" s="28">
        <v>55.7322363938557</v>
      </c>
      <c r="Y29" s="28">
        <v>84.650077517266993</v>
      </c>
      <c r="Z29" s="28">
        <v>0.55774758143168901</v>
      </c>
      <c r="AA29" s="28">
        <v>892.37114204716102</v>
      </c>
      <c r="AB29" s="28">
        <v>6.1642397506572799E-2</v>
      </c>
      <c r="AC29" s="28">
        <v>7148.5922414502002</v>
      </c>
      <c r="AD29" s="28">
        <v>76.956876684029098</v>
      </c>
      <c r="AE29" s="28">
        <v>23.412983037488001</v>
      </c>
      <c r="AF29" s="28">
        <v>12.440036428635301</v>
      </c>
      <c r="AG29" s="28">
        <v>2597.5320683269001</v>
      </c>
      <c r="AH29" s="28">
        <v>41.665847220439602</v>
      </c>
      <c r="AI29" s="28">
        <v>41.665847220439602</v>
      </c>
      <c r="AJ29" s="28">
        <v>25.141678294151799</v>
      </c>
      <c r="AK29" s="28">
        <v>0</v>
      </c>
      <c r="AL29" s="28">
        <v>475.31064956425701</v>
      </c>
      <c r="AM29" s="28">
        <v>2.5002027367121298</v>
      </c>
      <c r="AN29" s="28">
        <v>151.657540096829</v>
      </c>
      <c r="AO29" s="28">
        <v>1388.02444642808</v>
      </c>
      <c r="AP29" s="28">
        <v>55.759012896895399</v>
      </c>
      <c r="AQ29" s="28">
        <v>489.3963890201</v>
      </c>
      <c r="AR29" s="28">
        <v>0</v>
      </c>
      <c r="AS29" s="28">
        <v>2936.0277635961702</v>
      </c>
      <c r="AT29" s="28">
        <v>326.22531536742798</v>
      </c>
      <c r="AU29" s="28">
        <v>3262.2530789635998</v>
      </c>
      <c r="AV29" s="28">
        <v>285.09519375899299</v>
      </c>
      <c r="AW29" s="28">
        <v>212.63642305075501</v>
      </c>
      <c r="AX29" s="28">
        <v>21.506311991931099</v>
      </c>
      <c r="AY29" s="28">
        <v>16490.457127148198</v>
      </c>
      <c r="AZ29" s="28">
        <v>15.089241913281199</v>
      </c>
      <c r="BA29" s="28">
        <v>50.132965547269798</v>
      </c>
      <c r="BB29" s="28">
        <v>96.177182801743697</v>
      </c>
      <c r="BC29" s="28">
        <v>13.176620494606899</v>
      </c>
      <c r="BD29" s="28">
        <v>0.40016087910845199</v>
      </c>
      <c r="BE29" s="28">
        <v>31.720164740378198</v>
      </c>
      <c r="BF29" s="28">
        <v>2013.48709615026</v>
      </c>
      <c r="BG29" s="28">
        <v>1427.10974734048</v>
      </c>
      <c r="BH29" s="28">
        <v>586.37734880977803</v>
      </c>
      <c r="BI29" s="28">
        <v>0.60637345282384503</v>
      </c>
      <c r="BJ29" s="28">
        <v>0.201033009155905</v>
      </c>
      <c r="BK29" s="28">
        <v>257.94711211715202</v>
      </c>
      <c r="BL29" s="28">
        <v>6.4445947133164596</v>
      </c>
      <c r="BM29" s="28">
        <v>257.46390592877901</v>
      </c>
      <c r="BN29" s="28">
        <v>17.3365280841283</v>
      </c>
      <c r="BO29" s="28">
        <v>10.8651724179742</v>
      </c>
      <c r="BP29" s="28">
        <v>527.59457640944197</v>
      </c>
      <c r="BQ29" s="28">
        <v>947.23722822880598</v>
      </c>
      <c r="BR29" s="28">
        <v>35.759865527979301</v>
      </c>
      <c r="BS29" s="28">
        <v>80.988468494298402</v>
      </c>
      <c r="BT29" s="28">
        <v>3.6994688171100698</v>
      </c>
      <c r="BU29" s="28">
        <v>3489.3283575967298</v>
      </c>
      <c r="BV29" s="28">
        <v>10002.190649766701</v>
      </c>
      <c r="BW29" s="28">
        <v>24.326108231715899</v>
      </c>
      <c r="BX29" s="28">
        <v>351.48460428921101</v>
      </c>
      <c r="BY29" s="28">
        <v>1464.0634234342699</v>
      </c>
      <c r="BZ29" s="28">
        <v>2790.8453731212398</v>
      </c>
      <c r="CA29" s="28">
        <v>30526.363482861801</v>
      </c>
      <c r="CB29" s="28">
        <v>1856.2101805360701</v>
      </c>
      <c r="CC29" s="30"/>
      <c r="CD29" s="57">
        <f t="shared" si="0"/>
        <v>1.0494773928245877E-2</v>
      </c>
      <c r="CE29" s="57">
        <f t="shared" si="1"/>
        <v>5.2997289356344268E-3</v>
      </c>
      <c r="CF29" s="57">
        <f t="shared" si="2"/>
        <v>3.4154829956389251E-3</v>
      </c>
      <c r="CG29" s="57">
        <f t="shared" si="3"/>
        <v>3.983688528875623E-3</v>
      </c>
      <c r="CH29" s="57">
        <f t="shared" si="4"/>
        <v>4.3899814367041115E-3</v>
      </c>
      <c r="CI29" s="57">
        <f t="shared" si="5"/>
        <v>1.8198732204334911E-5</v>
      </c>
      <c r="CJ29" s="57">
        <f t="shared" si="6"/>
        <v>2.8141372958129193E-3</v>
      </c>
      <c r="CK29" s="57">
        <f t="shared" si="7"/>
        <v>0.14105600580185726</v>
      </c>
      <c r="CL29" s="57">
        <f t="shared" si="8"/>
        <v>0.42325777127491976</v>
      </c>
      <c r="CM29" s="57">
        <f t="shared" si="9"/>
        <v>2.7328043311167032E-3</v>
      </c>
      <c r="CN29" s="57">
        <f t="shared" si="10"/>
        <v>0.2011020598118399</v>
      </c>
      <c r="CO29" s="57">
        <f t="shared" si="11"/>
        <v>2.7203014068020387E-3</v>
      </c>
      <c r="CP29" s="57">
        <f t="shared" si="12"/>
        <v>1.0962554505022381E-2</v>
      </c>
      <c r="CQ29" s="57">
        <f t="shared" si="13"/>
        <v>2.6699223447475681E-3</v>
      </c>
      <c r="CR29" s="57">
        <f t="shared" si="14"/>
        <v>2.6249343316369227E-2</v>
      </c>
      <c r="CS29" s="57">
        <f t="shared" si="15"/>
        <v>1.3261990419768157E-2</v>
      </c>
    </row>
    <row r="30" spans="1:97" x14ac:dyDescent="0.3">
      <c r="A30" s="30" t="s">
        <v>29</v>
      </c>
      <c r="B30" s="28">
        <v>18568.268190999999</v>
      </c>
      <c r="C30" s="28">
        <v>218.25375098000001</v>
      </c>
      <c r="D30" s="28">
        <v>10781.974392</v>
      </c>
      <c r="E30" s="28">
        <v>3584.5741532000002</v>
      </c>
      <c r="F30" s="28">
        <v>3096.2851894</v>
      </c>
      <c r="G30" s="28">
        <v>4638.9713693000003</v>
      </c>
      <c r="H30" s="28">
        <v>14128.468354000001</v>
      </c>
      <c r="I30" s="28">
        <v>39.342200116000001</v>
      </c>
      <c r="J30" s="28">
        <v>61.193666714000003</v>
      </c>
      <c r="K30" s="28"/>
      <c r="L30" s="28">
        <v>105.84715872</v>
      </c>
      <c r="M30" s="28">
        <v>13.278675099999999</v>
      </c>
      <c r="N30" s="28">
        <v>665.84666403999995</v>
      </c>
      <c r="O30" s="28">
        <v>1.2493418155</v>
      </c>
      <c r="P30" s="28">
        <v>0.1166114932</v>
      </c>
      <c r="Q30" s="28">
        <v>5.2957641079000002</v>
      </c>
      <c r="R30" s="28"/>
      <c r="S30" s="28" t="s">
        <v>29</v>
      </c>
      <c r="T30" s="28">
        <v>820.29077150369596</v>
      </c>
      <c r="U30" s="28">
        <v>1.2525601323339599</v>
      </c>
      <c r="V30" s="28">
        <v>39.647128279859103</v>
      </c>
      <c r="W30" s="28">
        <v>39.637538765707703</v>
      </c>
      <c r="X30" s="28">
        <v>20.6804543067841</v>
      </c>
      <c r="Y30" s="28">
        <v>70.895056493746196</v>
      </c>
      <c r="Z30" s="28">
        <v>0.11663157378654999</v>
      </c>
      <c r="AA30" s="28">
        <v>10549.647386308599</v>
      </c>
      <c r="AB30" s="28">
        <v>0</v>
      </c>
      <c r="AC30" s="28">
        <v>18655.8675220599</v>
      </c>
      <c r="AD30" s="28">
        <v>191.05451607731601</v>
      </c>
      <c r="AE30" s="28">
        <v>73.864549792489896</v>
      </c>
      <c r="AF30" s="28">
        <v>20.503811989067302</v>
      </c>
      <c r="AG30" s="28">
        <v>1261.89206322578</v>
      </c>
      <c r="AH30" s="28">
        <v>106.418559714369</v>
      </c>
      <c r="AI30" s="28">
        <v>106.418559714369</v>
      </c>
      <c r="AJ30" s="28">
        <v>13.3151466653879</v>
      </c>
      <c r="AK30" s="28">
        <v>0</v>
      </c>
      <c r="AL30" s="28">
        <v>155.18619948720399</v>
      </c>
      <c r="AM30" s="28">
        <v>0.31296403836516201</v>
      </c>
      <c r="AN30" s="28">
        <v>91.338854926834003</v>
      </c>
      <c r="AO30" s="28">
        <v>670.84987067158397</v>
      </c>
      <c r="AP30" s="28">
        <v>77.421356157727402</v>
      </c>
      <c r="AQ30" s="28">
        <v>219.314254825642</v>
      </c>
      <c r="AR30" s="28">
        <v>0</v>
      </c>
      <c r="AS30" s="28">
        <v>9721.1290579099095</v>
      </c>
      <c r="AT30" s="28">
        <v>1080.1263572259199</v>
      </c>
      <c r="AU30" s="28">
        <v>10801.2554151358</v>
      </c>
      <c r="AV30" s="28">
        <v>28.320094688095502</v>
      </c>
      <c r="AW30" s="28">
        <v>149.01088922876801</v>
      </c>
      <c r="AX30" s="28">
        <v>0.76012664120328299</v>
      </c>
      <c r="AY30" s="28">
        <v>7339.3071732436001</v>
      </c>
      <c r="AZ30" s="28">
        <v>2.83534265888435</v>
      </c>
      <c r="BA30" s="28">
        <v>158.47848773954499</v>
      </c>
      <c r="BB30" s="28">
        <v>275.37109464993301</v>
      </c>
      <c r="BC30" s="28">
        <v>1.1455361916257401</v>
      </c>
      <c r="BD30" s="28">
        <v>0.231861525488186</v>
      </c>
      <c r="BE30" s="28">
        <v>145.89043590888201</v>
      </c>
      <c r="BF30" s="28">
        <v>3595.5104086687902</v>
      </c>
      <c r="BG30" s="28">
        <v>3105.46526153783</v>
      </c>
      <c r="BH30" s="28">
        <v>490.04514713096</v>
      </c>
      <c r="BI30" s="28">
        <v>2.1616214112887602</v>
      </c>
      <c r="BJ30" s="28">
        <v>2.8444332853828001E-2</v>
      </c>
      <c r="BK30" s="28">
        <v>332.20764088912398</v>
      </c>
      <c r="BL30" s="28">
        <v>13.1153854285509</v>
      </c>
      <c r="BM30" s="28">
        <v>689.22850168377897</v>
      </c>
      <c r="BN30" s="28">
        <v>30.583728787402698</v>
      </c>
      <c r="BO30" s="28">
        <v>8.1616458715697302</v>
      </c>
      <c r="BP30" s="28">
        <v>1231.68787292558</v>
      </c>
      <c r="BQ30" s="28">
        <v>542.89423622127697</v>
      </c>
      <c r="BR30" s="28">
        <v>44.734876789188498</v>
      </c>
      <c r="BS30" s="28">
        <v>168.807663045574</v>
      </c>
      <c r="BT30" s="28">
        <v>3.4995057347729501E-2</v>
      </c>
      <c r="BU30" s="28">
        <v>4659.77761801617</v>
      </c>
      <c r="BV30" s="28">
        <v>4548.33588446673</v>
      </c>
      <c r="BW30" s="28">
        <v>49.604151751627199</v>
      </c>
      <c r="BX30" s="28">
        <v>233.87538121181399</v>
      </c>
      <c r="BY30" s="28">
        <v>833.51980996037105</v>
      </c>
      <c r="BZ30" s="28">
        <v>1059.15627053357</v>
      </c>
      <c r="CA30" s="28">
        <v>14166.576799770701</v>
      </c>
      <c r="CB30" s="28">
        <v>946.345243055276</v>
      </c>
      <c r="CC30" s="30"/>
      <c r="CD30" s="57">
        <f t="shared" si="0"/>
        <v>4.7176898867908315E-3</v>
      </c>
      <c r="CE30" s="57">
        <f t="shared" si="1"/>
        <v>4.8590406390732312E-3</v>
      </c>
      <c r="CF30" s="57">
        <f t="shared" si="2"/>
        <v>1.7882646011574614E-3</v>
      </c>
      <c r="CG30" s="57">
        <f t="shared" si="3"/>
        <v>3.050921811458991E-3</v>
      </c>
      <c r="CH30" s="57">
        <f t="shared" si="4"/>
        <v>2.9648664694252075E-3</v>
      </c>
      <c r="CI30" s="57">
        <f t="shared" si="5"/>
        <v>4.4850996179588874E-3</v>
      </c>
      <c r="CJ30" s="57">
        <f t="shared" si="6"/>
        <v>2.6972807537139066E-3</v>
      </c>
      <c r="CK30" s="57">
        <f t="shared" si="7"/>
        <v>7.5069174788623804E-3</v>
      </c>
      <c r="CL30" s="57">
        <f t="shared" si="8"/>
        <v>0.15853584693800823</v>
      </c>
      <c r="CM30" s="57" t="str">
        <f t="shared" si="9"/>
        <v/>
      </c>
      <c r="CN30" s="57">
        <f t="shared" si="10"/>
        <v>5.3983593067485243E-3</v>
      </c>
      <c r="CO30" s="57">
        <f t="shared" si="11"/>
        <v>2.7466268368822912E-3</v>
      </c>
      <c r="CP30" s="57">
        <f t="shared" si="12"/>
        <v>7.5140522612627512E-3</v>
      </c>
      <c r="CQ30" s="57">
        <f t="shared" si="13"/>
        <v>2.5760098589767406E-3</v>
      </c>
      <c r="CR30" s="57">
        <f t="shared" si="14"/>
        <v>1.722007496770034E-4</v>
      </c>
      <c r="CS30" s="57">
        <f t="shared" si="15"/>
        <v>13.619487307267605</v>
      </c>
    </row>
    <row r="31" spans="1:97" x14ac:dyDescent="0.3">
      <c r="A31" s="30" t="s">
        <v>30</v>
      </c>
      <c r="B31" s="28">
        <v>23667.086255999999</v>
      </c>
      <c r="C31" s="28">
        <v>9558.9712866999998</v>
      </c>
      <c r="D31" s="28">
        <v>25977.725127999998</v>
      </c>
      <c r="E31" s="28">
        <v>4513.8078126</v>
      </c>
      <c r="F31" s="28">
        <v>4245.6997262000004</v>
      </c>
      <c r="G31" s="28">
        <v>4427.8988182000003</v>
      </c>
      <c r="H31" s="28">
        <v>78490.382916999995</v>
      </c>
      <c r="I31" s="28">
        <v>63.362955626999998</v>
      </c>
      <c r="J31" s="28">
        <v>62.179347282000002</v>
      </c>
      <c r="K31" s="28"/>
      <c r="L31" s="28">
        <v>99.234791337000004</v>
      </c>
      <c r="M31" s="28">
        <v>5.3924614448000003</v>
      </c>
      <c r="N31" s="28">
        <v>3001.7055498999998</v>
      </c>
      <c r="O31" s="28">
        <v>0.2151323107</v>
      </c>
      <c r="P31" s="28">
        <v>2.8848908792999999</v>
      </c>
      <c r="Q31" s="28">
        <v>13.786930329</v>
      </c>
      <c r="R31" s="28"/>
      <c r="S31" s="28" t="s">
        <v>30</v>
      </c>
      <c r="T31" s="28">
        <v>9217.39293633327</v>
      </c>
      <c r="U31" s="28">
        <v>0.21539716566828099</v>
      </c>
      <c r="V31" s="28">
        <v>69.148502659191394</v>
      </c>
      <c r="W31" s="28">
        <v>69.079949425723896</v>
      </c>
      <c r="X31" s="28">
        <v>112.892152266737</v>
      </c>
      <c r="Y31" s="28">
        <v>127.31350844392399</v>
      </c>
      <c r="Z31" s="28">
        <v>2.89223108343114</v>
      </c>
      <c r="AA31" s="28">
        <v>57728.727697052702</v>
      </c>
      <c r="AB31" s="28">
        <v>0</v>
      </c>
      <c r="AC31" s="28">
        <v>23971.2479456781</v>
      </c>
      <c r="AD31" s="28">
        <v>72.104188043935807</v>
      </c>
      <c r="AE31" s="28">
        <v>487.67980934310702</v>
      </c>
      <c r="AF31" s="28">
        <v>14.6371661788121</v>
      </c>
      <c r="AG31" s="28">
        <v>4010.93794232143</v>
      </c>
      <c r="AH31" s="28">
        <v>102.831138256485</v>
      </c>
      <c r="AI31" s="28">
        <v>102.831138256485</v>
      </c>
      <c r="AJ31" s="28">
        <v>5.4072264307015701</v>
      </c>
      <c r="AK31" s="28">
        <v>0</v>
      </c>
      <c r="AL31" s="28">
        <v>1043.6427652099601</v>
      </c>
      <c r="AM31" s="28">
        <v>10.247173290653301</v>
      </c>
      <c r="AN31" s="28">
        <v>821.66378492038496</v>
      </c>
      <c r="AO31" s="28">
        <v>3026.6553198544898</v>
      </c>
      <c r="AP31" s="28">
        <v>149.702563606349</v>
      </c>
      <c r="AQ31" s="28">
        <v>9580.9078844998494</v>
      </c>
      <c r="AR31" s="28">
        <v>0</v>
      </c>
      <c r="AS31" s="28">
        <v>23469.737400640399</v>
      </c>
      <c r="AT31" s="28">
        <v>2607.7502320254398</v>
      </c>
      <c r="AU31" s="28">
        <v>26077.487632665801</v>
      </c>
      <c r="AV31" s="28">
        <v>477.91921810811402</v>
      </c>
      <c r="AW31" s="28">
        <v>477.09117490147997</v>
      </c>
      <c r="AX31" s="28">
        <v>2.8741294598124898</v>
      </c>
      <c r="AY31" s="28">
        <v>42713.029409299001</v>
      </c>
      <c r="AZ31" s="28">
        <v>8.2776461581705991</v>
      </c>
      <c r="BA31" s="28">
        <v>44.191767070663602</v>
      </c>
      <c r="BB31" s="28">
        <v>177.523570275081</v>
      </c>
      <c r="BC31" s="28">
        <v>4.8161541956712197</v>
      </c>
      <c r="BD31" s="28">
        <v>1.63927703831081</v>
      </c>
      <c r="BE31" s="28">
        <v>71.123901409304594</v>
      </c>
      <c r="BF31" s="28">
        <v>4541.0312590828698</v>
      </c>
      <c r="BG31" s="28">
        <v>4269.1598896268097</v>
      </c>
      <c r="BH31" s="28">
        <v>271.87136945606397</v>
      </c>
      <c r="BI31" s="28">
        <v>3.0824798591246498</v>
      </c>
      <c r="BJ31" s="28">
        <v>0.253073714622706</v>
      </c>
      <c r="BK31" s="28">
        <v>519.64580609247196</v>
      </c>
      <c r="BL31" s="28">
        <v>11.719581794231599</v>
      </c>
      <c r="BM31" s="28">
        <v>875.38196277495695</v>
      </c>
      <c r="BN31" s="28">
        <v>7.92521704503491</v>
      </c>
      <c r="BO31" s="28">
        <v>17.569613761250402</v>
      </c>
      <c r="BP31" s="28">
        <v>2258.5033097989899</v>
      </c>
      <c r="BQ31" s="28">
        <v>2798.0696843303099</v>
      </c>
      <c r="BR31" s="28">
        <v>102.784952980924</v>
      </c>
      <c r="BS31" s="28">
        <v>161.56279413791</v>
      </c>
      <c r="BT31" s="28">
        <v>0.28465206027436502</v>
      </c>
      <c r="BU31" s="28">
        <v>4442.90820364093</v>
      </c>
      <c r="BV31" s="28">
        <v>27538.2316751037</v>
      </c>
      <c r="BW31" s="28">
        <v>51.040931449263297</v>
      </c>
      <c r="BX31" s="28">
        <v>940.55091311020306</v>
      </c>
      <c r="BY31" s="28">
        <v>7327.3642306825996</v>
      </c>
      <c r="BZ31" s="28">
        <v>8734.0076774219106</v>
      </c>
      <c r="CA31" s="28">
        <v>78704.369536864004</v>
      </c>
      <c r="CB31" s="28">
        <v>6063.4047456263097</v>
      </c>
      <c r="CC31" s="30"/>
      <c r="CD31" s="57">
        <f t="shared" si="0"/>
        <v>1.2851674531797995E-2</v>
      </c>
      <c r="CE31" s="57">
        <f t="shared" si="1"/>
        <v>2.2948701426032448E-3</v>
      </c>
      <c r="CF31" s="57">
        <f t="shared" si="2"/>
        <v>3.840309502631332E-3</v>
      </c>
      <c r="CG31" s="57">
        <f t="shared" si="3"/>
        <v>6.0311487801667871E-3</v>
      </c>
      <c r="CH31" s="57">
        <f t="shared" si="4"/>
        <v>5.5256294461988771E-3</v>
      </c>
      <c r="CI31" s="57">
        <f t="shared" si="5"/>
        <v>3.3897308988264565E-3</v>
      </c>
      <c r="CJ31" s="57">
        <f t="shared" si="6"/>
        <v>2.7262782000985965E-3</v>
      </c>
      <c r="CK31" s="57">
        <f t="shared" si="7"/>
        <v>9.0226122537247821E-2</v>
      </c>
      <c r="CL31" s="57">
        <f t="shared" si="8"/>
        <v>1.0475208249858772</v>
      </c>
      <c r="CM31" s="57" t="str">
        <f t="shared" si="9"/>
        <v/>
      </c>
      <c r="CN31" s="57">
        <f t="shared" si="10"/>
        <v>3.6240786835252725E-2</v>
      </c>
      <c r="CO31" s="57">
        <f t="shared" si="11"/>
        <v>2.7380790855366663E-3</v>
      </c>
      <c r="CP31" s="57">
        <f t="shared" si="12"/>
        <v>8.3118645515784031E-3</v>
      </c>
      <c r="CQ31" s="57">
        <f t="shared" si="13"/>
        <v>1.2311259402142051E-3</v>
      </c>
      <c r="CR31" s="57">
        <f t="shared" si="14"/>
        <v>2.5443611000361887E-3</v>
      </c>
      <c r="CS31" s="57">
        <f t="shared" si="15"/>
        <v>9.8582955040730447</v>
      </c>
    </row>
    <row r="32" spans="1:97" x14ac:dyDescent="0.3">
      <c r="A32" s="30" t="s">
        <v>31</v>
      </c>
      <c r="B32" s="28">
        <v>22908.674724</v>
      </c>
      <c r="C32" s="28">
        <v>500.27986368000001</v>
      </c>
      <c r="D32" s="28">
        <v>7677.8385912000003</v>
      </c>
      <c r="E32" s="28">
        <v>3665.2169094000001</v>
      </c>
      <c r="F32" s="28">
        <v>2873.8868176999999</v>
      </c>
      <c r="G32" s="28">
        <v>950.97280488000001</v>
      </c>
      <c r="H32" s="28">
        <v>30564.847383</v>
      </c>
      <c r="I32" s="28">
        <v>29.965275609999999</v>
      </c>
      <c r="J32" s="28">
        <v>107.91574703000001</v>
      </c>
      <c r="K32" s="28"/>
      <c r="L32" s="28">
        <v>35.936559438000003</v>
      </c>
      <c r="M32" s="28">
        <v>12.303149998</v>
      </c>
      <c r="N32" s="28">
        <v>1008.2555528</v>
      </c>
      <c r="O32" s="28">
        <v>1.0971028265</v>
      </c>
      <c r="P32" s="28">
        <v>7.6211547500000004E-2</v>
      </c>
      <c r="Q32" s="28">
        <v>166.03168839</v>
      </c>
      <c r="R32" s="28"/>
      <c r="S32" s="28" t="s">
        <v>31</v>
      </c>
      <c r="T32" s="28">
        <v>1033.8167765451501</v>
      </c>
      <c r="U32" s="28">
        <v>1.0999835664473201</v>
      </c>
      <c r="V32" s="28">
        <v>30.153483154626301</v>
      </c>
      <c r="W32" s="28">
        <v>30.1534647116654</v>
      </c>
      <c r="X32" s="28">
        <v>31.831911685676001</v>
      </c>
      <c r="Y32" s="28">
        <v>118.61042360709</v>
      </c>
      <c r="Z32" s="28">
        <v>7.6256098615316098E-2</v>
      </c>
      <c r="AA32" s="28">
        <v>491.10930573470699</v>
      </c>
      <c r="AB32" s="28">
        <v>0</v>
      </c>
      <c r="AC32" s="28">
        <v>23017.1775781125</v>
      </c>
      <c r="AD32" s="28">
        <v>223.69812299930899</v>
      </c>
      <c r="AE32" s="28">
        <v>11.7560628150359</v>
      </c>
      <c r="AF32" s="28">
        <v>24.2648917301876</v>
      </c>
      <c r="AG32" s="28">
        <v>2017.0827644506601</v>
      </c>
      <c r="AH32" s="28">
        <v>40.564809119844298</v>
      </c>
      <c r="AI32" s="28">
        <v>40.564809119844298</v>
      </c>
      <c r="AJ32" s="28">
        <v>12.336894174096701</v>
      </c>
      <c r="AK32" s="28">
        <v>0</v>
      </c>
      <c r="AL32" s="28">
        <v>641.047222399102</v>
      </c>
      <c r="AM32" s="28">
        <v>1.6786633424805799</v>
      </c>
      <c r="AN32" s="28">
        <v>140.51224985098199</v>
      </c>
      <c r="AO32" s="28">
        <v>1016.35748500134</v>
      </c>
      <c r="AP32" s="28">
        <v>166.525716722174</v>
      </c>
      <c r="AQ32" s="28">
        <v>502.43631644802201</v>
      </c>
      <c r="AR32" s="28">
        <v>0</v>
      </c>
      <c r="AS32" s="28">
        <v>6923.2927604623001</v>
      </c>
      <c r="AT32" s="28">
        <v>769.25471933751101</v>
      </c>
      <c r="AU32" s="28">
        <v>7692.5474797998104</v>
      </c>
      <c r="AV32" s="28">
        <v>140.378930507711</v>
      </c>
      <c r="AW32" s="28">
        <v>324.322760155965</v>
      </c>
      <c r="AX32" s="28">
        <v>4.8560842682583996</v>
      </c>
      <c r="AY32" s="28">
        <v>17670.889499785699</v>
      </c>
      <c r="AZ32" s="28">
        <v>4.76288369880454</v>
      </c>
      <c r="BA32" s="28">
        <v>170.60987746710899</v>
      </c>
      <c r="BB32" s="28">
        <v>239.11033508049599</v>
      </c>
      <c r="BC32" s="28">
        <v>2.8406660533408199</v>
      </c>
      <c r="BD32" s="28">
        <v>7.2172181418343499E-3</v>
      </c>
      <c r="BE32" s="28">
        <v>147.801127664147</v>
      </c>
      <c r="BF32" s="28">
        <v>3677.2062928084601</v>
      </c>
      <c r="BG32" s="28">
        <v>2883.8786787385702</v>
      </c>
      <c r="BH32" s="28">
        <v>793.32761406989698</v>
      </c>
      <c r="BI32" s="28">
        <v>2.35362335510397</v>
      </c>
      <c r="BJ32" s="28">
        <v>6.2859237762970102E-2</v>
      </c>
      <c r="BK32" s="28">
        <v>152.81319533281501</v>
      </c>
      <c r="BL32" s="28">
        <v>14.632078094324701</v>
      </c>
      <c r="BM32" s="28">
        <v>721.077303681167</v>
      </c>
      <c r="BN32" s="28">
        <v>33.127622039606003</v>
      </c>
      <c r="BO32" s="28">
        <v>9.9302478711618996</v>
      </c>
      <c r="BP32" s="28">
        <v>1278.9428559775499</v>
      </c>
      <c r="BQ32" s="28">
        <v>892.42784185562095</v>
      </c>
      <c r="BR32" s="28">
        <v>36.205626848547901</v>
      </c>
      <c r="BS32" s="28">
        <v>64.416967100425893</v>
      </c>
      <c r="BT32" s="28">
        <v>0.32810774979745</v>
      </c>
      <c r="BU32" s="28">
        <v>951.38165710588396</v>
      </c>
      <c r="BV32" s="28">
        <v>10799.1662718072</v>
      </c>
      <c r="BW32" s="28">
        <v>15.1406241774554</v>
      </c>
      <c r="BX32" s="28">
        <v>276.836233129996</v>
      </c>
      <c r="BY32" s="28">
        <v>1401.5950582027799</v>
      </c>
      <c r="BZ32" s="28">
        <v>2307.32670629726</v>
      </c>
      <c r="CA32" s="28">
        <v>30648.6541366975</v>
      </c>
      <c r="CB32" s="28">
        <v>2671.5917718006699</v>
      </c>
      <c r="CC32" s="30"/>
      <c r="CD32" s="57">
        <f t="shared" si="0"/>
        <v>4.7363217392417563E-3</v>
      </c>
      <c r="CE32" s="57">
        <f t="shared" si="1"/>
        <v>4.3104928352690293E-3</v>
      </c>
      <c r="CF32" s="57">
        <f t="shared" si="2"/>
        <v>1.9157590284157224E-3</v>
      </c>
      <c r="CG32" s="57">
        <f t="shared" si="3"/>
        <v>3.2711252034528962E-3</v>
      </c>
      <c r="CH32" s="57">
        <f t="shared" si="4"/>
        <v>3.476776112765242E-3</v>
      </c>
      <c r="CI32" s="57">
        <f t="shared" si="5"/>
        <v>4.2993051303453328E-4</v>
      </c>
      <c r="CJ32" s="57">
        <f t="shared" si="6"/>
        <v>2.7419326734185617E-3</v>
      </c>
      <c r="CK32" s="57">
        <f t="shared" si="7"/>
        <v>6.2802393048104832E-3</v>
      </c>
      <c r="CL32" s="57">
        <f t="shared" si="8"/>
        <v>9.9102094656463149E-2</v>
      </c>
      <c r="CM32" s="57" t="str">
        <f t="shared" si="9"/>
        <v/>
      </c>
      <c r="CN32" s="57">
        <f t="shared" si="10"/>
        <v>0.12878944880155377</v>
      </c>
      <c r="CO32" s="57">
        <f t="shared" si="11"/>
        <v>2.7427265458184109E-3</v>
      </c>
      <c r="CP32" s="57">
        <f t="shared" si="12"/>
        <v>8.0355939313602864E-3</v>
      </c>
      <c r="CQ32" s="57">
        <f t="shared" si="13"/>
        <v>2.6257702356945636E-3</v>
      </c>
      <c r="CR32" s="57">
        <f t="shared" si="14"/>
        <v>5.845717188211378E-4</v>
      </c>
      <c r="CS32" s="57">
        <f t="shared" si="15"/>
        <v>2.9755062841591387E-3</v>
      </c>
    </row>
    <row r="33" spans="1:97" x14ac:dyDescent="0.3">
      <c r="A33" s="30" t="s">
        <v>32</v>
      </c>
      <c r="B33" s="28">
        <v>108552.20149000001</v>
      </c>
      <c r="C33" s="28">
        <v>5677.3164415000001</v>
      </c>
      <c r="D33" s="28">
        <v>58446.700812000003</v>
      </c>
      <c r="E33" s="28">
        <v>23313.501265999999</v>
      </c>
      <c r="F33" s="28">
        <v>19628.312460000001</v>
      </c>
      <c r="G33" s="28">
        <v>8474.5946027999998</v>
      </c>
      <c r="H33" s="28">
        <v>208399.94995000001</v>
      </c>
      <c r="I33" s="28">
        <v>202.95683993</v>
      </c>
      <c r="J33" s="28">
        <v>416.61920818999999</v>
      </c>
      <c r="K33" s="28"/>
      <c r="L33" s="28">
        <v>258.60009207000002</v>
      </c>
      <c r="M33" s="28">
        <v>64.283566973999996</v>
      </c>
      <c r="N33" s="28">
        <v>10342.660352000001</v>
      </c>
      <c r="O33" s="28">
        <v>5.9543495320000002</v>
      </c>
      <c r="P33" s="28">
        <v>6.8751980391999998</v>
      </c>
      <c r="Q33" s="28">
        <v>128.39283225</v>
      </c>
      <c r="R33" s="28"/>
      <c r="S33" s="28" t="s">
        <v>32</v>
      </c>
      <c r="T33" s="28">
        <v>7477.9528323007298</v>
      </c>
      <c r="U33" s="28">
        <v>5.9688320527244203</v>
      </c>
      <c r="V33" s="28">
        <v>204.38337379491099</v>
      </c>
      <c r="W33" s="28">
        <v>204.38326511838099</v>
      </c>
      <c r="X33" s="28">
        <v>236.25830785938899</v>
      </c>
      <c r="Y33" s="28">
        <v>470.86396565234298</v>
      </c>
      <c r="Z33" s="28">
        <v>6.8909008452451799</v>
      </c>
      <c r="AA33" s="28">
        <v>2594.2892602330899</v>
      </c>
      <c r="AB33" s="28">
        <v>0</v>
      </c>
      <c r="AC33" s="28">
        <v>109293.194010042</v>
      </c>
      <c r="AD33" s="28">
        <v>926.14850699137901</v>
      </c>
      <c r="AE33" s="28">
        <v>89.591511621951696</v>
      </c>
      <c r="AF33" s="28">
        <v>110.035555419674</v>
      </c>
      <c r="AG33" s="28">
        <v>17748.7033510541</v>
      </c>
      <c r="AH33" s="28">
        <v>261.28040494219499</v>
      </c>
      <c r="AI33" s="28">
        <v>261.28040494219499</v>
      </c>
      <c r="AJ33" s="28">
        <v>64.459637633108898</v>
      </c>
      <c r="AK33" s="28">
        <v>0</v>
      </c>
      <c r="AL33" s="28">
        <v>2983.1173813688101</v>
      </c>
      <c r="AM33" s="28">
        <v>8.0679993444615992</v>
      </c>
      <c r="AN33" s="28">
        <v>1041.5505707412001</v>
      </c>
      <c r="AO33" s="28">
        <v>10402.613815955199</v>
      </c>
      <c r="AP33" s="28">
        <v>129.21393543509899</v>
      </c>
      <c r="AQ33" s="28">
        <v>5709.6441345337398</v>
      </c>
      <c r="AR33" s="28">
        <v>0</v>
      </c>
      <c r="AS33" s="28">
        <v>52804.111607224499</v>
      </c>
      <c r="AT33" s="28">
        <v>5867.1229921460299</v>
      </c>
      <c r="AU33" s="28">
        <v>58671.234599370502</v>
      </c>
      <c r="AV33" s="28">
        <v>3993.88261149755</v>
      </c>
      <c r="AW33" s="28">
        <v>1406.9125705428301</v>
      </c>
      <c r="AX33" s="28">
        <v>19.400849479433599</v>
      </c>
      <c r="AY33" s="28">
        <v>111894.40326127</v>
      </c>
      <c r="AZ33" s="28">
        <v>52.1067086129069</v>
      </c>
      <c r="BA33" s="28">
        <v>817.55489696147902</v>
      </c>
      <c r="BB33" s="28">
        <v>1432.86899937719</v>
      </c>
      <c r="BC33" s="28">
        <v>13.3899799998897</v>
      </c>
      <c r="BD33" s="28">
        <v>5.05258242365118E-2</v>
      </c>
      <c r="BE33" s="28">
        <v>850.53104295154697</v>
      </c>
      <c r="BF33" s="28">
        <v>23402.753219894799</v>
      </c>
      <c r="BG33" s="28">
        <v>19704.353488197201</v>
      </c>
      <c r="BH33" s="28">
        <v>3698.3997316975001</v>
      </c>
      <c r="BI33" s="28">
        <v>15.2345042345276</v>
      </c>
      <c r="BJ33" s="28">
        <v>0.69843021842292297</v>
      </c>
      <c r="BK33" s="28">
        <v>1483.99328150267</v>
      </c>
      <c r="BL33" s="28">
        <v>109.89712936170601</v>
      </c>
      <c r="BM33" s="28">
        <v>4418.0816066182697</v>
      </c>
      <c r="BN33" s="28">
        <v>147.71929487811099</v>
      </c>
      <c r="BO33" s="28">
        <v>110.602621504985</v>
      </c>
      <c r="BP33" s="28">
        <v>8839.7908843289897</v>
      </c>
      <c r="BQ33" s="28">
        <v>5328.7630147735099</v>
      </c>
      <c r="BR33" s="28">
        <v>494.34080563280901</v>
      </c>
      <c r="BS33" s="28">
        <v>895.28409647425804</v>
      </c>
      <c r="BT33" s="28">
        <v>2.8078302358394298</v>
      </c>
      <c r="BU33" s="28">
        <v>8484.7198790985294</v>
      </c>
      <c r="BV33" s="28">
        <v>64387.023871934703</v>
      </c>
      <c r="BW33" s="28">
        <v>41.876584002601398</v>
      </c>
      <c r="BX33" s="28">
        <v>2769.5463093324001</v>
      </c>
      <c r="BY33" s="28">
        <v>10022.9248542553</v>
      </c>
      <c r="BZ33" s="28">
        <v>23105.7795691879</v>
      </c>
      <c r="CA33" s="28">
        <v>208950.358440229</v>
      </c>
      <c r="CB33" s="28">
        <v>9572.4216576972394</v>
      </c>
      <c r="CC33" s="30"/>
      <c r="CD33" s="57">
        <f t="shared" si="0"/>
        <v>6.8261399572836666E-3</v>
      </c>
      <c r="CE33" s="57">
        <f t="shared" si="1"/>
        <v>5.6941855129707068E-3</v>
      </c>
      <c r="CF33" s="57">
        <f t="shared" si="2"/>
        <v>3.8416845476485664E-3</v>
      </c>
      <c r="CG33" s="57">
        <f t="shared" si="3"/>
        <v>3.8283376176088762E-3</v>
      </c>
      <c r="CH33" s="57">
        <f t="shared" si="4"/>
        <v>3.8740481817864801E-3</v>
      </c>
      <c r="CI33" s="57">
        <f t="shared" si="5"/>
        <v>1.1947800187615094E-3</v>
      </c>
      <c r="CJ33" s="57">
        <f t="shared" si="6"/>
        <v>2.6411162304071875E-3</v>
      </c>
      <c r="CK33" s="57">
        <f t="shared" si="7"/>
        <v>7.0282193439401425E-3</v>
      </c>
      <c r="CL33" s="57">
        <f t="shared" si="8"/>
        <v>0.13020224799045887</v>
      </c>
      <c r="CM33" s="57" t="str">
        <f t="shared" si="9"/>
        <v/>
      </c>
      <c r="CN33" s="57">
        <f t="shared" si="10"/>
        <v>1.0364701925432592E-2</v>
      </c>
      <c r="CO33" s="57">
        <f t="shared" si="11"/>
        <v>2.738968408210998E-3</v>
      </c>
      <c r="CP33" s="57">
        <f t="shared" si="12"/>
        <v>5.7967159236361294E-3</v>
      </c>
      <c r="CQ33" s="57">
        <f t="shared" si="13"/>
        <v>2.4322590816323163E-3</v>
      </c>
      <c r="CR33" s="57">
        <f t="shared" si="14"/>
        <v>2.2839787240524672E-3</v>
      </c>
      <c r="CS33" s="57">
        <f t="shared" si="15"/>
        <v>6.3952416245494203E-3</v>
      </c>
    </row>
    <row r="34" spans="1:97" x14ac:dyDescent="0.3">
      <c r="A34" s="30" t="s">
        <v>33</v>
      </c>
      <c r="B34" s="28">
        <v>42040.939344999999</v>
      </c>
      <c r="C34" s="28">
        <v>1352.2227487</v>
      </c>
      <c r="D34" s="28">
        <v>15794.92482</v>
      </c>
      <c r="E34" s="28">
        <v>17067.207345999999</v>
      </c>
      <c r="F34" s="28">
        <v>14855.261791999999</v>
      </c>
      <c r="G34" s="28">
        <v>1815.9930386000001</v>
      </c>
      <c r="H34" s="28">
        <v>125863.10103000001</v>
      </c>
      <c r="I34" s="28">
        <v>127.76545654</v>
      </c>
      <c r="J34" s="28">
        <v>267.18537316999999</v>
      </c>
      <c r="K34" s="28"/>
      <c r="L34" s="28">
        <v>134.81419536000001</v>
      </c>
      <c r="M34" s="28">
        <v>24.21222783</v>
      </c>
      <c r="N34" s="28">
        <v>5090.0075944999999</v>
      </c>
      <c r="O34" s="28">
        <v>3.7982479226999999</v>
      </c>
      <c r="P34" s="28">
        <v>13.423745154000001</v>
      </c>
      <c r="Q34" s="28">
        <v>17.242119392999999</v>
      </c>
      <c r="R34" s="28"/>
      <c r="S34" s="28" t="s">
        <v>33</v>
      </c>
      <c r="T34" s="28">
        <v>6114.5364256850298</v>
      </c>
      <c r="U34" s="28">
        <v>3.8039357332541801</v>
      </c>
      <c r="V34" s="28">
        <v>137.149103972164</v>
      </c>
      <c r="W34" s="28">
        <v>136.59210558020001</v>
      </c>
      <c r="X34" s="28">
        <v>227.96018597835601</v>
      </c>
      <c r="Y34" s="28">
        <v>349.22614417708201</v>
      </c>
      <c r="Z34" s="28">
        <v>13.4518456236336</v>
      </c>
      <c r="AA34" s="28">
        <v>1312.88508518449</v>
      </c>
      <c r="AB34" s="28">
        <v>0</v>
      </c>
      <c r="AC34" s="28">
        <v>42396.539663949399</v>
      </c>
      <c r="AD34" s="28">
        <v>336.61456521474003</v>
      </c>
      <c r="AE34" s="28">
        <v>76.0830141293238</v>
      </c>
      <c r="AF34" s="28">
        <v>61.660964751791496</v>
      </c>
      <c r="AG34" s="28">
        <v>9347.89670443246</v>
      </c>
      <c r="AH34" s="28">
        <v>150.77436845537201</v>
      </c>
      <c r="AI34" s="28">
        <v>150.77436845537201</v>
      </c>
      <c r="AJ34" s="28">
        <v>24.278571352714099</v>
      </c>
      <c r="AK34" s="28">
        <v>0</v>
      </c>
      <c r="AL34" s="28">
        <v>1656.0743668898999</v>
      </c>
      <c r="AM34" s="28">
        <v>9.3027690360546007</v>
      </c>
      <c r="AN34" s="28">
        <v>920.06710568228095</v>
      </c>
      <c r="AO34" s="28">
        <v>5136.0326558546903</v>
      </c>
      <c r="AP34" s="28">
        <v>19.299766937944501</v>
      </c>
      <c r="AQ34" s="28">
        <v>1358.09713574133</v>
      </c>
      <c r="AR34" s="28">
        <v>0</v>
      </c>
      <c r="AS34" s="28">
        <v>14252.6548873713</v>
      </c>
      <c r="AT34" s="28">
        <v>1583.6279565336699</v>
      </c>
      <c r="AU34" s="28">
        <v>15836.282843905001</v>
      </c>
      <c r="AV34" s="28">
        <v>2438.8824885641502</v>
      </c>
      <c r="AW34" s="28">
        <v>951.82699455689794</v>
      </c>
      <c r="AX34" s="28">
        <v>2.5881610006779199</v>
      </c>
      <c r="AY34" s="28">
        <v>64783.957534641799</v>
      </c>
      <c r="AZ34" s="28">
        <v>61.148276886191901</v>
      </c>
      <c r="BA34" s="28">
        <v>278.66803503144303</v>
      </c>
      <c r="BB34" s="28">
        <v>719.84926085638494</v>
      </c>
      <c r="BC34" s="28">
        <v>3.1456739757601699</v>
      </c>
      <c r="BD34" s="28">
        <v>2.7553380975214498E-2</v>
      </c>
      <c r="BE34" s="28">
        <v>977.63248247049899</v>
      </c>
      <c r="BF34" s="28">
        <v>17102.596366994701</v>
      </c>
      <c r="BG34" s="28">
        <v>14884.7548891484</v>
      </c>
      <c r="BH34" s="28">
        <v>2217.8414778463002</v>
      </c>
      <c r="BI34" s="28">
        <v>17.566133301255999</v>
      </c>
      <c r="BJ34" s="28">
        <v>0.19487896435677299</v>
      </c>
      <c r="BK34" s="28">
        <v>1700.2388844171801</v>
      </c>
      <c r="BL34" s="28">
        <v>39.512354731394304</v>
      </c>
      <c r="BM34" s="28">
        <v>2786.7119724201698</v>
      </c>
      <c r="BN34" s="28">
        <v>40.952483377701299</v>
      </c>
      <c r="BO34" s="28">
        <v>22.6190136565309</v>
      </c>
      <c r="BP34" s="28">
        <v>6319.8113884158101</v>
      </c>
      <c r="BQ34" s="28">
        <v>3733.4279886816798</v>
      </c>
      <c r="BR34" s="28">
        <v>1245.11873126209</v>
      </c>
      <c r="BS34" s="28">
        <v>668.81281266775704</v>
      </c>
      <c r="BT34" s="28">
        <v>0.156792332280626</v>
      </c>
      <c r="BU34" s="28">
        <v>1821.8892810229399</v>
      </c>
      <c r="BV34" s="28">
        <v>36960.347395651399</v>
      </c>
      <c r="BW34" s="28">
        <v>13.703627337466999</v>
      </c>
      <c r="BX34" s="28">
        <v>1478.04794084178</v>
      </c>
      <c r="BY34" s="28">
        <v>8139.5047248048804</v>
      </c>
      <c r="BZ34" s="28">
        <v>15117.381382142499</v>
      </c>
      <c r="CA34" s="28">
        <v>126210.313231369</v>
      </c>
      <c r="CB34" s="28">
        <v>6753.2385506479804</v>
      </c>
      <c r="CC34" s="30"/>
      <c r="CD34" s="57">
        <f t="shared" si="0"/>
        <v>8.4584294378211265E-3</v>
      </c>
      <c r="CE34" s="57">
        <f t="shared" si="1"/>
        <v>4.3442450934785184E-3</v>
      </c>
      <c r="CF34" s="57">
        <f t="shared" si="2"/>
        <v>2.6184375282769256E-3</v>
      </c>
      <c r="CG34" s="57">
        <f t="shared" si="3"/>
        <v>2.0735097592281958E-3</v>
      </c>
      <c r="CH34" s="57">
        <f t="shared" si="4"/>
        <v>1.9853636752658124E-3</v>
      </c>
      <c r="CI34" s="57">
        <f t="shared" si="5"/>
        <v>3.24684197439734E-3</v>
      </c>
      <c r="CJ34" s="57">
        <f t="shared" si="6"/>
        <v>2.7586496640205575E-3</v>
      </c>
      <c r="CK34" s="57">
        <f t="shared" si="7"/>
        <v>6.9084784567232521E-2</v>
      </c>
      <c r="CL34" s="57">
        <f t="shared" si="8"/>
        <v>0.3070556222210658</v>
      </c>
      <c r="CM34" s="57" t="str">
        <f t="shared" si="9"/>
        <v/>
      </c>
      <c r="CN34" s="57">
        <f t="shared" si="10"/>
        <v>0.11838644330259791</v>
      </c>
      <c r="CO34" s="57">
        <f t="shared" si="11"/>
        <v>2.7400833653108483E-3</v>
      </c>
      <c r="CP34" s="57">
        <f t="shared" si="12"/>
        <v>9.0422382482145593E-3</v>
      </c>
      <c r="CQ34" s="57">
        <f t="shared" si="13"/>
        <v>1.4974826999015415E-3</v>
      </c>
      <c r="CR34" s="57">
        <f t="shared" si="14"/>
        <v>2.0933405179571988E-3</v>
      </c>
      <c r="CS34" s="57">
        <f t="shared" si="15"/>
        <v>0.11933843502904118</v>
      </c>
    </row>
    <row r="35" spans="1:97" x14ac:dyDescent="0.3">
      <c r="A35" s="30" t="s">
        <v>34</v>
      </c>
      <c r="B35" s="28">
        <v>4069.4502195</v>
      </c>
      <c r="C35" s="28">
        <v>148.09960659000001</v>
      </c>
      <c r="D35" s="28">
        <v>1275.0870858000001</v>
      </c>
      <c r="E35" s="28">
        <v>926.94292827000004</v>
      </c>
      <c r="F35" s="28">
        <v>820.60602018999998</v>
      </c>
      <c r="G35" s="28">
        <v>180.04056933999999</v>
      </c>
      <c r="H35" s="28">
        <v>22843.413053</v>
      </c>
      <c r="I35" s="28">
        <v>14.443096859000001</v>
      </c>
      <c r="J35" s="28">
        <v>68.626130610000004</v>
      </c>
      <c r="K35" s="28"/>
      <c r="L35" s="28">
        <v>16.135325545000001</v>
      </c>
      <c r="M35" s="28">
        <v>7.3799503809999996</v>
      </c>
      <c r="N35" s="28">
        <v>383.27075108999998</v>
      </c>
      <c r="O35" s="28">
        <v>0.65930084619999996</v>
      </c>
      <c r="P35" s="28">
        <v>1.36095222E-2</v>
      </c>
      <c r="Q35" s="28">
        <v>104.62728276</v>
      </c>
      <c r="R35" s="28"/>
      <c r="S35" s="28" t="s">
        <v>34</v>
      </c>
      <c r="T35" s="28">
        <v>595.753264697497</v>
      </c>
      <c r="U35" s="28">
        <v>0.66108829173459904</v>
      </c>
      <c r="V35" s="28">
        <v>14.522709976950599</v>
      </c>
      <c r="W35" s="28">
        <v>14.5227038487209</v>
      </c>
      <c r="X35" s="28">
        <v>38.224676440119701</v>
      </c>
      <c r="Y35" s="28">
        <v>76.098811724979001</v>
      </c>
      <c r="Z35" s="28">
        <v>1.3611817333068699E-2</v>
      </c>
      <c r="AA35" s="28">
        <v>51.767102330086601</v>
      </c>
      <c r="AB35" s="28">
        <v>0</v>
      </c>
      <c r="AC35" s="28">
        <v>4101.63720974222</v>
      </c>
      <c r="AD35" s="28">
        <v>35.8440307018925</v>
      </c>
      <c r="AE35" s="28">
        <v>5.6560063410678003</v>
      </c>
      <c r="AF35" s="28">
        <v>4.1246516972578897</v>
      </c>
      <c r="AG35" s="28">
        <v>745.08224445471899</v>
      </c>
      <c r="AH35" s="28">
        <v>16.241891303190801</v>
      </c>
      <c r="AI35" s="28">
        <v>16.241891303190801</v>
      </c>
      <c r="AJ35" s="28">
        <v>7.4001568818135297</v>
      </c>
      <c r="AK35" s="28">
        <v>0</v>
      </c>
      <c r="AL35" s="28">
        <v>391.18688917878899</v>
      </c>
      <c r="AM35" s="28">
        <v>1.0530159399121</v>
      </c>
      <c r="AN35" s="28">
        <v>102.201941753798</v>
      </c>
      <c r="AO35" s="28">
        <v>387.429928324098</v>
      </c>
      <c r="AP35" s="28">
        <v>104.950315868356</v>
      </c>
      <c r="AQ35" s="28">
        <v>148.96258772609701</v>
      </c>
      <c r="AR35" s="28">
        <v>0</v>
      </c>
      <c r="AS35" s="28">
        <v>1154.5284013271801</v>
      </c>
      <c r="AT35" s="28">
        <v>128.281014840192</v>
      </c>
      <c r="AU35" s="28">
        <v>1282.80941616737</v>
      </c>
      <c r="AV35" s="28">
        <v>220.42250226726799</v>
      </c>
      <c r="AW35" s="28">
        <v>350.32521749108503</v>
      </c>
      <c r="AX35" s="28">
        <v>0.27318983680285702</v>
      </c>
      <c r="AY35" s="28">
        <v>12081.4535222837</v>
      </c>
      <c r="AZ35" s="28">
        <v>0.59727224579330496</v>
      </c>
      <c r="BA35" s="28">
        <v>51.8819365179098</v>
      </c>
      <c r="BB35" s="28">
        <v>70.159157680076305</v>
      </c>
      <c r="BC35" s="28">
        <v>0.22693779063807201</v>
      </c>
      <c r="BD35" s="28">
        <v>2.5388817473833798E-3</v>
      </c>
      <c r="BE35" s="28">
        <v>42.902889928735497</v>
      </c>
      <c r="BF35" s="28">
        <v>930.77148101368596</v>
      </c>
      <c r="BG35" s="28">
        <v>823.87746873394201</v>
      </c>
      <c r="BH35" s="28">
        <v>106.894012279744</v>
      </c>
      <c r="BI35" s="28">
        <v>0.683749024620115</v>
      </c>
      <c r="BJ35" s="28">
        <v>1.3687173303350401E-2</v>
      </c>
      <c r="BK35" s="28">
        <v>27.461828127669602</v>
      </c>
      <c r="BL35" s="28">
        <v>4.4593177168934597</v>
      </c>
      <c r="BM35" s="28">
        <v>214.885741276586</v>
      </c>
      <c r="BN35" s="28">
        <v>9.9029286903994205</v>
      </c>
      <c r="BO35" s="28">
        <v>2.9857617652408299</v>
      </c>
      <c r="BP35" s="28">
        <v>377.377146227065</v>
      </c>
      <c r="BQ35" s="28">
        <v>587.72933633581601</v>
      </c>
      <c r="BR35" s="28">
        <v>5.9060480804907503</v>
      </c>
      <c r="BS35" s="28">
        <v>14.141372397030301</v>
      </c>
      <c r="BT35" s="28">
        <v>1.5965372939367301E-2</v>
      </c>
      <c r="BU35" s="28">
        <v>181.037672084966</v>
      </c>
      <c r="BV35" s="28">
        <v>6459.0339319299301</v>
      </c>
      <c r="BW35" s="28">
        <v>2.1627828867033698</v>
      </c>
      <c r="BX35" s="28">
        <v>150.42847029404001</v>
      </c>
      <c r="BY35" s="28">
        <v>1123.3791190992399</v>
      </c>
      <c r="BZ35" s="28">
        <v>2920.85650632649</v>
      </c>
      <c r="CA35" s="28">
        <v>22906.155517452298</v>
      </c>
      <c r="CB35" s="28">
        <v>2416.55891765466</v>
      </c>
      <c r="CC35" s="30"/>
      <c r="CD35" s="57">
        <f t="shared" ref="CD35:CD51" si="16">IF(AC35=0,"",(AC35-B35)/B35)</f>
        <v>7.9094198248171894E-3</v>
      </c>
      <c r="CE35" s="57">
        <f t="shared" ref="CE35:CE61" si="17">IF(AQ35=0,"",(AQ35-C35)/C35)</f>
        <v>5.827031927816583E-3</v>
      </c>
      <c r="CF35" s="57">
        <f t="shared" ref="CF35:CF61" si="18">IF(AU35=0,"",(AU35-D35)/D35)</f>
        <v>6.0563160378374658E-3</v>
      </c>
      <c r="CG35" s="57">
        <f t="shared" ref="CG35:CG61" si="19">IF(BF35=0,"",(BF35-E35)/E35)</f>
        <v>4.1303003959815929E-3</v>
      </c>
      <c r="CH35" s="57">
        <f t="shared" ref="CH35:CH61" si="20">IF(BG35=0,"",(BG35-F35)/F35)</f>
        <v>3.9866250837211382E-3</v>
      </c>
      <c r="CI35" s="57">
        <f t="shared" ref="CI35:CI61" si="21">IF(BU35=0,"",(BU35-G35)/G35)</f>
        <v>5.5382114632342794E-3</v>
      </c>
      <c r="CJ35" s="57">
        <f t="shared" ref="CJ35:CJ61" si="22">IF(CA35=0,"",(CA35-H35)/H35)</f>
        <v>2.7466326641612825E-3</v>
      </c>
      <c r="CK35" s="57">
        <f t="shared" ref="CK35:CK61" si="23">IF(W35=0,"",(W35-I35)/I35)</f>
        <v>5.5117673514245786E-3</v>
      </c>
      <c r="CL35" s="57">
        <f t="shared" ref="CL35:CL51" si="24">IF(Y35=0,"",Y35-J35)/J35</f>
        <v>0.10888973410793029</v>
      </c>
      <c r="CM35" s="57" t="str">
        <f t="shared" ref="CM35:CM61" si="25">IF(AB35=0,"",(AB35-K35)/K35)</f>
        <v/>
      </c>
      <c r="CN35" s="57">
        <f t="shared" ref="CN35:CN61" si="26">IF(AI35=0,"",(AI35-L35)/L35)</f>
        <v>6.6045000389733759E-3</v>
      </c>
      <c r="CO35" s="57">
        <f t="shared" ref="CO35:CO61" si="27">IF(AJ35=0,"",(AJ35-M35)/M35)</f>
        <v>2.7380266492783821E-3</v>
      </c>
      <c r="CP35" s="57">
        <f t="shared" ref="CP35:CP61" si="28">IF(AO35=0,"",(AO35-N35)/N35)</f>
        <v>1.0851799210530842E-2</v>
      </c>
      <c r="CQ35" s="57">
        <f t="shared" ref="CQ35:CQ51" si="29">IF(U35=0,"",(U35-O35)/O35)</f>
        <v>2.7111227672485974E-3</v>
      </c>
      <c r="CR35" s="57">
        <f t="shared" ref="CR35:CR51" si="30">IF(Z35=0,"",(Z35-P35)/P35)</f>
        <v>1.6864170798733383E-4</v>
      </c>
      <c r="CS35" s="57">
        <f t="shared" ref="CS35:CS61" si="31">IF(AP35=0,"",(AP35-Q35)/Q35)</f>
        <v>3.0874653325078886E-3</v>
      </c>
    </row>
    <row r="36" spans="1:97" x14ac:dyDescent="0.3">
      <c r="A36" s="30" t="s">
        <v>35</v>
      </c>
      <c r="B36" s="28">
        <v>97388.355993000005</v>
      </c>
      <c r="C36" s="28">
        <v>3813.4175137000002</v>
      </c>
      <c r="D36" s="28">
        <v>35081.913281000001</v>
      </c>
      <c r="E36" s="28">
        <v>18620.348287000001</v>
      </c>
      <c r="F36" s="28">
        <v>15777.278598999999</v>
      </c>
      <c r="G36" s="28">
        <v>2547.7459878999998</v>
      </c>
      <c r="H36" s="28">
        <v>151524.46051999999</v>
      </c>
      <c r="I36" s="28">
        <v>178.23129661999999</v>
      </c>
      <c r="J36" s="28">
        <v>401.52005978</v>
      </c>
      <c r="K36" s="28"/>
      <c r="L36" s="28">
        <v>221.07469404</v>
      </c>
      <c r="M36" s="28">
        <v>462.60058006000003</v>
      </c>
      <c r="N36" s="28">
        <v>6689.4771535</v>
      </c>
      <c r="O36" s="28">
        <v>55.595260557000003</v>
      </c>
      <c r="P36" s="28">
        <v>1.1884651745999999</v>
      </c>
      <c r="Q36" s="28">
        <v>107.60079127</v>
      </c>
      <c r="R36" s="28"/>
      <c r="S36" s="28" t="s">
        <v>35</v>
      </c>
      <c r="T36" s="28">
        <v>8362.19612916593</v>
      </c>
      <c r="U36" s="28">
        <v>55.745768496247798</v>
      </c>
      <c r="V36" s="28">
        <v>179.48266826774801</v>
      </c>
      <c r="W36" s="28">
        <v>179.39991861611901</v>
      </c>
      <c r="X36" s="28">
        <v>191.24472523103799</v>
      </c>
      <c r="Y36" s="28">
        <v>463.70729087240397</v>
      </c>
      <c r="Z36" s="28">
        <v>1.1883954265647501</v>
      </c>
      <c r="AA36" s="28">
        <v>2105.1011311912998</v>
      </c>
      <c r="AB36" s="28">
        <v>0</v>
      </c>
      <c r="AC36" s="28">
        <v>97996.685278526405</v>
      </c>
      <c r="AD36" s="28">
        <v>881.12753049305604</v>
      </c>
      <c r="AE36" s="28">
        <v>72.018062245432901</v>
      </c>
      <c r="AF36" s="28">
        <v>102.922922807521</v>
      </c>
      <c r="AG36" s="28">
        <v>10945.582728454299</v>
      </c>
      <c r="AH36" s="28">
        <v>223.101100051109</v>
      </c>
      <c r="AI36" s="28">
        <v>223.101100051109</v>
      </c>
      <c r="AJ36" s="28">
        <v>463.87065577918401</v>
      </c>
      <c r="AK36" s="28">
        <v>0</v>
      </c>
      <c r="AL36" s="28">
        <v>1439.4589163942501</v>
      </c>
      <c r="AM36" s="28">
        <v>3.7806009106918599</v>
      </c>
      <c r="AN36" s="28">
        <v>896.373889997432</v>
      </c>
      <c r="AO36" s="28">
        <v>6731.7713751859401</v>
      </c>
      <c r="AP36" s="28">
        <v>107.945172890194</v>
      </c>
      <c r="AQ36" s="28">
        <v>3834.6057343176899</v>
      </c>
      <c r="AR36" s="28">
        <v>0</v>
      </c>
      <c r="AS36" s="28">
        <v>31686.177078809698</v>
      </c>
      <c r="AT36" s="28">
        <v>3520.6860351196201</v>
      </c>
      <c r="AU36" s="28">
        <v>35206.863113929299</v>
      </c>
      <c r="AV36" s="28">
        <v>3550.3963081091802</v>
      </c>
      <c r="AW36" s="28">
        <v>1043.5213527676201</v>
      </c>
      <c r="AX36" s="28">
        <v>8.9015155629777798</v>
      </c>
      <c r="AY36" s="28">
        <v>77447.057945230496</v>
      </c>
      <c r="AZ36" s="28">
        <v>31.3116087953393</v>
      </c>
      <c r="BA36" s="28">
        <v>753.093304232322</v>
      </c>
      <c r="BB36" s="28">
        <v>1150.8832895164701</v>
      </c>
      <c r="BC36" s="28">
        <v>6.7264352277650099</v>
      </c>
      <c r="BD36" s="28">
        <v>2.4418930888407502</v>
      </c>
      <c r="BE36" s="28">
        <v>874.62799991181498</v>
      </c>
      <c r="BF36" s="28">
        <v>18683.5291112573</v>
      </c>
      <c r="BG36" s="28">
        <v>15829.902726672</v>
      </c>
      <c r="BH36" s="28">
        <v>2853.62638458528</v>
      </c>
      <c r="BI36" s="28">
        <v>14.614009961584401</v>
      </c>
      <c r="BJ36" s="28">
        <v>0.26157229076759397</v>
      </c>
      <c r="BK36" s="28">
        <v>1120.64843356096</v>
      </c>
      <c r="BL36" s="28">
        <v>70.1771291632908</v>
      </c>
      <c r="BM36" s="28">
        <v>3687.6216287747302</v>
      </c>
      <c r="BN36" s="28">
        <v>141.570883039291</v>
      </c>
      <c r="BO36" s="28">
        <v>47.355326895837102</v>
      </c>
      <c r="BP36" s="28">
        <v>6976.3258559169299</v>
      </c>
      <c r="BQ36" s="28">
        <v>5351.0612565659203</v>
      </c>
      <c r="BR36" s="28">
        <v>503.81851585949897</v>
      </c>
      <c r="BS36" s="28">
        <v>438.94325721875799</v>
      </c>
      <c r="BT36" s="28">
        <v>0.58006765488847301</v>
      </c>
      <c r="BU36" s="28">
        <v>2558.3666371203199</v>
      </c>
      <c r="BV36" s="28">
        <v>41569.1066646162</v>
      </c>
      <c r="BW36" s="28">
        <v>20.014156881936898</v>
      </c>
      <c r="BX36" s="28">
        <v>2307.7798982029499</v>
      </c>
      <c r="BY36" s="28">
        <v>8027.1766466460704</v>
      </c>
      <c r="BZ36" s="28">
        <v>18539.737832811999</v>
      </c>
      <c r="CA36" s="28">
        <v>151943.77970766701</v>
      </c>
      <c r="CB36" s="28">
        <v>8039.6294513761804</v>
      </c>
      <c r="CC36" s="30"/>
      <c r="CD36" s="57">
        <f t="shared" si="16"/>
        <v>6.2464272994825557E-3</v>
      </c>
      <c r="CE36" s="57">
        <f t="shared" si="17"/>
        <v>5.5562289053242547E-3</v>
      </c>
      <c r="CF36" s="57">
        <f t="shared" si="18"/>
        <v>3.5616595916098397E-3</v>
      </c>
      <c r="CG36" s="57">
        <f t="shared" si="19"/>
        <v>3.3931064705921311E-3</v>
      </c>
      <c r="CH36" s="57">
        <f t="shared" si="20"/>
        <v>3.3354375624283241E-3</v>
      </c>
      <c r="CI36" s="57">
        <f t="shared" si="21"/>
        <v>4.1686452537892929E-3</v>
      </c>
      <c r="CJ36" s="57">
        <f t="shared" si="22"/>
        <v>2.767336615012534E-3</v>
      </c>
      <c r="CK36" s="57">
        <f t="shared" si="23"/>
        <v>6.5567721173604441E-3</v>
      </c>
      <c r="CL36" s="57">
        <f t="shared" si="24"/>
        <v>0.15487951243700618</v>
      </c>
      <c r="CM36" s="57" t="str">
        <f t="shared" si="25"/>
        <v/>
      </c>
      <c r="CN36" s="57">
        <f t="shared" si="26"/>
        <v>9.1661599709931384E-3</v>
      </c>
      <c r="CO36" s="57">
        <f t="shared" si="27"/>
        <v>2.745512595378172E-3</v>
      </c>
      <c r="CP36" s="57">
        <f t="shared" si="28"/>
        <v>6.3225003562216147E-3</v>
      </c>
      <c r="CQ36" s="57">
        <f t="shared" si="29"/>
        <v>2.707208091838771E-3</v>
      </c>
      <c r="CR36" s="57">
        <f t="shared" si="30"/>
        <v>-5.8687487644149266E-5</v>
      </c>
      <c r="CS36" s="57">
        <f t="shared" si="31"/>
        <v>3.2005491421512994E-3</v>
      </c>
    </row>
    <row r="37" spans="1:97" x14ac:dyDescent="0.3">
      <c r="A37" s="30" t="s">
        <v>36</v>
      </c>
      <c r="B37" s="28">
        <v>33049.447047000001</v>
      </c>
      <c r="C37" s="28">
        <v>833.11121060000005</v>
      </c>
      <c r="D37" s="28">
        <v>8362.6737365999998</v>
      </c>
      <c r="E37" s="28">
        <v>7698.0231222000002</v>
      </c>
      <c r="F37" s="28">
        <v>6646.7131966999996</v>
      </c>
      <c r="G37" s="28">
        <v>1236.6243879000001</v>
      </c>
      <c r="H37" s="28">
        <v>55213.671885000003</v>
      </c>
      <c r="I37" s="28">
        <v>77.987532642000005</v>
      </c>
      <c r="J37" s="28">
        <v>224.68486974999999</v>
      </c>
      <c r="K37" s="28"/>
      <c r="L37" s="28">
        <v>84.526522388000004</v>
      </c>
      <c r="M37" s="28">
        <v>33.325377789999997</v>
      </c>
      <c r="N37" s="28">
        <v>1969.0453992</v>
      </c>
      <c r="O37" s="28">
        <v>3.2478630595000002</v>
      </c>
      <c r="P37" s="28">
        <v>0.68814815259999995</v>
      </c>
      <c r="Q37" s="28">
        <v>82.816994360999999</v>
      </c>
      <c r="R37" s="28"/>
      <c r="S37" s="28" t="s">
        <v>36</v>
      </c>
      <c r="T37" s="28">
        <v>2166.2286850674</v>
      </c>
      <c r="U37" s="28">
        <v>3.2557007011388701</v>
      </c>
      <c r="V37" s="28">
        <v>78.396239667628095</v>
      </c>
      <c r="W37" s="28">
        <v>78.396216358988795</v>
      </c>
      <c r="X37" s="28">
        <v>68.418982616147701</v>
      </c>
      <c r="Y37" s="28">
        <v>242.19065767114401</v>
      </c>
      <c r="Z37" s="28">
        <v>0.688065826930925</v>
      </c>
      <c r="AA37" s="28">
        <v>530.21982508260703</v>
      </c>
      <c r="AB37" s="28">
        <v>0</v>
      </c>
      <c r="AC37" s="28">
        <v>33242.474730512498</v>
      </c>
      <c r="AD37" s="28">
        <v>311.50693413735502</v>
      </c>
      <c r="AE37" s="28">
        <v>23.1129648547548</v>
      </c>
      <c r="AF37" s="28">
        <v>37.088283872428001</v>
      </c>
      <c r="AG37" s="28">
        <v>3776.41090632553</v>
      </c>
      <c r="AH37" s="28">
        <v>85.076258792014997</v>
      </c>
      <c r="AI37" s="28">
        <v>85.076258792014997</v>
      </c>
      <c r="AJ37" s="28">
        <v>33.416645102809099</v>
      </c>
      <c r="AK37" s="28">
        <v>0</v>
      </c>
      <c r="AL37" s="28">
        <v>1265.2631929455299</v>
      </c>
      <c r="AM37" s="28">
        <v>3.8338888634064401</v>
      </c>
      <c r="AN37" s="28">
        <v>255.41463218770099</v>
      </c>
      <c r="AO37" s="28">
        <v>1983.9214371268499</v>
      </c>
      <c r="AP37" s="28">
        <v>83.1114209844702</v>
      </c>
      <c r="AQ37" s="28">
        <v>837.70994524336299</v>
      </c>
      <c r="AR37" s="28">
        <v>0</v>
      </c>
      <c r="AS37" s="28">
        <v>7553.4725395481601</v>
      </c>
      <c r="AT37" s="28">
        <v>839.27456579859597</v>
      </c>
      <c r="AU37" s="28">
        <v>8392.7471053467598</v>
      </c>
      <c r="AV37" s="28">
        <v>529.09063187677998</v>
      </c>
      <c r="AW37" s="28">
        <v>560.24470896586604</v>
      </c>
      <c r="AX37" s="28">
        <v>1.64377761900825</v>
      </c>
      <c r="AY37" s="28">
        <v>31199.804209067599</v>
      </c>
      <c r="AZ37" s="28">
        <v>15.4571409079735</v>
      </c>
      <c r="BA37" s="28">
        <v>313.835605835634</v>
      </c>
      <c r="BB37" s="28">
        <v>476.470543604667</v>
      </c>
      <c r="BC37" s="28">
        <v>1.40708274122698</v>
      </c>
      <c r="BD37" s="28">
        <v>1.5791829759089899E-2</v>
      </c>
      <c r="BE37" s="28">
        <v>418.21220321103198</v>
      </c>
      <c r="BF37" s="28">
        <v>7719.4080232669603</v>
      </c>
      <c r="BG37" s="28">
        <v>6664.6850317051503</v>
      </c>
      <c r="BH37" s="28">
        <v>1054.7229915618</v>
      </c>
      <c r="BI37" s="28">
        <v>6.65089380027226</v>
      </c>
      <c r="BJ37" s="28">
        <v>7.5083452176788607E-2</v>
      </c>
      <c r="BK37" s="28">
        <v>479.72902492876199</v>
      </c>
      <c r="BL37" s="28">
        <v>28.6672044544387</v>
      </c>
      <c r="BM37" s="28">
        <v>1508.7985543191201</v>
      </c>
      <c r="BN37" s="28">
        <v>58.469151672481303</v>
      </c>
      <c r="BO37" s="28">
        <v>17.186965667421699</v>
      </c>
      <c r="BP37" s="28">
        <v>2834.9093138665198</v>
      </c>
      <c r="BQ37" s="28">
        <v>1667.4364693079001</v>
      </c>
      <c r="BR37" s="28">
        <v>289.248808602434</v>
      </c>
      <c r="BS37" s="28">
        <v>213.80020442357301</v>
      </c>
      <c r="BT37" s="28">
        <v>0.107680768641456</v>
      </c>
      <c r="BU37" s="28">
        <v>1237.29694612146</v>
      </c>
      <c r="BV37" s="28">
        <v>19677.310238842001</v>
      </c>
      <c r="BW37" s="28">
        <v>11.5746571587713</v>
      </c>
      <c r="BX37" s="28">
        <v>582.49561010607101</v>
      </c>
      <c r="BY37" s="28">
        <v>2930.0457755412699</v>
      </c>
      <c r="BZ37" s="28">
        <v>4855.6246064584302</v>
      </c>
      <c r="CA37" s="28">
        <v>55366.150745217303</v>
      </c>
      <c r="CB37" s="28">
        <v>3645.6956825041502</v>
      </c>
      <c r="CC37" s="30"/>
      <c r="CD37" s="57">
        <f t="shared" si="16"/>
        <v>5.8405722564129434E-3</v>
      </c>
      <c r="CE37" s="57">
        <f t="shared" si="17"/>
        <v>5.5199529004668815E-3</v>
      </c>
      <c r="CF37" s="57">
        <f t="shared" si="18"/>
        <v>3.5961427761005671E-3</v>
      </c>
      <c r="CG37" s="57">
        <f t="shared" si="19"/>
        <v>2.7779730883490178E-3</v>
      </c>
      <c r="CH37" s="57">
        <f t="shared" si="20"/>
        <v>2.7038679830616906E-3</v>
      </c>
      <c r="CI37" s="57">
        <f t="shared" si="21"/>
        <v>5.4386621195625403E-4</v>
      </c>
      <c r="CJ37" s="57">
        <f t="shared" si="22"/>
        <v>2.7616141982892387E-3</v>
      </c>
      <c r="CK37" s="57">
        <f t="shared" si="23"/>
        <v>5.2403724434371239E-3</v>
      </c>
      <c r="CL37" s="57">
        <f t="shared" si="24"/>
        <v>7.7912624649012538E-2</v>
      </c>
      <c r="CM37" s="57" t="str">
        <f t="shared" si="25"/>
        <v/>
      </c>
      <c r="CN37" s="57">
        <f t="shared" si="26"/>
        <v>6.5037149108246976E-3</v>
      </c>
      <c r="CO37" s="57">
        <f t="shared" si="27"/>
        <v>2.738673013228022E-3</v>
      </c>
      <c r="CP37" s="57">
        <f t="shared" si="28"/>
        <v>7.554949181412406E-3</v>
      </c>
      <c r="CQ37" s="57">
        <f t="shared" si="29"/>
        <v>2.4131687498168387E-3</v>
      </c>
      <c r="CR37" s="57">
        <f t="shared" si="30"/>
        <v>-1.1963364104649391E-4</v>
      </c>
      <c r="CS37" s="57">
        <f t="shared" si="31"/>
        <v>3.5551474155991838E-3</v>
      </c>
    </row>
    <row r="38" spans="1:97" x14ac:dyDescent="0.3">
      <c r="A38" s="30" t="s">
        <v>37</v>
      </c>
      <c r="B38" s="28">
        <v>43706.472006000004</v>
      </c>
      <c r="C38" s="28">
        <v>619.16827645000001</v>
      </c>
      <c r="D38" s="28">
        <v>8623.2846604000006</v>
      </c>
      <c r="E38" s="28">
        <v>5902.4018476000001</v>
      </c>
      <c r="F38" s="28">
        <v>4451.0368539999999</v>
      </c>
      <c r="G38" s="28">
        <v>2004.3542806999999</v>
      </c>
      <c r="H38" s="28">
        <v>51674.935639000003</v>
      </c>
      <c r="I38" s="28">
        <v>57.156690775000001</v>
      </c>
      <c r="J38" s="28">
        <v>159.55444276</v>
      </c>
      <c r="K38" s="28"/>
      <c r="L38" s="28">
        <v>66.246090671999994</v>
      </c>
      <c r="M38" s="28">
        <v>20.059422593000001</v>
      </c>
      <c r="N38" s="28">
        <v>2063.3198406000001</v>
      </c>
      <c r="O38" s="28">
        <v>1.7276568226</v>
      </c>
      <c r="P38" s="28">
        <v>9.1823069100000002E-2</v>
      </c>
      <c r="Q38" s="28">
        <v>109.89204854</v>
      </c>
      <c r="R38" s="28"/>
      <c r="S38" s="28" t="s">
        <v>37</v>
      </c>
      <c r="T38" s="28">
        <v>1940.04963627591</v>
      </c>
      <c r="U38" s="28">
        <v>1.73226110206035</v>
      </c>
      <c r="V38" s="28">
        <v>57.527427755240701</v>
      </c>
      <c r="W38" s="28">
        <v>57.527384838208498</v>
      </c>
      <c r="X38" s="28">
        <v>85.304799280609799</v>
      </c>
      <c r="Y38" s="28">
        <v>179.81806933687199</v>
      </c>
      <c r="Z38" s="28">
        <v>9.18852322607841E-2</v>
      </c>
      <c r="AA38" s="28">
        <v>724.65654388475104</v>
      </c>
      <c r="AB38" s="28">
        <v>0</v>
      </c>
      <c r="AC38" s="28">
        <v>43925.533894321401</v>
      </c>
      <c r="AD38" s="28">
        <v>487.741129397485</v>
      </c>
      <c r="AE38" s="28">
        <v>23.4574256548851</v>
      </c>
      <c r="AF38" s="28">
        <v>52.530572414280897</v>
      </c>
      <c r="AG38" s="28">
        <v>3705.2647900311299</v>
      </c>
      <c r="AH38" s="28">
        <v>67.573969050583699</v>
      </c>
      <c r="AI38" s="28">
        <v>67.573969050583699</v>
      </c>
      <c r="AJ38" s="28">
        <v>20.114309058324299</v>
      </c>
      <c r="AK38" s="28">
        <v>0</v>
      </c>
      <c r="AL38" s="28">
        <v>653.91523782565798</v>
      </c>
      <c r="AM38" s="28">
        <v>1.34373137657923</v>
      </c>
      <c r="AN38" s="28">
        <v>286.19482574335501</v>
      </c>
      <c r="AO38" s="28">
        <v>2077.6862434500799</v>
      </c>
      <c r="AP38" s="28">
        <v>110.206982728323</v>
      </c>
      <c r="AQ38" s="28">
        <v>622.09508784922605</v>
      </c>
      <c r="AR38" s="28">
        <v>0</v>
      </c>
      <c r="AS38" s="28">
        <v>7779.2351993121501</v>
      </c>
      <c r="AT38" s="28">
        <v>864.35964119402297</v>
      </c>
      <c r="AU38" s="28">
        <v>8643.5948405061808</v>
      </c>
      <c r="AV38" s="28">
        <v>770.462027304912</v>
      </c>
      <c r="AW38" s="28">
        <v>609.68335758478099</v>
      </c>
      <c r="AX38" s="28">
        <v>7.2490387116189003</v>
      </c>
      <c r="AY38" s="28">
        <v>26976.458945296701</v>
      </c>
      <c r="AZ38" s="28">
        <v>7.01763595716419</v>
      </c>
      <c r="BA38" s="28">
        <v>334.43687768206001</v>
      </c>
      <c r="BB38" s="28">
        <v>417.92281585343602</v>
      </c>
      <c r="BC38" s="28">
        <v>4.2839467969598202</v>
      </c>
      <c r="BD38" s="28">
        <v>1.40211262090973E-2</v>
      </c>
      <c r="BE38" s="28">
        <v>275.93338136102301</v>
      </c>
      <c r="BF38" s="28">
        <v>5923.4304970506901</v>
      </c>
      <c r="BG38" s="28">
        <v>4467.9895435847502</v>
      </c>
      <c r="BH38" s="28">
        <v>1455.4409534659401</v>
      </c>
      <c r="BI38" s="28">
        <v>3.4139219903327298</v>
      </c>
      <c r="BJ38" s="28">
        <v>0.13778482006867401</v>
      </c>
      <c r="BK38" s="28">
        <v>252.79499792214301</v>
      </c>
      <c r="BL38" s="28">
        <v>25.626388738790801</v>
      </c>
      <c r="BM38" s="28">
        <v>1123.5589364903501</v>
      </c>
      <c r="BN38" s="28">
        <v>65.198054478413994</v>
      </c>
      <c r="BO38" s="28">
        <v>18.8992739573516</v>
      </c>
      <c r="BP38" s="28">
        <v>1772.5832162127899</v>
      </c>
      <c r="BQ38" s="28">
        <v>1366.8362024320199</v>
      </c>
      <c r="BR38" s="28">
        <v>46.137133203260603</v>
      </c>
      <c r="BS38" s="28">
        <v>112.28639926365599</v>
      </c>
      <c r="BT38" s="28">
        <v>0.49571901911958399</v>
      </c>
      <c r="BU38" s="28">
        <v>2006.92570544001</v>
      </c>
      <c r="BV38" s="28">
        <v>14916.6202004112</v>
      </c>
      <c r="BW38" s="28">
        <v>29.681011320888199</v>
      </c>
      <c r="BX38" s="28">
        <v>635.22291315828397</v>
      </c>
      <c r="BY38" s="28">
        <v>2413.4383889489</v>
      </c>
      <c r="BZ38" s="28">
        <v>6050.7562619500904</v>
      </c>
      <c r="CA38" s="28">
        <v>51817.040710549598</v>
      </c>
      <c r="CB38" s="28">
        <v>3295.3593769580102</v>
      </c>
      <c r="CC38" s="30"/>
      <c r="CD38" s="57">
        <f t="shared" si="16"/>
        <v>5.0121155578817869E-3</v>
      </c>
      <c r="CE38" s="57">
        <f t="shared" si="17"/>
        <v>4.7270047748681609E-3</v>
      </c>
      <c r="CF38" s="57">
        <f t="shared" si="18"/>
        <v>2.3552719069392472E-3</v>
      </c>
      <c r="CG38" s="57">
        <f t="shared" si="19"/>
        <v>3.5627275122313978E-3</v>
      </c>
      <c r="CH38" s="57">
        <f t="shared" si="20"/>
        <v>3.8087057332530142E-3</v>
      </c>
      <c r="CI38" s="57">
        <f t="shared" si="21"/>
        <v>1.2829192746863455E-3</v>
      </c>
      <c r="CJ38" s="57">
        <f t="shared" si="22"/>
        <v>2.7499806200502672E-3</v>
      </c>
      <c r="CK38" s="57">
        <f t="shared" si="23"/>
        <v>6.4855760223724484E-3</v>
      </c>
      <c r="CL38" s="57">
        <f t="shared" si="24"/>
        <v>0.12700133087081947</v>
      </c>
      <c r="CM38" s="57" t="str">
        <f t="shared" si="25"/>
        <v/>
      </c>
      <c r="CN38" s="57">
        <f t="shared" si="26"/>
        <v>2.004463003195681E-2</v>
      </c>
      <c r="CO38" s="57">
        <f t="shared" si="27"/>
        <v>2.7361936800439773E-3</v>
      </c>
      <c r="CP38" s="57">
        <f t="shared" si="28"/>
        <v>6.9627609677335028E-3</v>
      </c>
      <c r="CQ38" s="57">
        <f t="shared" si="29"/>
        <v>2.6650428488575141E-3</v>
      </c>
      <c r="CR38" s="57">
        <f t="shared" si="30"/>
        <v>6.7698848876854127E-4</v>
      </c>
      <c r="CS38" s="57">
        <f t="shared" si="31"/>
        <v>2.8658505552233804E-3</v>
      </c>
    </row>
    <row r="39" spans="1:97" x14ac:dyDescent="0.3">
      <c r="A39" s="30" t="s">
        <v>130</v>
      </c>
      <c r="B39" s="28">
        <v>143064.35307000001</v>
      </c>
      <c r="C39" s="28">
        <v>3664.6471881000002</v>
      </c>
      <c r="D39" s="28">
        <v>61553.024266</v>
      </c>
      <c r="E39" s="28">
        <v>29357.252982999998</v>
      </c>
      <c r="F39" s="28">
        <v>25163.308313000001</v>
      </c>
      <c r="G39" s="28">
        <v>17972.150463999998</v>
      </c>
      <c r="H39" s="28">
        <v>170577.90731000001</v>
      </c>
      <c r="I39" s="28">
        <v>216.22312220000001</v>
      </c>
      <c r="J39" s="28">
        <v>468.03770695999998</v>
      </c>
      <c r="K39" s="28"/>
      <c r="L39" s="28">
        <v>252.31299988999999</v>
      </c>
      <c r="M39" s="28">
        <v>73.392176129999996</v>
      </c>
      <c r="N39" s="28">
        <v>6925.5104299000004</v>
      </c>
      <c r="O39" s="28">
        <v>7.9254286321</v>
      </c>
      <c r="P39" s="28">
        <v>2.8964767611000002</v>
      </c>
      <c r="Q39" s="28">
        <v>378.25072676000002</v>
      </c>
      <c r="R39" s="28"/>
      <c r="S39" s="28" t="s">
        <v>130</v>
      </c>
      <c r="T39" s="28">
        <v>5327.71100970711</v>
      </c>
      <c r="U39" s="28">
        <v>7.94197171555638</v>
      </c>
      <c r="V39" s="28">
        <v>217.513682437168</v>
      </c>
      <c r="W39" s="28">
        <v>217.51358968820699</v>
      </c>
      <c r="X39" s="28">
        <v>216.22102985628001</v>
      </c>
      <c r="Y39" s="28">
        <v>524.73762438757399</v>
      </c>
      <c r="Z39" s="28">
        <v>2.8961783777502101</v>
      </c>
      <c r="AA39" s="28">
        <v>2468.2749588574902</v>
      </c>
      <c r="AB39" s="28">
        <v>0</v>
      </c>
      <c r="AC39" s="28">
        <v>143805.52704553099</v>
      </c>
      <c r="AD39" s="28">
        <v>1330.45202859559</v>
      </c>
      <c r="AE39" s="28">
        <v>72.524111090883693</v>
      </c>
      <c r="AF39" s="28">
        <v>155.75431226633</v>
      </c>
      <c r="AG39" s="28">
        <v>10902.847696369899</v>
      </c>
      <c r="AH39" s="28">
        <v>260.68798610550601</v>
      </c>
      <c r="AI39" s="28">
        <v>260.68798610550601</v>
      </c>
      <c r="AJ39" s="28">
        <v>73.593414698893795</v>
      </c>
      <c r="AK39" s="28">
        <v>0</v>
      </c>
      <c r="AL39" s="28">
        <v>2083.99113130466</v>
      </c>
      <c r="AM39" s="28">
        <v>5.0780508680156196</v>
      </c>
      <c r="AN39" s="28">
        <v>908.99791988531501</v>
      </c>
      <c r="AO39" s="28">
        <v>6964.0869445519502</v>
      </c>
      <c r="AP39" s="28">
        <v>379.309374079235</v>
      </c>
      <c r="AQ39" s="28">
        <v>3683.6241659418902</v>
      </c>
      <c r="AR39" s="28">
        <v>0</v>
      </c>
      <c r="AS39" s="28">
        <v>55530.362523498399</v>
      </c>
      <c r="AT39" s="28">
        <v>6170.0405962157602</v>
      </c>
      <c r="AU39" s="28">
        <v>61700.403119714203</v>
      </c>
      <c r="AV39" s="28">
        <v>3997.8041649424099</v>
      </c>
      <c r="AW39" s="28">
        <v>1300.9284370713201</v>
      </c>
      <c r="AX39" s="28">
        <v>5.9041157153171602</v>
      </c>
      <c r="AY39" s="28">
        <v>93864.363562601793</v>
      </c>
      <c r="AZ39" s="28">
        <v>61.014563423116499</v>
      </c>
      <c r="BA39" s="28">
        <v>1025.6772955791801</v>
      </c>
      <c r="BB39" s="28">
        <v>1817.82419528541</v>
      </c>
      <c r="BC39" s="28">
        <v>7.0899244236842502</v>
      </c>
      <c r="BD39" s="28">
        <v>5.2730054531324899E-2</v>
      </c>
      <c r="BE39" s="28">
        <v>1493.59601349228</v>
      </c>
      <c r="BF39" s="28">
        <v>29436.2592884517</v>
      </c>
      <c r="BG39" s="28">
        <v>25228.878503165401</v>
      </c>
      <c r="BH39" s="28">
        <v>4207.3807852863501</v>
      </c>
      <c r="BI39" s="28">
        <v>23.863155035632101</v>
      </c>
      <c r="BJ39" s="28">
        <v>0.25379896063096202</v>
      </c>
      <c r="BK39" s="28">
        <v>2466.7807104394301</v>
      </c>
      <c r="BL39" s="28">
        <v>95.704142661088895</v>
      </c>
      <c r="BM39" s="28">
        <v>5347.3209149181203</v>
      </c>
      <c r="BN39" s="28">
        <v>190.56178998770901</v>
      </c>
      <c r="BO39" s="28">
        <v>57.385598478810799</v>
      </c>
      <c r="BP39" s="28">
        <v>10338.877102355</v>
      </c>
      <c r="BQ39" s="28">
        <v>3513.7820469610001</v>
      </c>
      <c r="BR39" s="28">
        <v>1166.2551751737501</v>
      </c>
      <c r="BS39" s="28">
        <v>1130.4127208893401</v>
      </c>
      <c r="BT39" s="28">
        <v>0.30455629226673703</v>
      </c>
      <c r="BU39" s="28">
        <v>18065.514347366799</v>
      </c>
      <c r="BV39" s="28">
        <v>50323.330562024399</v>
      </c>
      <c r="BW39" s="28">
        <v>220.43655765071</v>
      </c>
      <c r="BX39" s="28">
        <v>2208.6808688299502</v>
      </c>
      <c r="BY39" s="28">
        <v>7239.61755395614</v>
      </c>
      <c r="BZ39" s="28">
        <v>19570.1676539949</v>
      </c>
      <c r="CA39" s="28">
        <v>171046.48732728101</v>
      </c>
      <c r="CB39" s="28">
        <v>10777.727266338299</v>
      </c>
      <c r="CC39" s="30"/>
      <c r="CD39" s="57">
        <f t="shared" si="16"/>
        <v>5.1807033661860789E-3</v>
      </c>
      <c r="CE39" s="57">
        <f t="shared" si="17"/>
        <v>5.1783914979626972E-3</v>
      </c>
      <c r="CF39" s="57">
        <f t="shared" si="18"/>
        <v>2.3943397659440474E-3</v>
      </c>
      <c r="CG39" s="57">
        <f t="shared" si="19"/>
        <v>2.6912022557918406E-3</v>
      </c>
      <c r="CH39" s="57">
        <f t="shared" si="20"/>
        <v>2.6057857476365315E-3</v>
      </c>
      <c r="CI39" s="57">
        <f t="shared" si="21"/>
        <v>5.1949199709749897E-3</v>
      </c>
      <c r="CJ39" s="57">
        <f t="shared" si="22"/>
        <v>2.7470146906505492E-3</v>
      </c>
      <c r="CK39" s="57">
        <f t="shared" si="23"/>
        <v>5.9682215069179383E-3</v>
      </c>
      <c r="CL39" s="57">
        <f t="shared" si="24"/>
        <v>0.12114390910051136</v>
      </c>
      <c r="CM39" s="57" t="str">
        <f t="shared" si="25"/>
        <v/>
      </c>
      <c r="CN39" s="57">
        <f t="shared" si="26"/>
        <v>3.3192844677671147E-2</v>
      </c>
      <c r="CO39" s="57">
        <f t="shared" si="27"/>
        <v>2.7419621478091149E-3</v>
      </c>
      <c r="CP39" s="57">
        <f t="shared" si="28"/>
        <v>5.5702052639182561E-3</v>
      </c>
      <c r="CQ39" s="57">
        <f t="shared" si="29"/>
        <v>2.0873424295786741E-3</v>
      </c>
      <c r="CR39" s="57">
        <f t="shared" si="30"/>
        <v>-1.0301596539539502E-4</v>
      </c>
      <c r="CS39" s="57">
        <f t="shared" si="31"/>
        <v>2.7987978458179938E-3</v>
      </c>
    </row>
    <row r="40" spans="1:97" x14ac:dyDescent="0.3">
      <c r="A40" s="30" t="s">
        <v>39</v>
      </c>
      <c r="B40" s="28">
        <v>12406.184953</v>
      </c>
      <c r="C40" s="28">
        <v>297.76644435999998</v>
      </c>
      <c r="D40" s="28">
        <v>3467.7892877999998</v>
      </c>
      <c r="E40" s="28">
        <v>1790.2173422000001</v>
      </c>
      <c r="F40" s="28">
        <v>1491.9790230999999</v>
      </c>
      <c r="G40" s="28">
        <v>2864.3553780000002</v>
      </c>
      <c r="H40" s="28">
        <v>11008.565352</v>
      </c>
      <c r="I40" s="28">
        <v>10.918846316</v>
      </c>
      <c r="J40" s="28">
        <v>21.862134713</v>
      </c>
      <c r="K40" s="28"/>
      <c r="L40" s="28">
        <v>15.516520957999999</v>
      </c>
      <c r="M40" s="28">
        <v>2.4887807</v>
      </c>
      <c r="N40" s="28">
        <v>563.54783841000005</v>
      </c>
      <c r="O40" s="28">
        <v>0.2344297645</v>
      </c>
      <c r="P40" s="28">
        <v>1.47703152E-2</v>
      </c>
      <c r="Q40" s="28">
        <v>1.9795067164</v>
      </c>
      <c r="R40" s="28"/>
      <c r="S40" s="28" t="s">
        <v>39</v>
      </c>
      <c r="T40" s="28">
        <v>457.53954375068997</v>
      </c>
      <c r="U40" s="28">
        <v>0.235045726845033</v>
      </c>
      <c r="V40" s="28">
        <v>11.008435876248599</v>
      </c>
      <c r="W40" s="28">
        <v>11.008431602998</v>
      </c>
      <c r="X40" s="28">
        <v>14.897951826088301</v>
      </c>
      <c r="Y40" s="28">
        <v>27.706313192393999</v>
      </c>
      <c r="Z40" s="28">
        <v>1.4778776105045801E-2</v>
      </c>
      <c r="AA40" s="28">
        <v>157.49105583624001</v>
      </c>
      <c r="AB40" s="28">
        <v>0</v>
      </c>
      <c r="AC40" s="28">
        <v>12473.363656145</v>
      </c>
      <c r="AD40" s="28">
        <v>138.876920391477</v>
      </c>
      <c r="AE40" s="28">
        <v>5.5537734182245</v>
      </c>
      <c r="AF40" s="28">
        <v>14.6502886304981</v>
      </c>
      <c r="AG40" s="28">
        <v>937.72775245904495</v>
      </c>
      <c r="AH40" s="28">
        <v>15.433055361243801</v>
      </c>
      <c r="AI40" s="28">
        <v>15.433055361243801</v>
      </c>
      <c r="AJ40" s="28">
        <v>2.4955954445807702</v>
      </c>
      <c r="AK40" s="28">
        <v>0</v>
      </c>
      <c r="AL40" s="28">
        <v>113.62187017422001</v>
      </c>
      <c r="AM40" s="28">
        <v>0.17174191737109801</v>
      </c>
      <c r="AN40" s="28">
        <v>63.544088419671802</v>
      </c>
      <c r="AO40" s="28">
        <v>566.84814037930403</v>
      </c>
      <c r="AP40" s="28">
        <v>2.0333565269903602</v>
      </c>
      <c r="AQ40" s="28">
        <v>299.43932861544198</v>
      </c>
      <c r="AR40" s="28">
        <v>0</v>
      </c>
      <c r="AS40" s="28">
        <v>3134.37684022552</v>
      </c>
      <c r="AT40" s="28">
        <v>348.26421589863003</v>
      </c>
      <c r="AU40" s="28">
        <v>3482.6410561241501</v>
      </c>
      <c r="AV40" s="28">
        <v>228.24784187505301</v>
      </c>
      <c r="AW40" s="28">
        <v>100.350258975842</v>
      </c>
      <c r="AX40" s="28">
        <v>0.46072693662262798</v>
      </c>
      <c r="AY40" s="28">
        <v>5712.2520408836099</v>
      </c>
      <c r="AZ40" s="28">
        <v>0.85914764353467099</v>
      </c>
      <c r="BA40" s="28">
        <v>83.689931722856898</v>
      </c>
      <c r="BB40" s="28">
        <v>128.19727685091701</v>
      </c>
      <c r="BC40" s="28">
        <v>0.53557097615150095</v>
      </c>
      <c r="BD40" s="28">
        <v>9.8142231187684707E-4</v>
      </c>
      <c r="BE40" s="28">
        <v>67.246442985719497</v>
      </c>
      <c r="BF40" s="28">
        <v>1797.6785801538799</v>
      </c>
      <c r="BG40" s="28">
        <v>1498.1388407402001</v>
      </c>
      <c r="BH40" s="28">
        <v>299.53973941368002</v>
      </c>
      <c r="BI40" s="28">
        <v>1.1120970276183999</v>
      </c>
      <c r="BJ40" s="28">
        <v>2.4888173195103499E-2</v>
      </c>
      <c r="BK40" s="28">
        <v>91.925500421634197</v>
      </c>
      <c r="BL40" s="28">
        <v>7.2671206644730502</v>
      </c>
      <c r="BM40" s="28">
        <v>370.441597799786</v>
      </c>
      <c r="BN40" s="28">
        <v>15.9275636579088</v>
      </c>
      <c r="BO40" s="28">
        <v>4.9681290144788504</v>
      </c>
      <c r="BP40" s="28">
        <v>669.08894371048802</v>
      </c>
      <c r="BQ40" s="28">
        <v>307.33882541638098</v>
      </c>
      <c r="BR40" s="28">
        <v>7.7180374344813902</v>
      </c>
      <c r="BS40" s="28">
        <v>48.649141839867298</v>
      </c>
      <c r="BT40" s="28">
        <v>2.5742458153518801E-2</v>
      </c>
      <c r="BU40" s="28">
        <v>2880.2541629325901</v>
      </c>
      <c r="BV40" s="28">
        <v>3121.9483484455</v>
      </c>
      <c r="BW40" s="28">
        <v>38.580874298627002</v>
      </c>
      <c r="BX40" s="28">
        <v>167.75605338933099</v>
      </c>
      <c r="BY40" s="28">
        <v>531.978550407645</v>
      </c>
      <c r="BZ40" s="28">
        <v>1256.04542677623</v>
      </c>
      <c r="CA40" s="28">
        <v>11039.3458129267</v>
      </c>
      <c r="CB40" s="28">
        <v>484.33838703301802</v>
      </c>
      <c r="CC40" s="30"/>
      <c r="CD40" s="57">
        <f t="shared" si="16"/>
        <v>5.4149364530274484E-3</v>
      </c>
      <c r="CE40" s="57">
        <f t="shared" si="17"/>
        <v>5.618108712812115E-3</v>
      </c>
      <c r="CF40" s="57">
        <f t="shared" si="18"/>
        <v>4.2827770350407825E-3</v>
      </c>
      <c r="CG40" s="57">
        <f t="shared" si="19"/>
        <v>4.1677833065289832E-3</v>
      </c>
      <c r="CH40" s="57">
        <f t="shared" si="20"/>
        <v>4.1286221487225666E-3</v>
      </c>
      <c r="CI40" s="57">
        <f t="shared" si="21"/>
        <v>5.5505629834560043E-3</v>
      </c>
      <c r="CJ40" s="57">
        <f t="shared" si="22"/>
        <v>2.7960465276348091E-3</v>
      </c>
      <c r="CK40" s="57">
        <f t="shared" si="23"/>
        <v>8.2046476711303915E-3</v>
      </c>
      <c r="CL40" s="57">
        <f t="shared" si="24"/>
        <v>0.26731966279207142</v>
      </c>
      <c r="CM40" s="57" t="str">
        <f t="shared" si="25"/>
        <v/>
      </c>
      <c r="CN40" s="57">
        <f t="shared" si="26"/>
        <v>-5.3791437514970411E-3</v>
      </c>
      <c r="CO40" s="57">
        <f t="shared" si="27"/>
        <v>2.7381860445841004E-3</v>
      </c>
      <c r="CP40" s="57">
        <f t="shared" si="28"/>
        <v>5.8562942564299083E-3</v>
      </c>
      <c r="CQ40" s="57">
        <f t="shared" si="29"/>
        <v>2.6274920607745602E-3</v>
      </c>
      <c r="CR40" s="57">
        <f t="shared" si="30"/>
        <v>5.7283171897377797E-4</v>
      </c>
      <c r="CS40" s="57">
        <f t="shared" si="31"/>
        <v>2.7203651366383513E-2</v>
      </c>
    </row>
    <row r="41" spans="1:97" x14ac:dyDescent="0.3">
      <c r="A41" s="30" t="s">
        <v>40</v>
      </c>
      <c r="B41" s="28">
        <v>74017.421488000007</v>
      </c>
      <c r="C41" s="28">
        <v>560.25390852999999</v>
      </c>
      <c r="D41" s="28">
        <v>9337.5413480000007</v>
      </c>
      <c r="E41" s="28">
        <v>17343.363936999998</v>
      </c>
      <c r="F41" s="28">
        <v>14729.577669</v>
      </c>
      <c r="G41" s="28">
        <v>1067.5745663</v>
      </c>
      <c r="H41" s="28">
        <v>67073.262524000005</v>
      </c>
      <c r="I41" s="28">
        <v>117.48931125999999</v>
      </c>
      <c r="J41" s="28">
        <v>259.26900002999997</v>
      </c>
      <c r="K41" s="28"/>
      <c r="L41" s="28">
        <v>116.10350434</v>
      </c>
      <c r="M41" s="28">
        <v>41.176082440000002</v>
      </c>
      <c r="N41" s="28">
        <v>2573.1930772999999</v>
      </c>
      <c r="O41" s="28">
        <v>4.7302720626000001</v>
      </c>
      <c r="P41" s="28">
        <v>2.1429619303999998</v>
      </c>
      <c r="Q41" s="28">
        <v>14.373976871</v>
      </c>
      <c r="R41" s="28"/>
      <c r="S41" s="28" t="s">
        <v>40</v>
      </c>
      <c r="T41" s="28">
        <v>3148.7955926560699</v>
      </c>
      <c r="U41" s="28">
        <v>4.7398323555893898</v>
      </c>
      <c r="V41" s="28">
        <v>117.96301082085699</v>
      </c>
      <c r="W41" s="28">
        <v>117.962981102342</v>
      </c>
      <c r="X41" s="28">
        <v>114.674582431587</v>
      </c>
      <c r="Y41" s="28">
        <v>278.658812674366</v>
      </c>
      <c r="Z41" s="28">
        <v>2.1425686916752702</v>
      </c>
      <c r="AA41" s="28">
        <v>612.084819152519</v>
      </c>
      <c r="AB41" s="28">
        <v>0</v>
      </c>
      <c r="AC41" s="28">
        <v>74362.713310735897</v>
      </c>
      <c r="AD41" s="28">
        <v>812.41929851332497</v>
      </c>
      <c r="AE41" s="28">
        <v>34.930162086484202</v>
      </c>
      <c r="AF41" s="28">
        <v>94.541460476135796</v>
      </c>
      <c r="AG41" s="28">
        <v>4680.0079181291003</v>
      </c>
      <c r="AH41" s="28">
        <v>116.717410459253</v>
      </c>
      <c r="AI41" s="28">
        <v>116.717410459253</v>
      </c>
      <c r="AJ41" s="28">
        <v>41.288650293291802</v>
      </c>
      <c r="AK41" s="28">
        <v>0</v>
      </c>
      <c r="AL41" s="28">
        <v>1431.92429734806</v>
      </c>
      <c r="AM41" s="28">
        <v>4.4566841190300801</v>
      </c>
      <c r="AN41" s="28">
        <v>316.957887743161</v>
      </c>
      <c r="AO41" s="28">
        <v>2590.5145489025199</v>
      </c>
      <c r="AP41" s="28">
        <v>14.457120034475601</v>
      </c>
      <c r="AQ41" s="28">
        <v>562.57056033951199</v>
      </c>
      <c r="AR41" s="28">
        <v>0</v>
      </c>
      <c r="AS41" s="28">
        <v>8423.2737752498106</v>
      </c>
      <c r="AT41" s="28">
        <v>935.91914201623695</v>
      </c>
      <c r="AU41" s="28">
        <v>9359.1929172660493</v>
      </c>
      <c r="AV41" s="28">
        <v>1074.3885323173899</v>
      </c>
      <c r="AW41" s="28">
        <v>829.39452380771297</v>
      </c>
      <c r="AX41" s="28">
        <v>2.75869812882708</v>
      </c>
      <c r="AY41" s="28">
        <v>36440.721680070703</v>
      </c>
      <c r="AZ41" s="28">
        <v>45.108715137485703</v>
      </c>
      <c r="BA41" s="28">
        <v>626.04535767235996</v>
      </c>
      <c r="BB41" s="28">
        <v>1005.14707683658</v>
      </c>
      <c r="BC41" s="28">
        <v>2.0512188267001701</v>
      </c>
      <c r="BD41" s="28">
        <v>1.8661701284743398E-2</v>
      </c>
      <c r="BE41" s="28">
        <v>1038.2837301101699</v>
      </c>
      <c r="BF41" s="28">
        <v>17381.2878031174</v>
      </c>
      <c r="BG41" s="28">
        <v>14760.534088935599</v>
      </c>
      <c r="BH41" s="28">
        <v>2620.7537141817802</v>
      </c>
      <c r="BI41" s="28">
        <v>15.951659661480299</v>
      </c>
      <c r="BJ41" s="28">
        <v>0.103189495527373</v>
      </c>
      <c r="BK41" s="28">
        <v>1306.91282992994</v>
      </c>
      <c r="BL41" s="28">
        <v>57.402519971119403</v>
      </c>
      <c r="BM41" s="28">
        <v>3120.5401749367502</v>
      </c>
      <c r="BN41" s="28">
        <v>114.89434023931101</v>
      </c>
      <c r="BO41" s="28">
        <v>29.9920573311948</v>
      </c>
      <c r="BP41" s="28">
        <v>5949.6218264190802</v>
      </c>
      <c r="BQ41" s="28">
        <v>2165.45340048964</v>
      </c>
      <c r="BR41" s="28">
        <v>897.37592327033599</v>
      </c>
      <c r="BS41" s="28">
        <v>548.20433411046201</v>
      </c>
      <c r="BT41" s="28">
        <v>0.121775156996643</v>
      </c>
      <c r="BU41" s="28">
        <v>1070.0348171012499</v>
      </c>
      <c r="BV41" s="28">
        <v>22376.8220758852</v>
      </c>
      <c r="BW41" s="28">
        <v>0.57208366358306095</v>
      </c>
      <c r="BX41" s="28">
        <v>800.22926629128904</v>
      </c>
      <c r="BY41" s="28">
        <v>3645.3628442828099</v>
      </c>
      <c r="BZ41" s="28">
        <v>6865.6768904697401</v>
      </c>
      <c r="CA41" s="28">
        <v>67260.590964136296</v>
      </c>
      <c r="CB41" s="28">
        <v>3164.9042970443102</v>
      </c>
      <c r="CC41" s="30"/>
      <c r="CD41" s="57">
        <f t="shared" si="16"/>
        <v>4.66500745087249E-3</v>
      </c>
      <c r="CE41" s="57">
        <f t="shared" si="17"/>
        <v>4.1350033872864008E-3</v>
      </c>
      <c r="CF41" s="57">
        <f t="shared" si="18"/>
        <v>2.3187655571331109E-3</v>
      </c>
      <c r="CG41" s="57">
        <f t="shared" si="19"/>
        <v>2.1866499633612698E-3</v>
      </c>
      <c r="CH41" s="57">
        <f t="shared" si="20"/>
        <v>2.1016502055418921E-3</v>
      </c>
      <c r="CI41" s="57">
        <f t="shared" si="21"/>
        <v>2.3045236172838496E-3</v>
      </c>
      <c r="CJ41" s="57">
        <f t="shared" si="22"/>
        <v>2.7928929216654891E-3</v>
      </c>
      <c r="CK41" s="57">
        <f t="shared" si="23"/>
        <v>4.0315994473215464E-3</v>
      </c>
      <c r="CL41" s="57">
        <f t="shared" si="24"/>
        <v>7.4786467499479078E-2</v>
      </c>
      <c r="CM41" s="57" t="str">
        <f t="shared" si="25"/>
        <v/>
      </c>
      <c r="CN41" s="57">
        <f t="shared" si="26"/>
        <v>5.2875761394352606E-3</v>
      </c>
      <c r="CO41" s="57">
        <f t="shared" si="27"/>
        <v>2.7338164930048696E-3</v>
      </c>
      <c r="CP41" s="57">
        <f t="shared" si="28"/>
        <v>6.7315087061772493E-3</v>
      </c>
      <c r="CQ41" s="57">
        <f t="shared" si="29"/>
        <v>2.0210873418842687E-3</v>
      </c>
      <c r="CR41" s="57">
        <f t="shared" si="30"/>
        <v>-1.8350243144833967E-4</v>
      </c>
      <c r="CS41" s="57">
        <f t="shared" si="31"/>
        <v>5.784283933512168E-3</v>
      </c>
    </row>
    <row r="42" spans="1:97" x14ac:dyDescent="0.3">
      <c r="A42" s="30" t="s">
        <v>41</v>
      </c>
      <c r="B42" s="28">
        <v>5084.5936951000003</v>
      </c>
      <c r="C42" s="28">
        <v>166.26485772000001</v>
      </c>
      <c r="D42" s="28">
        <v>1212.9072731000001</v>
      </c>
      <c r="E42" s="28">
        <v>1218.6819547</v>
      </c>
      <c r="F42" s="28">
        <v>1050.2476933999999</v>
      </c>
      <c r="G42" s="28">
        <v>123.48949542</v>
      </c>
      <c r="H42" s="28">
        <v>28578.686387999998</v>
      </c>
      <c r="I42" s="28">
        <v>18.078888688999999</v>
      </c>
      <c r="J42" s="28">
        <v>91.042460809000005</v>
      </c>
      <c r="K42" s="28"/>
      <c r="L42" s="28">
        <v>20.000947662000002</v>
      </c>
      <c r="M42" s="28">
        <v>9.1550514849999995</v>
      </c>
      <c r="N42" s="28">
        <v>469.11668064000003</v>
      </c>
      <c r="O42" s="28">
        <v>0.81050452529999994</v>
      </c>
      <c r="P42" s="28">
        <v>3.4389430000000002E-4</v>
      </c>
      <c r="Q42" s="28">
        <v>229.97207452000001</v>
      </c>
      <c r="R42" s="28"/>
      <c r="S42" s="28" t="s">
        <v>41</v>
      </c>
      <c r="T42" s="28">
        <v>757.89960186639098</v>
      </c>
      <c r="U42" s="28">
        <v>0.81272651228564596</v>
      </c>
      <c r="V42" s="28">
        <v>18.176974080642999</v>
      </c>
      <c r="W42" s="28">
        <v>18.1769650776811</v>
      </c>
      <c r="X42" s="28">
        <v>30.512795304651199</v>
      </c>
      <c r="Y42" s="28">
        <v>97.415800567281707</v>
      </c>
      <c r="Z42" s="28">
        <v>3.4482867335093901E-4</v>
      </c>
      <c r="AA42" s="28">
        <v>69.785562913054093</v>
      </c>
      <c r="AB42" s="28">
        <v>0</v>
      </c>
      <c r="AC42" s="28">
        <v>5123.4496313320797</v>
      </c>
      <c r="AD42" s="28">
        <v>46.6748010655486</v>
      </c>
      <c r="AE42" s="28">
        <v>6.4429583072286096</v>
      </c>
      <c r="AF42" s="28">
        <v>5.3147519758547501</v>
      </c>
      <c r="AG42" s="28">
        <v>889.21819114991001</v>
      </c>
      <c r="AH42" s="28">
        <v>20.129601119432099</v>
      </c>
      <c r="AI42" s="28">
        <v>20.129601119432099</v>
      </c>
      <c r="AJ42" s="28">
        <v>9.1801477183683495</v>
      </c>
      <c r="AK42" s="28">
        <v>0</v>
      </c>
      <c r="AL42" s="28">
        <v>336.40146741592901</v>
      </c>
      <c r="AM42" s="28">
        <v>0.63534721726560694</v>
      </c>
      <c r="AN42" s="28">
        <v>148.22893707349601</v>
      </c>
      <c r="AO42" s="28">
        <v>473.70601807065202</v>
      </c>
      <c r="AP42" s="28">
        <v>230.67301372800699</v>
      </c>
      <c r="AQ42" s="28">
        <v>167.23036708532399</v>
      </c>
      <c r="AR42" s="28">
        <v>0</v>
      </c>
      <c r="AS42" s="28">
        <v>1098.2685540964601</v>
      </c>
      <c r="AT42" s="28">
        <v>122.02992876293099</v>
      </c>
      <c r="AU42" s="28">
        <v>1220.2984828593901</v>
      </c>
      <c r="AV42" s="28">
        <v>288.38748030852099</v>
      </c>
      <c r="AW42" s="28">
        <v>287.11979588275801</v>
      </c>
      <c r="AX42" s="28">
        <v>0.35446295055583998</v>
      </c>
      <c r="AY42" s="28">
        <v>16129.364370806399</v>
      </c>
      <c r="AZ42" s="28">
        <v>0.71012339710202399</v>
      </c>
      <c r="BA42" s="28">
        <v>65.700939995701006</v>
      </c>
      <c r="BB42" s="28">
        <v>88.679759773364907</v>
      </c>
      <c r="BC42" s="28">
        <v>0.30148385048253601</v>
      </c>
      <c r="BD42" s="28">
        <v>3.0313127928702399E-3</v>
      </c>
      <c r="BE42" s="28">
        <v>53.639106444661202</v>
      </c>
      <c r="BF42" s="28">
        <v>1223.49646039453</v>
      </c>
      <c r="BG42" s="28">
        <v>1054.37024171808</v>
      </c>
      <c r="BH42" s="28">
        <v>169.12621867645501</v>
      </c>
      <c r="BI42" s="28">
        <v>0.87533040923295602</v>
      </c>
      <c r="BJ42" s="28">
        <v>1.87818937073474E-2</v>
      </c>
      <c r="BK42" s="28">
        <v>32.358860599546901</v>
      </c>
      <c r="BL42" s="28">
        <v>5.6860932378731901</v>
      </c>
      <c r="BM42" s="28">
        <v>276.79437523768502</v>
      </c>
      <c r="BN42" s="28">
        <v>12.507457879043301</v>
      </c>
      <c r="BO42" s="28">
        <v>3.8530424433825501</v>
      </c>
      <c r="BP42" s="28">
        <v>490.02446579253399</v>
      </c>
      <c r="BQ42" s="28">
        <v>684.93242447745899</v>
      </c>
      <c r="BR42" s="28">
        <v>6.4695175862696104</v>
      </c>
      <c r="BS42" s="28">
        <v>16.373606514657901</v>
      </c>
      <c r="BT42" s="28">
        <v>1.9802399488527699E-2</v>
      </c>
      <c r="BU42" s="28">
        <v>124.115910396225</v>
      </c>
      <c r="BV42" s="28">
        <v>7783.2846868332499</v>
      </c>
      <c r="BW42" s="28">
        <v>1.1860269587032399</v>
      </c>
      <c r="BX42" s="28">
        <v>169.44543497106301</v>
      </c>
      <c r="BY42" s="28">
        <v>1094.52505124916</v>
      </c>
      <c r="BZ42" s="28">
        <v>2902.5878802552902</v>
      </c>
      <c r="CA42" s="28">
        <v>28657.1082860717</v>
      </c>
      <c r="CB42" s="28">
        <v>4029.1677892218399</v>
      </c>
      <c r="CC42" s="30"/>
      <c r="CD42" s="57">
        <f t="shared" si="16"/>
        <v>7.6418960023343883E-3</v>
      </c>
      <c r="CE42" s="57">
        <f t="shared" si="17"/>
        <v>5.8070561546442806E-3</v>
      </c>
      <c r="CF42" s="57">
        <f t="shared" si="18"/>
        <v>6.0937962227724345E-3</v>
      </c>
      <c r="CG42" s="57">
        <f t="shared" si="19"/>
        <v>3.9505842159738664E-3</v>
      </c>
      <c r="CH42" s="57">
        <f t="shared" si="20"/>
        <v>3.9253105186397314E-3</v>
      </c>
      <c r="CI42" s="57">
        <f t="shared" si="21"/>
        <v>5.0726175055984136E-3</v>
      </c>
      <c r="CJ42" s="57">
        <f t="shared" si="22"/>
        <v>2.7440693741833519E-3</v>
      </c>
      <c r="CK42" s="57">
        <f t="shared" si="23"/>
        <v>5.4249124693585013E-3</v>
      </c>
      <c r="CL42" s="57">
        <f t="shared" si="24"/>
        <v>7.0004036596203967E-2</v>
      </c>
      <c r="CM42" s="57" t="str">
        <f t="shared" si="25"/>
        <v/>
      </c>
      <c r="CN42" s="57">
        <f t="shared" si="26"/>
        <v>6.4323680860646128E-3</v>
      </c>
      <c r="CO42" s="57">
        <f t="shared" si="27"/>
        <v>2.7412443730620907E-3</v>
      </c>
      <c r="CP42" s="57">
        <f t="shared" si="28"/>
        <v>9.782933798881158E-3</v>
      </c>
      <c r="CQ42" s="57">
        <f t="shared" si="29"/>
        <v>2.7414862178882626E-3</v>
      </c>
      <c r="CR42" s="57">
        <f t="shared" si="30"/>
        <v>2.7170364584088564E-3</v>
      </c>
      <c r="CS42" s="57">
        <f t="shared" si="31"/>
        <v>3.0479318389852032E-3</v>
      </c>
    </row>
    <row r="43" spans="1:97" x14ac:dyDescent="0.3">
      <c r="A43" s="30" t="s">
        <v>42</v>
      </c>
      <c r="B43" s="28">
        <v>98248.279337999993</v>
      </c>
      <c r="C43" s="28">
        <v>1206.0411299</v>
      </c>
      <c r="D43" s="28">
        <v>18083.951390999999</v>
      </c>
      <c r="E43" s="28">
        <v>30178.871799</v>
      </c>
      <c r="F43" s="28">
        <v>19741.915657000001</v>
      </c>
      <c r="G43" s="28">
        <v>953.48721985999998</v>
      </c>
      <c r="H43" s="28">
        <v>101506.80061999999</v>
      </c>
      <c r="I43" s="28">
        <v>143.80068697999999</v>
      </c>
      <c r="J43" s="28">
        <v>352.64142121999998</v>
      </c>
      <c r="K43" s="28"/>
      <c r="L43" s="28">
        <v>150.99584113</v>
      </c>
      <c r="M43" s="28">
        <v>55.487554699999997</v>
      </c>
      <c r="N43" s="28">
        <v>3783.7625493999999</v>
      </c>
      <c r="O43" s="28">
        <v>5.9460481357999999</v>
      </c>
      <c r="P43" s="28">
        <v>2.0044429583999999</v>
      </c>
      <c r="Q43" s="28">
        <v>136.09107193</v>
      </c>
      <c r="R43" s="28"/>
      <c r="S43" s="28" t="s">
        <v>42</v>
      </c>
      <c r="T43" s="28">
        <v>5600.9078048969504</v>
      </c>
      <c r="U43" s="28">
        <v>5.9591971631758502</v>
      </c>
      <c r="V43" s="28">
        <v>143.820773450611</v>
      </c>
      <c r="W43" s="28">
        <v>143.82067574856501</v>
      </c>
      <c r="X43" s="28">
        <v>125.61757739741</v>
      </c>
      <c r="Y43" s="28">
        <v>390.16097126341299</v>
      </c>
      <c r="Z43" s="28">
        <v>2.00440670874822</v>
      </c>
      <c r="AA43" s="28">
        <v>920.99946649987999</v>
      </c>
      <c r="AB43" s="28">
        <v>0</v>
      </c>
      <c r="AC43" s="28">
        <v>98735.023066739406</v>
      </c>
      <c r="AD43" s="28">
        <v>1018.48286205229</v>
      </c>
      <c r="AE43" s="28">
        <v>45.607018493285601</v>
      </c>
      <c r="AF43" s="28">
        <v>113.70880298910301</v>
      </c>
      <c r="AG43" s="28">
        <v>6730.6034009111199</v>
      </c>
      <c r="AH43" s="28">
        <v>150.950432577355</v>
      </c>
      <c r="AI43" s="28">
        <v>150.950432577355</v>
      </c>
      <c r="AJ43" s="28">
        <v>55.639505251149302</v>
      </c>
      <c r="AK43" s="28">
        <v>0</v>
      </c>
      <c r="AL43" s="28">
        <v>1753.83753949478</v>
      </c>
      <c r="AM43" s="28">
        <v>4.9419103622463698</v>
      </c>
      <c r="AN43" s="28">
        <v>572.27499019295897</v>
      </c>
      <c r="AO43" s="28">
        <v>3808.2355790516099</v>
      </c>
      <c r="AP43" s="28">
        <v>136.64535516246201</v>
      </c>
      <c r="AQ43" s="28">
        <v>1211.3632901936201</v>
      </c>
      <c r="AR43" s="28">
        <v>0</v>
      </c>
      <c r="AS43" s="28">
        <v>16314.1629994102</v>
      </c>
      <c r="AT43" s="28">
        <v>1812.6853459327399</v>
      </c>
      <c r="AU43" s="28">
        <v>18126.848345343002</v>
      </c>
      <c r="AV43" s="28">
        <v>1869.4770044386801</v>
      </c>
      <c r="AW43" s="28">
        <v>1031.08040042516</v>
      </c>
      <c r="AX43" s="28">
        <v>70.4226920374565</v>
      </c>
      <c r="AY43" s="28">
        <v>54097.824887954397</v>
      </c>
      <c r="AZ43" s="28">
        <v>92.477995572016695</v>
      </c>
      <c r="BA43" s="28">
        <v>803.13239559736905</v>
      </c>
      <c r="BB43" s="28">
        <v>1358.49621918351</v>
      </c>
      <c r="BC43" s="28">
        <v>36.403452085296799</v>
      </c>
      <c r="BD43" s="28">
        <v>0.18105365227599701</v>
      </c>
      <c r="BE43" s="28">
        <v>1269.3357337257501</v>
      </c>
      <c r="BF43" s="28">
        <v>30229.762896593598</v>
      </c>
      <c r="BG43" s="28">
        <v>19784.496736438799</v>
      </c>
      <c r="BH43" s="28">
        <v>10445.266160154701</v>
      </c>
      <c r="BI43" s="28">
        <v>19.330058210838999</v>
      </c>
      <c r="BJ43" s="28">
        <v>0.45066818767946898</v>
      </c>
      <c r="BK43" s="28">
        <v>2362.51448287835</v>
      </c>
      <c r="BL43" s="28">
        <v>73.356494992752303</v>
      </c>
      <c r="BM43" s="28">
        <v>3960.3603461256498</v>
      </c>
      <c r="BN43" s="28">
        <v>154.29139210855499</v>
      </c>
      <c r="BO43" s="28">
        <v>41.892229740350601</v>
      </c>
      <c r="BP43" s="28">
        <v>7523.2479289229796</v>
      </c>
      <c r="BQ43" s="28">
        <v>3640.1397668828799</v>
      </c>
      <c r="BR43" s="28">
        <v>1151.6384359661999</v>
      </c>
      <c r="BS43" s="28">
        <v>861.96786998241703</v>
      </c>
      <c r="BT43" s="28">
        <v>4.9972874693695299</v>
      </c>
      <c r="BU43" s="28">
        <v>956.75585577803804</v>
      </c>
      <c r="BV43" s="28">
        <v>31328.236007149098</v>
      </c>
      <c r="BW43" s="28">
        <v>0.71118901072061302</v>
      </c>
      <c r="BX43" s="28">
        <v>1179.45710248</v>
      </c>
      <c r="BY43" s="28">
        <v>5902.4615791386796</v>
      </c>
      <c r="BZ43" s="28">
        <v>10707.841239947</v>
      </c>
      <c r="CA43" s="28">
        <v>101791.110604121</v>
      </c>
      <c r="CB43" s="28">
        <v>6017.3067176124496</v>
      </c>
      <c r="CC43" s="30"/>
      <c r="CD43" s="57">
        <f t="shared" si="16"/>
        <v>4.9542214074292986E-3</v>
      </c>
      <c r="CE43" s="57">
        <f t="shared" si="17"/>
        <v>4.4129177369443152E-3</v>
      </c>
      <c r="CF43" s="57">
        <f t="shared" si="18"/>
        <v>2.3721007326060347E-3</v>
      </c>
      <c r="CG43" s="57">
        <f t="shared" si="19"/>
        <v>1.6863154438823032E-3</v>
      </c>
      <c r="CH43" s="57">
        <f t="shared" si="20"/>
        <v>2.1568869089813899E-3</v>
      </c>
      <c r="CI43" s="57">
        <f t="shared" si="21"/>
        <v>3.4280857152107292E-3</v>
      </c>
      <c r="CJ43" s="57">
        <f t="shared" si="22"/>
        <v>2.8008959240607579E-3</v>
      </c>
      <c r="CK43" s="57">
        <f t="shared" si="23"/>
        <v>1.3900328979509004E-4</v>
      </c>
      <c r="CL43" s="57">
        <f t="shared" si="24"/>
        <v>0.10639575440006505</v>
      </c>
      <c r="CM43" s="57" t="str">
        <f t="shared" si="25"/>
        <v/>
      </c>
      <c r="CN43" s="57">
        <f t="shared" si="26"/>
        <v>-3.0072717437234294E-4</v>
      </c>
      <c r="CO43" s="57">
        <f t="shared" si="27"/>
        <v>2.7384618401521507E-3</v>
      </c>
      <c r="CP43" s="57">
        <f t="shared" si="28"/>
        <v>6.4679084197529048E-3</v>
      </c>
      <c r="CQ43" s="57">
        <f t="shared" si="29"/>
        <v>2.2113893254046488E-3</v>
      </c>
      <c r="CR43" s="57">
        <f t="shared" si="30"/>
        <v>-1.8084651213410414E-5</v>
      </c>
      <c r="CS43" s="57">
        <f t="shared" si="31"/>
        <v>4.0728846102932757E-3</v>
      </c>
    </row>
    <row r="44" spans="1:97" x14ac:dyDescent="0.3">
      <c r="A44" s="30" t="s">
        <v>43</v>
      </c>
      <c r="B44" s="28">
        <v>197974.89595000001</v>
      </c>
      <c r="C44" s="28">
        <v>3583.8879741000001</v>
      </c>
      <c r="D44" s="28">
        <v>46145.948901000003</v>
      </c>
      <c r="E44" s="28">
        <v>28514.336652999998</v>
      </c>
      <c r="F44" s="28">
        <v>24041.817078</v>
      </c>
      <c r="G44" s="28">
        <v>4448.1854389999999</v>
      </c>
      <c r="H44" s="28">
        <v>309650.87880000001</v>
      </c>
      <c r="I44" s="28">
        <v>290.79707709000002</v>
      </c>
      <c r="J44" s="28">
        <v>636.39945221999994</v>
      </c>
      <c r="K44" s="28"/>
      <c r="L44" s="28">
        <v>324.27104666999998</v>
      </c>
      <c r="M44" s="28">
        <v>91.512015332999994</v>
      </c>
      <c r="N44" s="28">
        <v>11749.664102999999</v>
      </c>
      <c r="O44" s="28">
        <v>7.7212480042999996</v>
      </c>
      <c r="P44" s="28">
        <v>50.250860015999997</v>
      </c>
      <c r="Q44" s="28">
        <v>488.71292068999998</v>
      </c>
      <c r="R44" s="28"/>
      <c r="S44" s="28" t="s">
        <v>43</v>
      </c>
      <c r="T44" s="28">
        <v>16843.4035210375</v>
      </c>
      <c r="U44" s="28">
        <v>7.7419366453437997</v>
      </c>
      <c r="V44" s="28">
        <v>294.24036446641298</v>
      </c>
      <c r="W44" s="28">
        <v>294.24020637896598</v>
      </c>
      <c r="X44" s="28">
        <v>371.81772167713598</v>
      </c>
      <c r="Y44" s="28">
        <v>727.03450391089996</v>
      </c>
      <c r="Z44" s="28">
        <v>50.508596906634899</v>
      </c>
      <c r="AA44" s="28">
        <v>3932.1477845429699</v>
      </c>
      <c r="AB44" s="28">
        <v>0</v>
      </c>
      <c r="AC44" s="28">
        <v>199099.836844039</v>
      </c>
      <c r="AD44" s="28">
        <v>2204.6952479850202</v>
      </c>
      <c r="AE44" s="28">
        <v>135.75141226485999</v>
      </c>
      <c r="AF44" s="28">
        <v>236.589163812799</v>
      </c>
      <c r="AG44" s="28">
        <v>23630.880250097402</v>
      </c>
      <c r="AH44" s="28">
        <v>332.59154544602097</v>
      </c>
      <c r="AI44" s="28">
        <v>332.59154544602097</v>
      </c>
      <c r="AJ44" s="28">
        <v>91.762771087645902</v>
      </c>
      <c r="AK44" s="28">
        <v>0</v>
      </c>
      <c r="AL44" s="28">
        <v>5482.1963487615603</v>
      </c>
      <c r="AM44" s="28">
        <v>14.086385987340201</v>
      </c>
      <c r="AN44" s="28">
        <v>2352.4921329651702</v>
      </c>
      <c r="AO44" s="28">
        <v>12000.2753348038</v>
      </c>
      <c r="AP44" s="28">
        <v>495.94269756145201</v>
      </c>
      <c r="AQ44" s="28">
        <v>3599.5709363731398</v>
      </c>
      <c r="AR44" s="28">
        <v>0</v>
      </c>
      <c r="AS44" s="28">
        <v>41619.685885227802</v>
      </c>
      <c r="AT44" s="28">
        <v>4624.4108926139597</v>
      </c>
      <c r="AU44" s="28">
        <v>46244.096777841798</v>
      </c>
      <c r="AV44" s="28">
        <v>753.81542135439395</v>
      </c>
      <c r="AW44" s="28">
        <v>2921.2116348363602</v>
      </c>
      <c r="AX44" s="28">
        <v>8.9305955254661402</v>
      </c>
      <c r="AY44" s="28">
        <v>162229.89589934901</v>
      </c>
      <c r="AZ44" s="28">
        <v>10.7897459673715</v>
      </c>
      <c r="BA44" s="28">
        <v>1486.4404400308599</v>
      </c>
      <c r="BB44" s="28">
        <v>2028.51063997288</v>
      </c>
      <c r="BC44" s="28">
        <v>9.4061930967663692</v>
      </c>
      <c r="BD44" s="28">
        <v>7.5507076421898398E-2</v>
      </c>
      <c r="BE44" s="28">
        <v>1121.5484371566899</v>
      </c>
      <c r="BF44" s="28">
        <v>28633.308179662199</v>
      </c>
      <c r="BG44" s="28">
        <v>24140.247764378499</v>
      </c>
      <c r="BH44" s="28">
        <v>4493.0604152836604</v>
      </c>
      <c r="BI44" s="28">
        <v>18.8790083121965</v>
      </c>
      <c r="BJ44" s="28">
        <v>0.51640902249544396</v>
      </c>
      <c r="BK44" s="28">
        <v>787.06068804058702</v>
      </c>
      <c r="BL44" s="28">
        <v>128.61744184118999</v>
      </c>
      <c r="BM44" s="28">
        <v>6361.7778862613404</v>
      </c>
      <c r="BN44" s="28">
        <v>285.61749515648597</v>
      </c>
      <c r="BO44" s="28">
        <v>93.396409828535496</v>
      </c>
      <c r="BP44" s="28">
        <v>11355.1390701565</v>
      </c>
      <c r="BQ44" s="28">
        <v>15564.0963171249</v>
      </c>
      <c r="BR44" s="28">
        <v>14.730001906667299</v>
      </c>
      <c r="BS44" s="28">
        <v>428.31766451892298</v>
      </c>
      <c r="BT44" s="28">
        <v>0.49413050710935402</v>
      </c>
      <c r="BU44" s="28">
        <v>4452.3948968549403</v>
      </c>
      <c r="BV44" s="28">
        <v>103425.770473141</v>
      </c>
      <c r="BW44" s="28">
        <v>37.512457142312201</v>
      </c>
      <c r="BX44" s="28">
        <v>3674.8803294792901</v>
      </c>
      <c r="BY44" s="28">
        <v>29502.862159275599</v>
      </c>
      <c r="BZ44" s="28">
        <v>22983.962144519301</v>
      </c>
      <c r="CA44" s="28">
        <v>310502.21855894901</v>
      </c>
      <c r="CB44" s="28">
        <v>19211.1446079167</v>
      </c>
      <c r="CC44" s="30"/>
      <c r="CD44" s="57">
        <f t="shared" si="16"/>
        <v>5.682240107468527E-3</v>
      </c>
      <c r="CE44" s="57">
        <f t="shared" si="17"/>
        <v>4.3759633075802634E-3</v>
      </c>
      <c r="CF44" s="57">
        <f t="shared" si="18"/>
        <v>2.1269012595744397E-3</v>
      </c>
      <c r="CG44" s="57">
        <f t="shared" si="19"/>
        <v>4.1723406758502873E-3</v>
      </c>
      <c r="CH44" s="57">
        <f t="shared" si="20"/>
        <v>4.0941450498169643E-3</v>
      </c>
      <c r="CI44" s="57">
        <f t="shared" si="21"/>
        <v>9.4633146766622705E-4</v>
      </c>
      <c r="CJ44" s="57">
        <f t="shared" si="22"/>
        <v>2.7493536018635871E-3</v>
      </c>
      <c r="CK44" s="57">
        <f t="shared" si="23"/>
        <v>1.1840316014938261E-2</v>
      </c>
      <c r="CL44" s="57">
        <f t="shared" si="24"/>
        <v>0.14241849419375044</v>
      </c>
      <c r="CM44" s="57" t="str">
        <f t="shared" si="25"/>
        <v/>
      </c>
      <c r="CN44" s="57">
        <f t="shared" si="26"/>
        <v>2.5659086315185261E-2</v>
      </c>
      <c r="CO44" s="57">
        <f t="shared" si="27"/>
        <v>2.7401402289463474E-3</v>
      </c>
      <c r="CP44" s="57">
        <f t="shared" si="28"/>
        <v>2.1329225210771227E-2</v>
      </c>
      <c r="CQ44" s="57">
        <f t="shared" si="29"/>
        <v>2.6794426279635728E-3</v>
      </c>
      <c r="CR44" s="57">
        <f t="shared" si="30"/>
        <v>5.1290045693315137E-3</v>
      </c>
      <c r="CS44" s="57">
        <f t="shared" si="31"/>
        <v>1.4793504663728788E-2</v>
      </c>
    </row>
    <row r="45" spans="1:97" x14ac:dyDescent="0.3">
      <c r="A45" s="30" t="s">
        <v>44</v>
      </c>
      <c r="B45" s="28">
        <v>5902.0061046000001</v>
      </c>
      <c r="C45" s="28">
        <v>5052.4622197999997</v>
      </c>
      <c r="D45" s="28">
        <v>4854.1248808999999</v>
      </c>
      <c r="E45" s="28">
        <v>1310.8582361000001</v>
      </c>
      <c r="F45" s="28">
        <v>1176.9498652</v>
      </c>
      <c r="G45" s="28">
        <v>434.29017154000002</v>
      </c>
      <c r="H45" s="28">
        <v>30668.146692999999</v>
      </c>
      <c r="I45" s="28">
        <v>20.230873885000001</v>
      </c>
      <c r="J45" s="28">
        <v>60.234885269000003</v>
      </c>
      <c r="K45" s="28"/>
      <c r="L45" s="28">
        <v>26.085640686000001</v>
      </c>
      <c r="M45" s="28">
        <v>4.6503141860000001</v>
      </c>
      <c r="N45" s="28">
        <v>1474.4773072</v>
      </c>
      <c r="O45" s="28">
        <v>0.34903813589999999</v>
      </c>
      <c r="P45" s="28">
        <v>1.7383409890999999</v>
      </c>
      <c r="Q45" s="28">
        <v>27.676075027</v>
      </c>
      <c r="R45" s="28"/>
      <c r="S45" s="28" t="s">
        <v>44</v>
      </c>
      <c r="T45" s="28">
        <v>1914.67987829925</v>
      </c>
      <c r="U45" s="28">
        <v>0.34997277577054497</v>
      </c>
      <c r="V45" s="28">
        <v>21.2488820905225</v>
      </c>
      <c r="W45" s="28">
        <v>21.2173429812186</v>
      </c>
      <c r="X45" s="28">
        <v>35.496185595876199</v>
      </c>
      <c r="Y45" s="28">
        <v>105.506030132688</v>
      </c>
      <c r="Z45" s="28">
        <v>1.74306429522357</v>
      </c>
      <c r="AA45" s="28">
        <v>126130.68478713</v>
      </c>
      <c r="AB45" s="28">
        <v>0</v>
      </c>
      <c r="AC45" s="28">
        <v>5988.1907468928603</v>
      </c>
      <c r="AD45" s="28">
        <v>25.708654801345201</v>
      </c>
      <c r="AE45" s="28">
        <v>818.68552074748698</v>
      </c>
      <c r="AF45" s="28">
        <v>5.19086606802923</v>
      </c>
      <c r="AG45" s="28">
        <v>3306.98879002491</v>
      </c>
      <c r="AH45" s="28">
        <v>28.182555976526</v>
      </c>
      <c r="AI45" s="28">
        <v>28.182555976526</v>
      </c>
      <c r="AJ45" s="28">
        <v>4.6630777764447098</v>
      </c>
      <c r="AK45" s="28">
        <v>0</v>
      </c>
      <c r="AL45" s="28">
        <v>367.92318657357498</v>
      </c>
      <c r="AM45" s="28">
        <v>1.1871183418818501</v>
      </c>
      <c r="AN45" s="28">
        <v>219.022700256159</v>
      </c>
      <c r="AO45" s="28">
        <v>1485.3356890800801</v>
      </c>
      <c r="AP45" s="28">
        <v>28.080382365163501</v>
      </c>
      <c r="AQ45" s="28">
        <v>5064.9249154913196</v>
      </c>
      <c r="AR45" s="28">
        <v>0</v>
      </c>
      <c r="AS45" s="28">
        <v>4388.2802183192998</v>
      </c>
      <c r="AT45" s="28">
        <v>487.58678660603999</v>
      </c>
      <c r="AU45" s="28">
        <v>4875.8670049253396</v>
      </c>
      <c r="AV45" s="28">
        <v>106.059810228158</v>
      </c>
      <c r="AW45" s="28">
        <v>168.78459292106899</v>
      </c>
      <c r="AX45" s="28">
        <v>0.666614880316584</v>
      </c>
      <c r="AY45" s="28">
        <v>15427.243635651999</v>
      </c>
      <c r="AZ45" s="28">
        <v>1.6922741540038599</v>
      </c>
      <c r="BA45" s="28">
        <v>26.299014004861199</v>
      </c>
      <c r="BB45" s="28">
        <v>57.944967608591398</v>
      </c>
      <c r="BC45" s="28">
        <v>0.89346920253311002</v>
      </c>
      <c r="BD45" s="28">
        <v>0.67981141817820701</v>
      </c>
      <c r="BE45" s="28">
        <v>20.9136837910679</v>
      </c>
      <c r="BF45" s="28">
        <v>1319.22607450236</v>
      </c>
      <c r="BG45" s="28">
        <v>1183.99936162682</v>
      </c>
      <c r="BH45" s="28">
        <v>135.226712875543</v>
      </c>
      <c r="BI45" s="28">
        <v>0.96482311744572402</v>
      </c>
      <c r="BJ45" s="28">
        <v>6.4595358091238203E-2</v>
      </c>
      <c r="BK45" s="28">
        <v>73.001175735930303</v>
      </c>
      <c r="BL45" s="28">
        <v>4.4589389705517597</v>
      </c>
      <c r="BM45" s="28">
        <v>292.60423992901099</v>
      </c>
      <c r="BN45" s="28">
        <v>4.0305299172715596</v>
      </c>
      <c r="BO45" s="28">
        <v>4.99532314908204</v>
      </c>
      <c r="BP45" s="28">
        <v>672.53991126396397</v>
      </c>
      <c r="BQ45" s="28">
        <v>1186.4684526430699</v>
      </c>
      <c r="BR45" s="28">
        <v>8.0961870666953306</v>
      </c>
      <c r="BS45" s="28">
        <v>14.098896537090001</v>
      </c>
      <c r="BT45" s="28">
        <v>5.4905522137160503E-2</v>
      </c>
      <c r="BU45" s="28">
        <v>435.572933129185</v>
      </c>
      <c r="BV45" s="28">
        <v>9977.3810911877008</v>
      </c>
      <c r="BW45" s="28">
        <v>0.312757507983487</v>
      </c>
      <c r="BX45" s="28">
        <v>485.063013038733</v>
      </c>
      <c r="BY45" s="28">
        <v>2403.8912852932999</v>
      </c>
      <c r="BZ45" s="28">
        <v>2531.4999671048699</v>
      </c>
      <c r="CA45" s="28">
        <v>30753.185440786601</v>
      </c>
      <c r="CB45" s="28">
        <v>1961.2753614108101</v>
      </c>
      <c r="CC45" s="30"/>
      <c r="CD45" s="57">
        <f t="shared" si="16"/>
        <v>1.460260134697052E-2</v>
      </c>
      <c r="CE45" s="57">
        <f t="shared" si="17"/>
        <v>2.4666578688070139E-3</v>
      </c>
      <c r="CF45" s="57">
        <f t="shared" si="18"/>
        <v>4.4791027340253696E-3</v>
      </c>
      <c r="CG45" s="57">
        <f t="shared" si="19"/>
        <v>6.3834808157863573E-3</v>
      </c>
      <c r="CH45" s="57">
        <f t="shared" si="20"/>
        <v>5.9896318741003603E-3</v>
      </c>
      <c r="CI45" s="57">
        <f t="shared" si="21"/>
        <v>2.9536970285012265E-3</v>
      </c>
      <c r="CJ45" s="57">
        <f t="shared" si="22"/>
        <v>2.7728688217737185E-3</v>
      </c>
      <c r="CK45" s="57">
        <f t="shared" si="23"/>
        <v>4.8760577611529056E-2</v>
      </c>
      <c r="CL45" s="57">
        <f t="shared" si="24"/>
        <v>0.75157684224870391</v>
      </c>
      <c r="CM45" s="57" t="str">
        <f t="shared" si="25"/>
        <v/>
      </c>
      <c r="CN45" s="57">
        <f t="shared" si="26"/>
        <v>8.0385807493369335E-2</v>
      </c>
      <c r="CO45" s="57">
        <f t="shared" si="27"/>
        <v>2.7446727111761753E-3</v>
      </c>
      <c r="CP45" s="57">
        <f t="shared" si="28"/>
        <v>7.3642244794529174E-3</v>
      </c>
      <c r="CQ45" s="57">
        <f t="shared" si="29"/>
        <v>2.6777586011769217E-3</v>
      </c>
      <c r="CR45" s="57">
        <f t="shared" si="30"/>
        <v>2.7171344133210037E-3</v>
      </c>
      <c r="CS45" s="57">
        <f t="shared" si="31"/>
        <v>1.4608550445432416E-2</v>
      </c>
    </row>
    <row r="46" spans="1:97" x14ac:dyDescent="0.3">
      <c r="A46" s="30" t="s">
        <v>45</v>
      </c>
      <c r="B46" s="28">
        <v>8384.8301793999999</v>
      </c>
      <c r="C46" s="28">
        <v>113.91091176</v>
      </c>
      <c r="D46" s="28">
        <v>3175.7739720999998</v>
      </c>
      <c r="E46" s="28">
        <v>1540.996087</v>
      </c>
      <c r="F46" s="28">
        <v>1300.6543844</v>
      </c>
      <c r="G46" s="28">
        <v>964.48801995999997</v>
      </c>
      <c r="H46" s="28">
        <v>7383.9913053</v>
      </c>
      <c r="I46" s="28">
        <v>9.2597735801999992</v>
      </c>
      <c r="J46" s="28">
        <v>19.482252985999999</v>
      </c>
      <c r="K46" s="28"/>
      <c r="L46" s="28">
        <v>11.88874041</v>
      </c>
      <c r="M46" s="28">
        <v>2.7990200353999999</v>
      </c>
      <c r="N46" s="28">
        <v>334.28325477999999</v>
      </c>
      <c r="O46" s="28">
        <v>0.29244259</v>
      </c>
      <c r="P46" s="28">
        <v>1.2951912683</v>
      </c>
      <c r="Q46" s="28">
        <v>1.6076309532999999</v>
      </c>
      <c r="R46" s="28"/>
      <c r="S46" s="28" t="s">
        <v>45</v>
      </c>
      <c r="T46" s="28">
        <v>332.01125976829002</v>
      </c>
      <c r="U46" s="28">
        <v>0.29310309272160501</v>
      </c>
      <c r="V46" s="28">
        <v>9.4865245981297299</v>
      </c>
      <c r="W46" s="28">
        <v>9.4760232257266797</v>
      </c>
      <c r="X46" s="28">
        <v>10.8658191184874</v>
      </c>
      <c r="Y46" s="28">
        <v>22.661887684506301</v>
      </c>
      <c r="Z46" s="28">
        <v>1.2985234889544199</v>
      </c>
      <c r="AA46" s="28">
        <v>99.095194666298397</v>
      </c>
      <c r="AB46" s="28">
        <v>0</v>
      </c>
      <c r="AC46" s="28">
        <v>8427.5890857983795</v>
      </c>
      <c r="AD46" s="28">
        <v>91.546385397857094</v>
      </c>
      <c r="AE46" s="28">
        <v>3.9994963823423002</v>
      </c>
      <c r="AF46" s="28">
        <v>10.112186771708499</v>
      </c>
      <c r="AG46" s="28">
        <v>609.70648749569204</v>
      </c>
      <c r="AH46" s="28">
        <v>12.3401756587833</v>
      </c>
      <c r="AI46" s="28">
        <v>12.3401756587833</v>
      </c>
      <c r="AJ46" s="28">
        <v>2.80667185833099</v>
      </c>
      <c r="AK46" s="28">
        <v>0</v>
      </c>
      <c r="AL46" s="28">
        <v>111.069007523537</v>
      </c>
      <c r="AM46" s="28">
        <v>0.34365822375308203</v>
      </c>
      <c r="AN46" s="28">
        <v>50.289852875080598</v>
      </c>
      <c r="AO46" s="28">
        <v>336.68975698099001</v>
      </c>
      <c r="AP46" s="28">
        <v>1.6716366815813699</v>
      </c>
      <c r="AQ46" s="28">
        <v>114.451703083715</v>
      </c>
      <c r="AR46" s="28">
        <v>0</v>
      </c>
      <c r="AS46" s="28">
        <v>2867.1833481373701</v>
      </c>
      <c r="AT46" s="28">
        <v>318.57598469992303</v>
      </c>
      <c r="AU46" s="28">
        <v>3185.75933283729</v>
      </c>
      <c r="AV46" s="28">
        <v>95.063955860337103</v>
      </c>
      <c r="AW46" s="28">
        <v>76.850568337880404</v>
      </c>
      <c r="AX46" s="28">
        <v>0.30012761619735701</v>
      </c>
      <c r="AY46" s="28">
        <v>3860.1251161427899</v>
      </c>
      <c r="AZ46" s="28">
        <v>2.2716267343485601</v>
      </c>
      <c r="BA46" s="28">
        <v>57.723533920865002</v>
      </c>
      <c r="BB46" s="28">
        <v>104.385470879699</v>
      </c>
      <c r="BC46" s="28">
        <v>0.39379429421782802</v>
      </c>
      <c r="BD46" s="28">
        <v>0.22401414110682999</v>
      </c>
      <c r="BE46" s="28">
        <v>69.053210646119595</v>
      </c>
      <c r="BF46" s="28">
        <v>1545.9943525810199</v>
      </c>
      <c r="BG46" s="28">
        <v>1304.79911743053</v>
      </c>
      <c r="BH46" s="28">
        <v>241.19523515049201</v>
      </c>
      <c r="BI46" s="28">
        <v>1.0895999118151101</v>
      </c>
      <c r="BJ46" s="28">
        <v>1.38711194739771E-2</v>
      </c>
      <c r="BK46" s="28">
        <v>138.589061878227</v>
      </c>
      <c r="BL46" s="28">
        <v>5.13627625015845</v>
      </c>
      <c r="BM46" s="28">
        <v>280.09728533871203</v>
      </c>
      <c r="BN46" s="28">
        <v>10.8603272651113</v>
      </c>
      <c r="BO46" s="28">
        <v>3.1866107541460602</v>
      </c>
      <c r="BP46" s="28">
        <v>526.53040261908995</v>
      </c>
      <c r="BQ46" s="28">
        <v>235.577362440516</v>
      </c>
      <c r="BR46" s="28">
        <v>41.654195285415803</v>
      </c>
      <c r="BS46" s="28">
        <v>63.2693460760484</v>
      </c>
      <c r="BT46" s="28">
        <v>2.0362699780088901E-2</v>
      </c>
      <c r="BU46" s="28">
        <v>967.89267018303804</v>
      </c>
      <c r="BV46" s="28">
        <v>2389.4209316409601</v>
      </c>
      <c r="BW46" s="28">
        <v>10.883344890843601</v>
      </c>
      <c r="BX46" s="28">
        <v>123.903617041858</v>
      </c>
      <c r="BY46" s="28">
        <v>468.028453971879</v>
      </c>
      <c r="BZ46" s="28">
        <v>699.836280137568</v>
      </c>
      <c r="CA46" s="28">
        <v>7404.4444234637904</v>
      </c>
      <c r="CB46" s="28">
        <v>378.80096573400101</v>
      </c>
      <c r="CC46" s="30"/>
      <c r="CD46" s="57">
        <f t="shared" si="16"/>
        <v>5.0995554451932091E-3</v>
      </c>
      <c r="CE46" s="57">
        <f t="shared" si="17"/>
        <v>4.7474935926629823E-3</v>
      </c>
      <c r="CF46" s="57">
        <f t="shared" si="18"/>
        <v>3.1442290367684174E-3</v>
      </c>
      <c r="CG46" s="57">
        <f t="shared" si="19"/>
        <v>3.2435290544770541E-3</v>
      </c>
      <c r="CH46" s="57">
        <f t="shared" si="20"/>
        <v>3.1866521039268991E-3</v>
      </c>
      <c r="CI46" s="57">
        <f t="shared" si="21"/>
        <v>3.5300077891887776E-3</v>
      </c>
      <c r="CJ46" s="57">
        <f t="shared" si="22"/>
        <v>2.769927173276834E-3</v>
      </c>
      <c r="CK46" s="57">
        <f t="shared" si="23"/>
        <v>2.3353664498782459E-2</v>
      </c>
      <c r="CL46" s="57">
        <f t="shared" si="24"/>
        <v>0.16320672464274005</v>
      </c>
      <c r="CM46" s="57" t="str">
        <f t="shared" si="25"/>
        <v/>
      </c>
      <c r="CN46" s="57">
        <f t="shared" si="26"/>
        <v>3.7971663373487667E-2</v>
      </c>
      <c r="CO46" s="57">
        <f t="shared" si="27"/>
        <v>2.7337506821013494E-3</v>
      </c>
      <c r="CP46" s="57">
        <f t="shared" si="28"/>
        <v>7.198991174636603E-3</v>
      </c>
      <c r="CQ46" s="57">
        <f t="shared" si="29"/>
        <v>2.2585722606444062E-3</v>
      </c>
      <c r="CR46" s="57">
        <f t="shared" si="30"/>
        <v>2.5727633716938637E-3</v>
      </c>
      <c r="CS46" s="57">
        <f t="shared" si="31"/>
        <v>3.9813694896819928E-2</v>
      </c>
    </row>
    <row r="47" spans="1:97" x14ac:dyDescent="0.3">
      <c r="A47" s="30" t="s">
        <v>46</v>
      </c>
      <c r="B47" s="28">
        <v>77149.020137</v>
      </c>
      <c r="C47" s="28">
        <v>1297.3651556</v>
      </c>
      <c r="D47" s="28">
        <v>18381.580071</v>
      </c>
      <c r="E47" s="28">
        <v>18808.555656</v>
      </c>
      <c r="F47" s="28">
        <v>16070.157213</v>
      </c>
      <c r="G47" s="28">
        <v>4674.8255841999999</v>
      </c>
      <c r="H47" s="28">
        <v>93071.629432000002</v>
      </c>
      <c r="I47" s="28">
        <v>152.10657248000001</v>
      </c>
      <c r="J47" s="28">
        <v>334.08255430999998</v>
      </c>
      <c r="K47" s="28"/>
      <c r="L47" s="28">
        <v>182.19023626000001</v>
      </c>
      <c r="M47" s="28">
        <v>51.095641907000001</v>
      </c>
      <c r="N47" s="28">
        <v>3923.8686864000001</v>
      </c>
      <c r="O47" s="28">
        <v>5.696607116</v>
      </c>
      <c r="P47" s="28">
        <v>2.2284498456000001</v>
      </c>
      <c r="Q47" s="28">
        <v>21.713544724999998</v>
      </c>
      <c r="R47" s="28"/>
      <c r="S47" s="28" t="s">
        <v>46</v>
      </c>
      <c r="T47" s="28">
        <v>4029.9838925075501</v>
      </c>
      <c r="U47" s="28">
        <v>5.7087290344673196</v>
      </c>
      <c r="V47" s="28">
        <v>153.20164643523501</v>
      </c>
      <c r="W47" s="28">
        <v>153.181120269552</v>
      </c>
      <c r="X47" s="28">
        <v>153.31263713444301</v>
      </c>
      <c r="Y47" s="28">
        <v>1001.32379306184</v>
      </c>
      <c r="Z47" s="28">
        <v>2.2281207187767702</v>
      </c>
      <c r="AA47" s="28">
        <v>7569.05155739978</v>
      </c>
      <c r="AB47" s="28">
        <v>0</v>
      </c>
      <c r="AC47" s="28">
        <v>77604.3743139492</v>
      </c>
      <c r="AD47" s="28">
        <v>1407.4970850596401</v>
      </c>
      <c r="AE47" s="28">
        <v>264.83536159056803</v>
      </c>
      <c r="AF47" s="28">
        <v>88.906240884678994</v>
      </c>
      <c r="AG47" s="28">
        <v>8997.0725790756896</v>
      </c>
      <c r="AH47" s="28">
        <v>183.912794923804</v>
      </c>
      <c r="AI47" s="28">
        <v>183.912794923804</v>
      </c>
      <c r="AJ47" s="28">
        <v>51.2355950905405</v>
      </c>
      <c r="AK47" s="28">
        <v>0</v>
      </c>
      <c r="AL47" s="28">
        <v>2143.4618915870701</v>
      </c>
      <c r="AM47" s="28">
        <v>6.9556169827948597</v>
      </c>
      <c r="AN47" s="28">
        <v>530.62864812076805</v>
      </c>
      <c r="AO47" s="28">
        <v>3950.8455497083901</v>
      </c>
      <c r="AP47" s="28">
        <v>152.389193128106</v>
      </c>
      <c r="AQ47" s="28">
        <v>1303.63164485314</v>
      </c>
      <c r="AR47" s="28">
        <v>0</v>
      </c>
      <c r="AS47" s="28">
        <v>16591.078844535499</v>
      </c>
      <c r="AT47" s="28">
        <v>1843.4534211544501</v>
      </c>
      <c r="AU47" s="28">
        <v>18434.532265689999</v>
      </c>
      <c r="AV47" s="28">
        <v>268.06154655317198</v>
      </c>
      <c r="AW47" s="28">
        <v>1012.09277167766</v>
      </c>
      <c r="AX47" s="28">
        <v>5.0563637164415196</v>
      </c>
      <c r="AY47" s="28">
        <v>50174.805274673803</v>
      </c>
      <c r="AZ47" s="28">
        <v>48.548605930102397</v>
      </c>
      <c r="BA47" s="28">
        <v>621.35933465390099</v>
      </c>
      <c r="BB47" s="28">
        <v>1051.7451078004999</v>
      </c>
      <c r="BC47" s="28">
        <v>4.0200010380462601</v>
      </c>
      <c r="BD47" s="28">
        <v>2.03400560855834E-2</v>
      </c>
      <c r="BE47" s="28">
        <v>1052.1608011927001</v>
      </c>
      <c r="BF47" s="28">
        <v>18857.3968686025</v>
      </c>
      <c r="BG47" s="28">
        <v>16110.5188125279</v>
      </c>
      <c r="BH47" s="28">
        <v>2746.8780560745599</v>
      </c>
      <c r="BI47" s="28">
        <v>17.068650386856</v>
      </c>
      <c r="BJ47" s="28">
        <v>0.17401802456940901</v>
      </c>
      <c r="BK47" s="28">
        <v>1431.59995366986</v>
      </c>
      <c r="BL47" s="28">
        <v>60.390742018441699</v>
      </c>
      <c r="BM47" s="28">
        <v>3411.2977270347201</v>
      </c>
      <c r="BN47" s="28">
        <v>112.6580809686</v>
      </c>
      <c r="BO47" s="28">
        <v>34.609113758494701</v>
      </c>
      <c r="BP47" s="28">
        <v>6726.8333333333303</v>
      </c>
      <c r="BQ47" s="28">
        <v>2682.65558941889</v>
      </c>
      <c r="BR47" s="28">
        <v>937.29882416816895</v>
      </c>
      <c r="BS47" s="28">
        <v>595.38916484509696</v>
      </c>
      <c r="BT47" s="28">
        <v>0.28864993204252698</v>
      </c>
      <c r="BU47" s="28">
        <v>4692.3738636419203</v>
      </c>
      <c r="BV47" s="28">
        <v>33973.262261828502</v>
      </c>
      <c r="BW47" s="28">
        <v>44.981616701532701</v>
      </c>
      <c r="BX47" s="28">
        <v>1104.7388678777399</v>
      </c>
      <c r="BY47" s="28">
        <v>5577.1429574751301</v>
      </c>
      <c r="BZ47" s="28">
        <v>6852.95143949866</v>
      </c>
      <c r="CA47" s="28">
        <v>93332.024308823398</v>
      </c>
      <c r="CB47" s="28">
        <v>5207.0572079945896</v>
      </c>
      <c r="CC47" s="30"/>
      <c r="CD47" s="57">
        <f t="shared" si="16"/>
        <v>5.9022677947249318E-3</v>
      </c>
      <c r="CE47" s="57">
        <f t="shared" si="17"/>
        <v>4.8301661456614971E-3</v>
      </c>
      <c r="CF47" s="57">
        <f t="shared" si="18"/>
        <v>2.880720508545371E-3</v>
      </c>
      <c r="CG47" s="57">
        <f t="shared" si="19"/>
        <v>2.5967550882578828E-3</v>
      </c>
      <c r="CH47" s="57">
        <f t="shared" si="20"/>
        <v>2.5115870985536492E-3</v>
      </c>
      <c r="CI47" s="57">
        <f t="shared" si="21"/>
        <v>3.7537827082212761E-3</v>
      </c>
      <c r="CJ47" s="57">
        <f t="shared" si="22"/>
        <v>2.7977900291693775E-3</v>
      </c>
      <c r="CK47" s="57">
        <f t="shared" si="23"/>
        <v>7.0644402278755855E-3</v>
      </c>
      <c r="CL47" s="57">
        <f t="shared" si="24"/>
        <v>1.9972346060689459</v>
      </c>
      <c r="CM47" s="57" t="str">
        <f t="shared" si="25"/>
        <v/>
      </c>
      <c r="CN47" s="57">
        <f t="shared" si="26"/>
        <v>9.4547254516195132E-3</v>
      </c>
      <c r="CO47" s="57">
        <f t="shared" si="27"/>
        <v>2.7390434549237996E-3</v>
      </c>
      <c r="CP47" s="57">
        <f t="shared" si="28"/>
        <v>6.8750678130210848E-3</v>
      </c>
      <c r="CQ47" s="57">
        <f t="shared" si="29"/>
        <v>2.1279189911610503E-3</v>
      </c>
      <c r="CR47" s="57">
        <f t="shared" si="30"/>
        <v>-1.4769317060457586E-4</v>
      </c>
      <c r="CS47" s="57">
        <f t="shared" si="31"/>
        <v>6.0181628590863818</v>
      </c>
    </row>
    <row r="48" spans="1:97" x14ac:dyDescent="0.3">
      <c r="A48" s="30" t="s">
        <v>47</v>
      </c>
      <c r="B48" s="28">
        <v>42960.627531999999</v>
      </c>
      <c r="C48" s="28">
        <v>1553.9543733999999</v>
      </c>
      <c r="D48" s="28">
        <v>11868.433488000001</v>
      </c>
      <c r="E48" s="28">
        <v>14832.921177</v>
      </c>
      <c r="F48" s="28">
        <v>12942.809454</v>
      </c>
      <c r="G48" s="28">
        <v>1986.3378697999999</v>
      </c>
      <c r="H48" s="28">
        <v>101842.92385000001</v>
      </c>
      <c r="I48" s="28">
        <v>236.01420017999999</v>
      </c>
      <c r="J48" s="28">
        <v>654.43362962000003</v>
      </c>
      <c r="K48" s="28"/>
      <c r="L48" s="28">
        <v>255.62813882</v>
      </c>
      <c r="M48" s="28">
        <v>156.88929328</v>
      </c>
      <c r="N48" s="28">
        <v>3623.9441528000002</v>
      </c>
      <c r="O48" s="28">
        <v>23.961010227999999</v>
      </c>
      <c r="P48" s="28">
        <v>59.601442605000003</v>
      </c>
      <c r="Q48" s="28">
        <v>120.20605964000001</v>
      </c>
      <c r="R48" s="28"/>
      <c r="S48" s="28" t="s">
        <v>47</v>
      </c>
      <c r="T48" s="28">
        <v>3927.4254275087701</v>
      </c>
      <c r="U48" s="28">
        <v>24.0259927314134</v>
      </c>
      <c r="V48" s="28">
        <v>247.17017715655999</v>
      </c>
      <c r="W48" s="28">
        <v>247.14337489207401</v>
      </c>
      <c r="X48" s="28">
        <v>243.02757379703601</v>
      </c>
      <c r="Y48" s="28">
        <v>710.29358996094504</v>
      </c>
      <c r="Z48" s="28">
        <v>59.763591640169302</v>
      </c>
      <c r="AA48" s="28">
        <v>1098.96633320724</v>
      </c>
      <c r="AB48" s="28">
        <v>0</v>
      </c>
      <c r="AC48" s="28">
        <v>43239.815789723099</v>
      </c>
      <c r="AD48" s="28">
        <v>311.43313925022898</v>
      </c>
      <c r="AE48" s="28">
        <v>57.4725358789821</v>
      </c>
      <c r="AF48" s="28">
        <v>43.844494736348103</v>
      </c>
      <c r="AG48" s="28">
        <v>6489.8252448294597</v>
      </c>
      <c r="AH48" s="28">
        <v>303.30415005813597</v>
      </c>
      <c r="AI48" s="28">
        <v>303.30415005813597</v>
      </c>
      <c r="AJ48" s="28">
        <v>157.318366872468</v>
      </c>
      <c r="AK48" s="28">
        <v>0</v>
      </c>
      <c r="AL48" s="28">
        <v>1371.6030122119801</v>
      </c>
      <c r="AM48" s="28">
        <v>5.93532706688449</v>
      </c>
      <c r="AN48" s="28">
        <v>605.42210238445296</v>
      </c>
      <c r="AO48" s="28">
        <v>3688.9865257430301</v>
      </c>
      <c r="AP48" s="28">
        <v>120.71309954708001</v>
      </c>
      <c r="AQ48" s="28">
        <v>1560.8910811851999</v>
      </c>
      <c r="AR48" s="28">
        <v>0</v>
      </c>
      <c r="AS48" s="28">
        <v>10715.8888363674</v>
      </c>
      <c r="AT48" s="28">
        <v>1190.6555356470799</v>
      </c>
      <c r="AU48" s="28">
        <v>11906.544372014499</v>
      </c>
      <c r="AV48" s="28">
        <v>1352.9394232627601</v>
      </c>
      <c r="AW48" s="28">
        <v>1276.18480366066</v>
      </c>
      <c r="AX48" s="28">
        <v>12.3139509111151</v>
      </c>
      <c r="AY48" s="28">
        <v>51058.792274458901</v>
      </c>
      <c r="AZ48" s="28">
        <v>18.9297168100222</v>
      </c>
      <c r="BA48" s="28">
        <v>679.74369593853498</v>
      </c>
      <c r="BB48" s="28">
        <v>997.55000876337101</v>
      </c>
      <c r="BC48" s="28">
        <v>7.4256618146243598</v>
      </c>
      <c r="BD48" s="28">
        <v>0.73892091139073102</v>
      </c>
      <c r="BE48" s="28">
        <v>641.49091706763204</v>
      </c>
      <c r="BF48" s="28">
        <v>14877.5907945894</v>
      </c>
      <c r="BG48" s="28">
        <v>12982.205676338999</v>
      </c>
      <c r="BH48" s="28">
        <v>1895.38511825041</v>
      </c>
      <c r="BI48" s="28">
        <v>10.1002361436752</v>
      </c>
      <c r="BJ48" s="28">
        <v>0.43068515276928099</v>
      </c>
      <c r="BK48" s="28">
        <v>621.31895331161695</v>
      </c>
      <c r="BL48" s="28">
        <v>79.876062247501807</v>
      </c>
      <c r="BM48" s="28">
        <v>3378.03054999807</v>
      </c>
      <c r="BN48" s="28">
        <v>128.423542706283</v>
      </c>
      <c r="BO48" s="28">
        <v>40.466021003433703</v>
      </c>
      <c r="BP48" s="28">
        <v>5904.70765136107</v>
      </c>
      <c r="BQ48" s="28">
        <v>2432.9277491982498</v>
      </c>
      <c r="BR48" s="28">
        <v>199.25794859813601</v>
      </c>
      <c r="BS48" s="28">
        <v>260.547076428732</v>
      </c>
      <c r="BT48" s="28">
        <v>0.854077171029062</v>
      </c>
      <c r="BU48" s="28">
        <v>1990.7740880900701</v>
      </c>
      <c r="BV48" s="28">
        <v>28934.084922865601</v>
      </c>
      <c r="BW48" s="28">
        <v>30.969669289946399</v>
      </c>
      <c r="BX48" s="28">
        <v>1196.74133275792</v>
      </c>
      <c r="BY48" s="28">
        <v>5496.2467786530096</v>
      </c>
      <c r="BZ48" s="28">
        <v>13496.6208989632</v>
      </c>
      <c r="CA48" s="28">
        <v>102122.436269228</v>
      </c>
      <c r="CB48" s="28">
        <v>6471.51131429836</v>
      </c>
      <c r="CC48" s="30"/>
      <c r="CD48" s="57">
        <f t="shared" si="16"/>
        <v>6.498700642003947E-3</v>
      </c>
      <c r="CE48" s="57">
        <f t="shared" si="17"/>
        <v>4.4639069871934261E-3</v>
      </c>
      <c r="CF48" s="57">
        <f t="shared" si="18"/>
        <v>3.2111132486888211E-3</v>
      </c>
      <c r="CG48" s="57">
        <f t="shared" si="19"/>
        <v>3.0115185711809991E-3</v>
      </c>
      <c r="CH48" s="57">
        <f t="shared" si="20"/>
        <v>3.043869453461166E-3</v>
      </c>
      <c r="CI48" s="57">
        <f t="shared" si="21"/>
        <v>2.2333654095397547E-3</v>
      </c>
      <c r="CJ48" s="57">
        <f t="shared" si="22"/>
        <v>2.744544330244019E-3</v>
      </c>
      <c r="CK48" s="57">
        <f t="shared" si="23"/>
        <v>4.7154682657171376E-2</v>
      </c>
      <c r="CL48" s="57">
        <f t="shared" si="24"/>
        <v>8.5356188638075273E-2</v>
      </c>
      <c r="CM48" s="57" t="str">
        <f t="shared" si="25"/>
        <v/>
      </c>
      <c r="CN48" s="57">
        <f t="shared" si="26"/>
        <v>0.18650533332602687</v>
      </c>
      <c r="CO48" s="57">
        <f t="shared" si="27"/>
        <v>2.7348812879297883E-3</v>
      </c>
      <c r="CP48" s="57">
        <f t="shared" si="28"/>
        <v>1.7947951237817963E-2</v>
      </c>
      <c r="CQ48" s="57">
        <f t="shared" si="29"/>
        <v>2.7120101696490287E-3</v>
      </c>
      <c r="CR48" s="57">
        <f t="shared" si="30"/>
        <v>2.7205555450044929E-3</v>
      </c>
      <c r="CS48" s="57">
        <f t="shared" si="31"/>
        <v>4.2180894091238957E-3</v>
      </c>
    </row>
    <row r="49" spans="1:97" x14ac:dyDescent="0.3">
      <c r="A49" s="30" t="s">
        <v>48</v>
      </c>
      <c r="B49" s="28">
        <v>25737.784826999999</v>
      </c>
      <c r="C49" s="28">
        <v>357.75111499000002</v>
      </c>
      <c r="D49" s="28">
        <v>7798.0614255999999</v>
      </c>
      <c r="E49" s="28">
        <v>5254.0289795999997</v>
      </c>
      <c r="F49" s="28">
        <v>4159.6897627999997</v>
      </c>
      <c r="G49" s="28">
        <v>2428.8469945000002</v>
      </c>
      <c r="H49" s="28">
        <v>22928.153684000001</v>
      </c>
      <c r="I49" s="28">
        <v>46.910045488000002</v>
      </c>
      <c r="J49" s="28">
        <v>134.52872662999999</v>
      </c>
      <c r="K49" s="28"/>
      <c r="L49" s="28">
        <v>51.493721667000003</v>
      </c>
      <c r="M49" s="28">
        <v>23.992341669999998</v>
      </c>
      <c r="N49" s="28">
        <v>921.31742586999997</v>
      </c>
      <c r="O49" s="28">
        <v>2.2772964247999998</v>
      </c>
      <c r="P49" s="28">
        <v>0.21086081139999999</v>
      </c>
      <c r="Q49" s="28">
        <v>14.455070794999999</v>
      </c>
      <c r="R49" s="28"/>
      <c r="S49" s="28" t="s">
        <v>48</v>
      </c>
      <c r="T49" s="28">
        <v>975.88571245254195</v>
      </c>
      <c r="U49" s="28">
        <v>2.2830976199845199</v>
      </c>
      <c r="V49" s="28">
        <v>47.143782200558398</v>
      </c>
      <c r="W49" s="28">
        <v>47.143758872495098</v>
      </c>
      <c r="X49" s="28">
        <v>24.968220874369599</v>
      </c>
      <c r="Y49" s="28">
        <v>142.474076107804</v>
      </c>
      <c r="Z49" s="28">
        <v>0.21096581033988801</v>
      </c>
      <c r="AA49" s="28">
        <v>194.732606680104</v>
      </c>
      <c r="AB49" s="28">
        <v>0</v>
      </c>
      <c r="AC49" s="28">
        <v>25880.2024689561</v>
      </c>
      <c r="AD49" s="28">
        <v>277.17675616942699</v>
      </c>
      <c r="AE49" s="28">
        <v>10.402833712069301</v>
      </c>
      <c r="AF49" s="28">
        <v>29.834339661444702</v>
      </c>
      <c r="AG49" s="28">
        <v>1732.1135832293501</v>
      </c>
      <c r="AH49" s="28">
        <v>51.795379071369098</v>
      </c>
      <c r="AI49" s="28">
        <v>51.795379071369098</v>
      </c>
      <c r="AJ49" s="28">
        <v>24.058091579384499</v>
      </c>
      <c r="AK49" s="28">
        <v>0</v>
      </c>
      <c r="AL49" s="28">
        <v>530.02852155090704</v>
      </c>
      <c r="AM49" s="28">
        <v>1.44705642477327</v>
      </c>
      <c r="AN49" s="28">
        <v>109.247456664186</v>
      </c>
      <c r="AO49" s="28">
        <v>928.07720788123595</v>
      </c>
      <c r="AP49" s="28">
        <v>14.5147517111514</v>
      </c>
      <c r="AQ49" s="28">
        <v>359.68458351604102</v>
      </c>
      <c r="AR49" s="28">
        <v>0</v>
      </c>
      <c r="AS49" s="28">
        <v>7030.7879260128802</v>
      </c>
      <c r="AT49" s="28">
        <v>781.19843750723396</v>
      </c>
      <c r="AU49" s="28">
        <v>7811.98636352012</v>
      </c>
      <c r="AV49" s="28">
        <v>200.78241313299901</v>
      </c>
      <c r="AW49" s="28">
        <v>272.08248539156801</v>
      </c>
      <c r="AX49" s="28">
        <v>6.7056440428358002</v>
      </c>
      <c r="AY49" s="28">
        <v>12947.8445035433</v>
      </c>
      <c r="AZ49" s="28">
        <v>8.0285682810011103</v>
      </c>
      <c r="BA49" s="28">
        <v>250.711833749455</v>
      </c>
      <c r="BB49" s="28">
        <v>366.93622833269899</v>
      </c>
      <c r="BC49" s="28">
        <v>3.7133615631872199</v>
      </c>
      <c r="BD49" s="28">
        <v>9.1087980952066199E-3</v>
      </c>
      <c r="BE49" s="28">
        <v>239.48788725563099</v>
      </c>
      <c r="BF49" s="28">
        <v>5270.5934227771004</v>
      </c>
      <c r="BG49" s="28">
        <v>4173.4591179770896</v>
      </c>
      <c r="BH49" s="28">
        <v>1097.1343048000101</v>
      </c>
      <c r="BI49" s="28">
        <v>3.3977365829461399</v>
      </c>
      <c r="BJ49" s="28">
        <v>5.8611759949734603E-2</v>
      </c>
      <c r="BK49" s="28">
        <v>322.352867816377</v>
      </c>
      <c r="BL49" s="28">
        <v>20.321573736338198</v>
      </c>
      <c r="BM49" s="28">
        <v>982.94302441067703</v>
      </c>
      <c r="BN49" s="28">
        <v>48.8048474456698</v>
      </c>
      <c r="BO49" s="28">
        <v>11.975533493168401</v>
      </c>
      <c r="BP49" s="28">
        <v>1675.92874264896</v>
      </c>
      <c r="BQ49" s="28">
        <v>754.21296527504296</v>
      </c>
      <c r="BR49" s="28">
        <v>85.661818284032407</v>
      </c>
      <c r="BS49" s="28">
        <v>145.966184548906</v>
      </c>
      <c r="BT49" s="28">
        <v>0.45554522715873802</v>
      </c>
      <c r="BU49" s="28">
        <v>2430.7619906061</v>
      </c>
      <c r="BV49" s="28">
        <v>8466.2071256581094</v>
      </c>
      <c r="BW49" s="28">
        <v>39.0983487849997</v>
      </c>
      <c r="BX49" s="28">
        <v>254.54557915120699</v>
      </c>
      <c r="BY49" s="28">
        <v>1204.89607343699</v>
      </c>
      <c r="BZ49" s="28">
        <v>1879.3349455546499</v>
      </c>
      <c r="CA49" s="28">
        <v>22992.3581965089</v>
      </c>
      <c r="CB49" s="28">
        <v>1120.1163815253999</v>
      </c>
      <c r="CC49" s="30"/>
      <c r="CD49" s="57">
        <f t="shared" si="16"/>
        <v>5.5334071254919681E-3</v>
      </c>
      <c r="CE49" s="57">
        <f t="shared" si="17"/>
        <v>5.4045073377200848E-3</v>
      </c>
      <c r="CF49" s="57">
        <f t="shared" si="18"/>
        <v>1.7856922586434597E-3</v>
      </c>
      <c r="CG49" s="57">
        <f t="shared" si="19"/>
        <v>3.1527125642846648E-3</v>
      </c>
      <c r="CH49" s="57">
        <f t="shared" si="20"/>
        <v>3.3101880097474784E-3</v>
      </c>
      <c r="CI49" s="57">
        <f t="shared" si="21"/>
        <v>7.8843834561675454E-4</v>
      </c>
      <c r="CJ49" s="57">
        <f t="shared" si="22"/>
        <v>2.8002478260472793E-3</v>
      </c>
      <c r="CK49" s="57">
        <f t="shared" si="23"/>
        <v>4.9821606878399398E-3</v>
      </c>
      <c r="CL49" s="57">
        <f t="shared" si="24"/>
        <v>5.9060616099165415E-2</v>
      </c>
      <c r="CM49" s="57" t="str">
        <f t="shared" si="25"/>
        <v/>
      </c>
      <c r="CN49" s="57">
        <f t="shared" si="26"/>
        <v>5.8581394897004261E-3</v>
      </c>
      <c r="CO49" s="57">
        <f t="shared" si="27"/>
        <v>2.7404540285750453E-3</v>
      </c>
      <c r="CP49" s="57">
        <f t="shared" si="28"/>
        <v>7.3370825531197592E-3</v>
      </c>
      <c r="CQ49" s="57">
        <f t="shared" si="29"/>
        <v>2.5474045106049508E-3</v>
      </c>
      <c r="CR49" s="57">
        <f t="shared" si="30"/>
        <v>4.9795378852470623E-4</v>
      </c>
      <c r="CS49" s="57">
        <f t="shared" si="31"/>
        <v>4.1287183575775951E-3</v>
      </c>
    </row>
    <row r="50" spans="1:97" x14ac:dyDescent="0.3">
      <c r="A50" s="30" t="s">
        <v>49</v>
      </c>
      <c r="B50" s="28">
        <v>57752.708917000004</v>
      </c>
      <c r="C50" s="28">
        <v>1844.4067829999999</v>
      </c>
      <c r="D50" s="28">
        <v>20061.884523000001</v>
      </c>
      <c r="E50" s="28">
        <v>15368.858673999999</v>
      </c>
      <c r="F50" s="28">
        <v>13254.949710999999</v>
      </c>
      <c r="G50" s="28">
        <v>1703.9732781</v>
      </c>
      <c r="H50" s="28">
        <v>64542.585063999999</v>
      </c>
      <c r="I50" s="28">
        <v>125.60157105</v>
      </c>
      <c r="J50" s="28">
        <v>279.05533258999998</v>
      </c>
      <c r="K50" s="28"/>
      <c r="L50" s="28">
        <v>134.65148732</v>
      </c>
      <c r="M50" s="28">
        <v>44.105733039999997</v>
      </c>
      <c r="N50" s="28">
        <v>2709.0422853999999</v>
      </c>
      <c r="O50" s="28">
        <v>4.9911071651999999</v>
      </c>
      <c r="P50" s="28">
        <v>2.1712320251000001</v>
      </c>
      <c r="Q50" s="28">
        <v>113.72704629</v>
      </c>
      <c r="R50" s="28"/>
      <c r="S50" s="28" t="s">
        <v>49</v>
      </c>
      <c r="T50" s="28">
        <v>2994.8468120480902</v>
      </c>
      <c r="U50" s="28">
        <v>5.0014136642227696</v>
      </c>
      <c r="V50" s="28">
        <v>126.21714082322799</v>
      </c>
      <c r="W50" s="28">
        <v>126.21707973516899</v>
      </c>
      <c r="X50" s="28">
        <v>123.20129687286401</v>
      </c>
      <c r="Y50" s="28">
        <v>302.76951697653197</v>
      </c>
      <c r="Z50" s="28">
        <v>2.1709604936137801</v>
      </c>
      <c r="AA50" s="28">
        <v>1027.91251158827</v>
      </c>
      <c r="AB50" s="28">
        <v>0</v>
      </c>
      <c r="AC50" s="28">
        <v>58064.040883832902</v>
      </c>
      <c r="AD50" s="28">
        <v>486.88402864598299</v>
      </c>
      <c r="AE50" s="28">
        <v>38.833565702836303</v>
      </c>
      <c r="AF50" s="28">
        <v>63.327891262138202</v>
      </c>
      <c r="AG50" s="28">
        <v>5280.8834383810799</v>
      </c>
      <c r="AH50" s="28">
        <v>135.78686545220199</v>
      </c>
      <c r="AI50" s="28">
        <v>135.78686545220199</v>
      </c>
      <c r="AJ50" s="28">
        <v>44.226568867673102</v>
      </c>
      <c r="AK50" s="28">
        <v>0</v>
      </c>
      <c r="AL50" s="28">
        <v>1100.3018546757701</v>
      </c>
      <c r="AM50" s="28">
        <v>3.4848626564863801</v>
      </c>
      <c r="AN50" s="28">
        <v>440.33022847154598</v>
      </c>
      <c r="AO50" s="28">
        <v>2729.3726326539499</v>
      </c>
      <c r="AP50" s="28">
        <v>114.053144047529</v>
      </c>
      <c r="AQ50" s="28">
        <v>1854.3813140386901</v>
      </c>
      <c r="AR50" s="28">
        <v>0</v>
      </c>
      <c r="AS50" s="28">
        <v>18117.0564311138</v>
      </c>
      <c r="AT50" s="28">
        <v>2013.00615105408</v>
      </c>
      <c r="AU50" s="28">
        <v>20130.062582167899</v>
      </c>
      <c r="AV50" s="28">
        <v>115.137847011761</v>
      </c>
      <c r="AW50" s="28">
        <v>672.98548477741599</v>
      </c>
      <c r="AX50" s="28">
        <v>2.4774414847026698</v>
      </c>
      <c r="AY50" s="28">
        <v>34336.3931679624</v>
      </c>
      <c r="AZ50" s="28">
        <v>45.640141497048504</v>
      </c>
      <c r="BA50" s="28">
        <v>468.49764843995399</v>
      </c>
      <c r="BB50" s="28">
        <v>825.93756223923401</v>
      </c>
      <c r="BC50" s="28">
        <v>2.2769712949398402</v>
      </c>
      <c r="BD50" s="28">
        <v>2.0647542320474801E-2</v>
      </c>
      <c r="BE50" s="28">
        <v>921.70438543406203</v>
      </c>
      <c r="BF50" s="28">
        <v>15400.804538459301</v>
      </c>
      <c r="BG50" s="28">
        <v>13281.6111694111</v>
      </c>
      <c r="BH50" s="28">
        <v>2119.1933690482001</v>
      </c>
      <c r="BI50" s="28">
        <v>14.748288243302</v>
      </c>
      <c r="BJ50" s="28">
        <v>0.114796894955163</v>
      </c>
      <c r="BK50" s="28">
        <v>1297.2560290348699</v>
      </c>
      <c r="BL50" s="28">
        <v>46.940934803816198</v>
      </c>
      <c r="BM50" s="28">
        <v>2695.3242206385598</v>
      </c>
      <c r="BN50" s="28">
        <v>83.840118685824805</v>
      </c>
      <c r="BO50" s="28">
        <v>25.645034348010501</v>
      </c>
      <c r="BP50" s="28">
        <v>5402.7468001565203</v>
      </c>
      <c r="BQ50" s="28">
        <v>2429.98071924642</v>
      </c>
      <c r="BR50" s="28">
        <v>910.02288216956697</v>
      </c>
      <c r="BS50" s="28">
        <v>538.27931729470799</v>
      </c>
      <c r="BT50" s="28">
        <v>0.13794920870605201</v>
      </c>
      <c r="BU50" s="28">
        <v>1710.5011747240001</v>
      </c>
      <c r="BV50" s="28">
        <v>21708.693003484201</v>
      </c>
      <c r="BW50" s="28">
        <v>12.9207436560789</v>
      </c>
      <c r="BX50" s="28">
        <v>601.91217595514001</v>
      </c>
      <c r="BY50" s="28">
        <v>3792.49883027021</v>
      </c>
      <c r="BZ50" s="28">
        <v>5072.8101220185499</v>
      </c>
      <c r="CA50" s="28">
        <v>64721.669317945001</v>
      </c>
      <c r="CB50" s="28">
        <v>4793.1592256123604</v>
      </c>
      <c r="CC50" s="30"/>
      <c r="CD50" s="57">
        <f t="shared" si="16"/>
        <v>5.3907768600141874E-3</v>
      </c>
      <c r="CE50" s="57">
        <f t="shared" si="17"/>
        <v>5.4079886989280299E-3</v>
      </c>
      <c r="CF50" s="57">
        <f t="shared" si="18"/>
        <v>3.398387578681111E-3</v>
      </c>
      <c r="CG50" s="57">
        <f t="shared" si="19"/>
        <v>2.078610073586356E-3</v>
      </c>
      <c r="CH50" s="57">
        <f t="shared" si="20"/>
        <v>2.0114341428979863E-3</v>
      </c>
      <c r="CI50" s="57">
        <f t="shared" si="21"/>
        <v>3.8309853258256033E-3</v>
      </c>
      <c r="CJ50" s="57">
        <f t="shared" si="22"/>
        <v>2.7746681321707757E-3</v>
      </c>
      <c r="CK50" s="57">
        <f t="shared" si="23"/>
        <v>4.9004855594040764E-3</v>
      </c>
      <c r="CL50" s="57">
        <f t="shared" si="24"/>
        <v>8.4980222977404596E-2</v>
      </c>
      <c r="CM50" s="57" t="str">
        <f t="shared" si="25"/>
        <v/>
      </c>
      <c r="CN50" s="57">
        <f t="shared" si="26"/>
        <v>8.4319761689951502E-3</v>
      </c>
      <c r="CO50" s="57">
        <f t="shared" si="27"/>
        <v>2.7396852822629053E-3</v>
      </c>
      <c r="CP50" s="57">
        <f t="shared" si="28"/>
        <v>7.5046252926791231E-3</v>
      </c>
      <c r="CQ50" s="57">
        <f t="shared" si="29"/>
        <v>2.0649724964093624E-3</v>
      </c>
      <c r="CR50" s="57">
        <f t="shared" si="30"/>
        <v>-1.2505871462887522E-4</v>
      </c>
      <c r="CS50" s="57">
        <f t="shared" si="31"/>
        <v>2.8673720822526296E-3</v>
      </c>
    </row>
    <row r="51" spans="1:97" x14ac:dyDescent="0.3">
      <c r="A51" s="30" t="s">
        <v>50</v>
      </c>
      <c r="B51" s="28">
        <v>5091.3362257999997</v>
      </c>
      <c r="C51" s="28">
        <v>147.81768586999999</v>
      </c>
      <c r="D51" s="28">
        <v>1022.1350407</v>
      </c>
      <c r="E51" s="28">
        <v>917.29464008000002</v>
      </c>
      <c r="F51" s="28">
        <v>791.01185769999995</v>
      </c>
      <c r="G51" s="28">
        <v>67.317483910000007</v>
      </c>
      <c r="H51" s="28">
        <v>7977.8213156000002</v>
      </c>
      <c r="I51" s="28">
        <v>11.128610385</v>
      </c>
      <c r="J51" s="28">
        <v>42.325805088000003</v>
      </c>
      <c r="K51" s="28"/>
      <c r="L51" s="28">
        <v>12.55948373</v>
      </c>
      <c r="M51" s="28">
        <v>5.1776824000000001</v>
      </c>
      <c r="N51" s="28">
        <v>284.65088265000003</v>
      </c>
      <c r="O51" s="28">
        <v>0.45575412700000001</v>
      </c>
      <c r="P51" s="28">
        <v>2.3477E-4</v>
      </c>
      <c r="Q51" s="28">
        <v>17.1430744</v>
      </c>
      <c r="R51" s="28"/>
      <c r="S51" s="28" t="s">
        <v>50</v>
      </c>
      <c r="T51" s="28">
        <v>305.63663019301799</v>
      </c>
      <c r="U51" s="28">
        <v>0.45700235515957499</v>
      </c>
      <c r="V51" s="28">
        <v>11.192280142141801</v>
      </c>
      <c r="W51" s="28">
        <v>11.192275786339801</v>
      </c>
      <c r="X51" s="28">
        <v>9.7386493475917195</v>
      </c>
      <c r="Y51" s="28">
        <v>44.7278989148409</v>
      </c>
      <c r="Z51" s="28">
        <v>2.3540242249063599E-4</v>
      </c>
      <c r="AA51" s="28">
        <v>53.818030827176401</v>
      </c>
      <c r="AB51" s="28">
        <v>0</v>
      </c>
      <c r="AC51" s="28">
        <v>5122.6685983564503</v>
      </c>
      <c r="AD51" s="28">
        <v>55.6659959225086</v>
      </c>
      <c r="AE51" s="28">
        <v>3.5377504497871901</v>
      </c>
      <c r="AF51" s="28">
        <v>6.0254647024084296</v>
      </c>
      <c r="AG51" s="28">
        <v>580.94241824029598</v>
      </c>
      <c r="AH51" s="28">
        <v>12.6448134570966</v>
      </c>
      <c r="AI51" s="28">
        <v>12.6448134570966</v>
      </c>
      <c r="AJ51" s="28">
        <v>5.1918597264108204</v>
      </c>
      <c r="AK51" s="28">
        <v>0</v>
      </c>
      <c r="AL51" s="28">
        <v>194.47035938260601</v>
      </c>
      <c r="AM51" s="28">
        <v>0.55417666083268602</v>
      </c>
      <c r="AN51" s="28">
        <v>36.795256109721798</v>
      </c>
      <c r="AO51" s="28">
        <v>287.10956103150897</v>
      </c>
      <c r="AP51" s="28">
        <v>17.202012573479799</v>
      </c>
      <c r="AQ51" s="28">
        <v>148.695606836091</v>
      </c>
      <c r="AR51" s="28">
        <v>0</v>
      </c>
      <c r="AS51" s="28">
        <v>925.43803913865395</v>
      </c>
      <c r="AT51" s="28">
        <v>102.826349984622</v>
      </c>
      <c r="AU51" s="28">
        <v>1028.2643891232699</v>
      </c>
      <c r="AV51" s="28">
        <v>38.687780371665099</v>
      </c>
      <c r="AW51" s="28">
        <v>89.201249587845894</v>
      </c>
      <c r="AX51" s="28">
        <v>0.279208568153133</v>
      </c>
      <c r="AY51" s="28">
        <v>4488.5263083483496</v>
      </c>
      <c r="AZ51" s="28">
        <v>0.33882849992008202</v>
      </c>
      <c r="BA51" s="28">
        <v>51.960840071209198</v>
      </c>
      <c r="BB51" s="28">
        <v>68.663590987505202</v>
      </c>
      <c r="BC51" s="28">
        <v>0.23527476148745799</v>
      </c>
      <c r="BD51" s="28">
        <v>1.9157705649894901E-3</v>
      </c>
      <c r="BE51" s="28">
        <v>39.413946890656298</v>
      </c>
      <c r="BF51" s="28">
        <v>920.94990159687404</v>
      </c>
      <c r="BG51" s="28">
        <v>794.09122216544495</v>
      </c>
      <c r="BH51" s="28">
        <v>126.85867943142701</v>
      </c>
      <c r="BI51" s="28">
        <v>0.63895482222479405</v>
      </c>
      <c r="BJ51" s="28">
        <v>1.4988856561781699E-2</v>
      </c>
      <c r="BK51" s="28">
        <v>18.950651035896701</v>
      </c>
      <c r="BL51" s="28">
        <v>4.4508561373920399</v>
      </c>
      <c r="BM51" s="28">
        <v>213.10306089717099</v>
      </c>
      <c r="BN51" s="28">
        <v>9.9307355170113993</v>
      </c>
      <c r="BO51" s="28">
        <v>3.0627249855321699</v>
      </c>
      <c r="BP51" s="28">
        <v>372.42372977948202</v>
      </c>
      <c r="BQ51" s="28">
        <v>271.83408742096901</v>
      </c>
      <c r="BR51" s="28">
        <v>0.29593729305488897</v>
      </c>
      <c r="BS51" s="28">
        <v>10.310112457767699</v>
      </c>
      <c r="BT51" s="28">
        <v>1.5864833854175201E-2</v>
      </c>
      <c r="BU51" s="28">
        <v>67.585683399967905</v>
      </c>
      <c r="BV51" s="28">
        <v>2916.0422090766301</v>
      </c>
      <c r="BW51" s="28">
        <v>0.29302076891086098</v>
      </c>
      <c r="BX51" s="28">
        <v>85.314105812805707</v>
      </c>
      <c r="BY51" s="28">
        <v>438.82565315860501</v>
      </c>
      <c r="BZ51" s="28">
        <v>619.21566931992902</v>
      </c>
      <c r="CA51" s="28">
        <v>7999.9826923946002</v>
      </c>
      <c r="CB51" s="28">
        <v>539.20380379970402</v>
      </c>
      <c r="CC51" s="30"/>
      <c r="CD51" s="57">
        <f t="shared" si="16"/>
        <v>6.1540568461528567E-3</v>
      </c>
      <c r="CE51" s="57">
        <f t="shared" si="17"/>
        <v>5.9392146543486629E-3</v>
      </c>
      <c r="CF51" s="57">
        <f t="shared" si="18"/>
        <v>5.9966131471945955E-3</v>
      </c>
      <c r="CG51" s="57">
        <f t="shared" si="19"/>
        <v>3.984828164432787E-3</v>
      </c>
      <c r="CH51" s="57">
        <f t="shared" si="20"/>
        <v>3.892943494423417E-3</v>
      </c>
      <c r="CI51" s="57">
        <f t="shared" si="21"/>
        <v>3.9840985489960849E-3</v>
      </c>
      <c r="CJ51" s="57">
        <f t="shared" si="22"/>
        <v>2.7778732962175086E-3</v>
      </c>
      <c r="CK51" s="57">
        <f t="shared" si="23"/>
        <v>5.7208761145608935E-3</v>
      </c>
      <c r="CL51" s="57">
        <f t="shared" si="24"/>
        <v>5.6752466299144926E-2</v>
      </c>
      <c r="CM51" s="57" t="str">
        <f t="shared" si="25"/>
        <v/>
      </c>
      <c r="CN51" s="57">
        <f t="shared" si="26"/>
        <v>6.7940473454954336E-3</v>
      </c>
      <c r="CO51" s="57">
        <f t="shared" si="27"/>
        <v>2.7381606895819366E-3</v>
      </c>
      <c r="CP51" s="57">
        <f t="shared" si="28"/>
        <v>8.6375224226235003E-3</v>
      </c>
      <c r="CQ51" s="57">
        <f t="shared" si="29"/>
        <v>2.7388192133145119E-3</v>
      </c>
      <c r="CR51" s="57">
        <f t="shared" si="30"/>
        <v>2.6937960158281956E-3</v>
      </c>
      <c r="CS51" s="57">
        <f t="shared" si="31"/>
        <v>3.4380165485252113E-3</v>
      </c>
    </row>
    <row r="52" spans="1:97" x14ac:dyDescent="0.3">
      <c r="A52" s="30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CD52" s="57"/>
      <c r="CE52" s="57" t="str">
        <f t="shared" si="17"/>
        <v/>
      </c>
      <c r="CF52" s="57" t="str">
        <f t="shared" si="18"/>
        <v/>
      </c>
      <c r="CG52" s="57" t="str">
        <f t="shared" si="19"/>
        <v/>
      </c>
      <c r="CH52" s="57" t="str">
        <f t="shared" si="20"/>
        <v/>
      </c>
      <c r="CI52" s="57" t="str">
        <f t="shared" si="21"/>
        <v/>
      </c>
      <c r="CJ52" s="57" t="str">
        <f t="shared" si="22"/>
        <v/>
      </c>
      <c r="CK52" s="57" t="str">
        <f t="shared" si="23"/>
        <v/>
      </c>
      <c r="CL52" s="57"/>
      <c r="CM52" s="57" t="str">
        <f t="shared" si="25"/>
        <v/>
      </c>
      <c r="CN52" s="57" t="str">
        <f t="shared" si="26"/>
        <v/>
      </c>
      <c r="CO52" s="57" t="str">
        <f t="shared" si="27"/>
        <v/>
      </c>
      <c r="CP52" s="57" t="str">
        <f t="shared" si="28"/>
        <v/>
      </c>
      <c r="CS52" s="57" t="str">
        <f t="shared" si="31"/>
        <v/>
      </c>
    </row>
    <row r="53" spans="1:97" x14ac:dyDescent="0.3">
      <c r="A53" s="30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CD53" s="57"/>
      <c r="CE53" s="57" t="str">
        <f t="shared" si="17"/>
        <v/>
      </c>
      <c r="CF53" s="57" t="str">
        <f t="shared" si="18"/>
        <v/>
      </c>
      <c r="CG53" s="57" t="str">
        <f t="shared" si="19"/>
        <v/>
      </c>
      <c r="CH53" s="57" t="str">
        <f t="shared" si="20"/>
        <v/>
      </c>
      <c r="CI53" s="57" t="str">
        <f t="shared" si="21"/>
        <v/>
      </c>
      <c r="CJ53" s="57" t="str">
        <f t="shared" si="22"/>
        <v/>
      </c>
      <c r="CK53" s="57" t="str">
        <f t="shared" si="23"/>
        <v/>
      </c>
      <c r="CL53" s="57"/>
      <c r="CM53" s="57" t="str">
        <f t="shared" si="25"/>
        <v/>
      </c>
      <c r="CN53" s="57" t="str">
        <f t="shared" si="26"/>
        <v/>
      </c>
      <c r="CO53" s="57" t="str">
        <f t="shared" si="27"/>
        <v/>
      </c>
      <c r="CP53" s="57" t="str">
        <f t="shared" si="28"/>
        <v/>
      </c>
      <c r="CS53" s="57" t="str">
        <f t="shared" si="31"/>
        <v/>
      </c>
    </row>
    <row r="54" spans="1:97" x14ac:dyDescent="0.3">
      <c r="A54" s="30" t="s">
        <v>231</v>
      </c>
      <c r="B54" s="28">
        <v>350.42055789</v>
      </c>
      <c r="C54" s="28">
        <v>17.571910639999999</v>
      </c>
      <c r="D54" s="28">
        <v>119.59275266</v>
      </c>
      <c r="E54" s="28">
        <v>104.66676404</v>
      </c>
      <c r="F54" s="28">
        <v>71.114850395999994</v>
      </c>
      <c r="G54" s="28">
        <v>22.867489980999999</v>
      </c>
      <c r="H54" s="28">
        <v>752.79174105000004</v>
      </c>
      <c r="I54" s="28">
        <v>0.87108682400000004</v>
      </c>
      <c r="J54" s="28">
        <v>3.6321429817999999</v>
      </c>
      <c r="K54" s="28">
        <v>4.8628369099999999E-2</v>
      </c>
      <c r="L54" s="28">
        <v>1.3162365063999999</v>
      </c>
      <c r="M54" s="28">
        <v>2.1480687840999999</v>
      </c>
      <c r="N54" s="28">
        <v>21.289154750000002</v>
      </c>
      <c r="O54" s="28">
        <v>0.4138059482</v>
      </c>
      <c r="P54" s="28">
        <v>0.22763911519999999</v>
      </c>
      <c r="Q54" s="28">
        <v>3.9563171682</v>
      </c>
      <c r="R54" s="28"/>
      <c r="S54" s="28" t="s">
        <v>51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A54" s="28">
        <v>0</v>
      </c>
      <c r="CB54" s="28">
        <v>0</v>
      </c>
      <c r="CD54" s="57" t="str">
        <f>IF(AB54=0,"",(AB54-B54)/B54)</f>
        <v/>
      </c>
      <c r="CE54" s="57" t="str">
        <f t="shared" si="17"/>
        <v/>
      </c>
      <c r="CF54" s="57" t="str">
        <f t="shared" si="18"/>
        <v/>
      </c>
      <c r="CG54" s="57" t="str">
        <f t="shared" si="19"/>
        <v/>
      </c>
      <c r="CH54" s="57" t="str">
        <f t="shared" si="20"/>
        <v/>
      </c>
      <c r="CI54" s="57" t="str">
        <f t="shared" si="21"/>
        <v/>
      </c>
      <c r="CJ54" s="57" t="str">
        <f t="shared" si="22"/>
        <v/>
      </c>
      <c r="CK54" s="57" t="str">
        <f t="shared" si="23"/>
        <v/>
      </c>
      <c r="CL54" s="57"/>
      <c r="CM54" s="57" t="str">
        <f t="shared" si="25"/>
        <v/>
      </c>
      <c r="CN54" s="57" t="str">
        <f t="shared" si="26"/>
        <v/>
      </c>
      <c r="CO54" s="57" t="str">
        <f t="shared" si="27"/>
        <v/>
      </c>
      <c r="CP54" s="57" t="str">
        <f t="shared" si="28"/>
        <v/>
      </c>
      <c r="CS54" s="57" t="str">
        <f t="shared" si="31"/>
        <v/>
      </c>
    </row>
    <row r="55" spans="1:97" s="30" customFormat="1" x14ac:dyDescent="0.3">
      <c r="A55" s="30" t="s">
        <v>1</v>
      </c>
      <c r="B55" s="28">
        <v>29190.784116999999</v>
      </c>
      <c r="C55" s="28">
        <v>627.51690140000005</v>
      </c>
      <c r="D55" s="28">
        <v>5641.3911070000004</v>
      </c>
      <c r="E55" s="28">
        <v>3087.6036337</v>
      </c>
      <c r="F55" s="28">
        <v>2390.2075666000001</v>
      </c>
      <c r="G55" s="28">
        <v>1437.9067889999999</v>
      </c>
      <c r="H55" s="28">
        <v>7943.9905365000004</v>
      </c>
      <c r="I55" s="28">
        <v>15.296020465</v>
      </c>
      <c r="J55" s="28">
        <v>56.377078801000003</v>
      </c>
      <c r="K55" s="28"/>
      <c r="L55" s="28">
        <v>39.508867365</v>
      </c>
      <c r="M55" s="28">
        <v>6.3278131770000003</v>
      </c>
      <c r="N55" s="28">
        <v>343.25971385999998</v>
      </c>
      <c r="O55" s="28">
        <v>0.56510859430000004</v>
      </c>
      <c r="P55" s="28">
        <v>1.013314E-3</v>
      </c>
      <c r="Q55" s="28">
        <v>4.7465703762000002</v>
      </c>
      <c r="R55" s="28"/>
      <c r="S55" s="28" t="s">
        <v>1</v>
      </c>
      <c r="T55" s="28">
        <v>19.665169031318101</v>
      </c>
      <c r="U55" s="28">
        <v>5.8173849072411597E-2</v>
      </c>
      <c r="V55" s="28">
        <v>1.28815390646287</v>
      </c>
      <c r="W55" s="28">
        <v>1.2873816960967599</v>
      </c>
      <c r="X55" s="28">
        <v>0.482482763471618</v>
      </c>
      <c r="Y55" s="28">
        <v>5.9556198956670796</v>
      </c>
      <c r="Z55" s="28">
        <v>9.3781509026361998E-4</v>
      </c>
      <c r="AA55" s="28">
        <v>171.27381580343501</v>
      </c>
      <c r="AB55" s="28">
        <v>0</v>
      </c>
      <c r="AC55" s="28">
        <v>1725.2845589378101</v>
      </c>
      <c r="AD55" s="28">
        <v>14.1647850228872</v>
      </c>
      <c r="AE55" s="28">
        <v>1.16117941073529</v>
      </c>
      <c r="AF55" s="28">
        <v>1.41152280867673</v>
      </c>
      <c r="AG55" s="28">
        <v>62.955590298602097</v>
      </c>
      <c r="AH55" s="28">
        <v>1.84325404432149</v>
      </c>
      <c r="AI55" s="28">
        <v>1.84325404432149</v>
      </c>
      <c r="AJ55" s="28">
        <v>0.63244368797103101</v>
      </c>
      <c r="AK55" s="28">
        <v>0</v>
      </c>
      <c r="AL55" s="28">
        <v>18.209607583525901</v>
      </c>
      <c r="AM55" s="28">
        <v>4.97383814797972E-2</v>
      </c>
      <c r="AN55" s="28">
        <v>2.2132069274954902</v>
      </c>
      <c r="AO55" s="28">
        <v>34.684788804430802</v>
      </c>
      <c r="AP55" s="28">
        <v>0.34470033000376998</v>
      </c>
      <c r="AQ55" s="28">
        <v>55.874124093762497</v>
      </c>
      <c r="AR55" s="28">
        <v>0</v>
      </c>
      <c r="AS55" s="28">
        <v>371.520496976912</v>
      </c>
      <c r="AT55" s="28">
        <v>41.2800497005571</v>
      </c>
      <c r="AU55" s="28">
        <v>412.80054667746901</v>
      </c>
      <c r="AV55" s="28">
        <v>4.0087015539600097</v>
      </c>
      <c r="AW55" s="28">
        <v>10.928722682109999</v>
      </c>
      <c r="AX55" s="28">
        <v>0.414715182900951</v>
      </c>
      <c r="AY55" s="28">
        <v>393.277813895831</v>
      </c>
      <c r="AZ55" s="28">
        <v>0.292350036100684</v>
      </c>
      <c r="BA55" s="28">
        <v>10.357681908320799</v>
      </c>
      <c r="BB55" s="28">
        <v>14.3847898851943</v>
      </c>
      <c r="BC55" s="28">
        <v>0.22755082822136599</v>
      </c>
      <c r="BD55" s="28">
        <v>1.0781103225913E-3</v>
      </c>
      <c r="BE55" s="28">
        <v>8.0600704872765601</v>
      </c>
      <c r="BF55" s="28">
        <v>203.50206818870299</v>
      </c>
      <c r="BG55" s="28">
        <v>144.07330317164499</v>
      </c>
      <c r="BH55" s="28">
        <v>59.428765017058197</v>
      </c>
      <c r="BI55" s="28">
        <v>9.5872090698148602E-2</v>
      </c>
      <c r="BJ55" s="28">
        <v>3.9513822208259502E-3</v>
      </c>
      <c r="BK55" s="28">
        <v>12.9077650754807</v>
      </c>
      <c r="BL55" s="28">
        <v>0.76841843504907803</v>
      </c>
      <c r="BM55" s="28">
        <v>34.3104974509058</v>
      </c>
      <c r="BN55" s="28">
        <v>2.0542997302644901</v>
      </c>
      <c r="BO55" s="28">
        <v>0.49914474225213101</v>
      </c>
      <c r="BP55" s="28">
        <v>53.056224320287498</v>
      </c>
      <c r="BQ55" s="28">
        <v>20.0031346611066</v>
      </c>
      <c r="BR55" s="28">
        <v>0.86461761992316699</v>
      </c>
      <c r="BS55" s="28">
        <v>5.7455749104096698</v>
      </c>
      <c r="BT55" s="28">
        <v>2.8700975816399001E-2</v>
      </c>
      <c r="BU55" s="28">
        <v>232.08551410528099</v>
      </c>
      <c r="BV55" s="28">
        <v>272.843643826772</v>
      </c>
      <c r="BW55" s="28">
        <v>3.2433932895592399</v>
      </c>
      <c r="BX55" s="28">
        <v>10.087780569367601</v>
      </c>
      <c r="BY55" s="28">
        <v>33.003877781482899</v>
      </c>
      <c r="BZ55" s="28">
        <v>47.764402500768803</v>
      </c>
      <c r="CA55" s="28">
        <v>701.09514397834903</v>
      </c>
      <c r="CB55" s="28">
        <v>27.356845203293702</v>
      </c>
      <c r="CC55" s="28"/>
      <c r="CD55" s="57" t="str">
        <f>IF(AB55=0,"",(AB55-B55)/B55)</f>
        <v/>
      </c>
      <c r="CE55" s="57">
        <f t="shared" si="17"/>
        <v>-0.91095996941419999</v>
      </c>
      <c r="CF55" s="57">
        <f t="shared" si="18"/>
        <v>-0.92682646197579621</v>
      </c>
      <c r="CG55" s="57">
        <f t="shared" si="19"/>
        <v>-0.93409061125347936</v>
      </c>
      <c r="CH55" s="57">
        <f t="shared" si="20"/>
        <v>-0.93972351808065568</v>
      </c>
      <c r="CI55" s="57">
        <f t="shared" si="21"/>
        <v>-0.83859488258853965</v>
      </c>
      <c r="CJ55" s="57">
        <f t="shared" si="22"/>
        <v>-0.91174521913677387</v>
      </c>
      <c r="CK55" s="57">
        <f t="shared" si="23"/>
        <v>-0.91583551427362975</v>
      </c>
      <c r="CL55" s="57"/>
      <c r="CM55" s="57" t="str">
        <f t="shared" si="25"/>
        <v/>
      </c>
      <c r="CN55" s="57">
        <f t="shared" si="26"/>
        <v>-0.95334581406010166</v>
      </c>
      <c r="CO55" s="57">
        <f t="shared" si="27"/>
        <v>-0.90005335646289253</v>
      </c>
      <c r="CP55" s="57">
        <f t="shared" si="28"/>
        <v>-0.89895467657886252</v>
      </c>
      <c r="CS55" s="57">
        <f t="shared" si="31"/>
        <v>-0.92737907527250674</v>
      </c>
    </row>
    <row r="56" spans="1:97" s="30" customFormat="1" x14ac:dyDescent="0.3">
      <c r="A56" s="30" t="s">
        <v>11</v>
      </c>
      <c r="B56" s="28">
        <v>9954.8658393999995</v>
      </c>
      <c r="C56" s="28">
        <v>53.093877394000003</v>
      </c>
      <c r="D56" s="28">
        <v>394.59097516999998</v>
      </c>
      <c r="E56" s="28">
        <v>1754.8473853999999</v>
      </c>
      <c r="F56" s="28">
        <v>1487.2679264999999</v>
      </c>
      <c r="G56" s="28">
        <v>89.077041499000003</v>
      </c>
      <c r="H56" s="28">
        <v>14569.563158999999</v>
      </c>
      <c r="I56" s="28">
        <v>14.831539898000001</v>
      </c>
      <c r="J56" s="28">
        <v>42.090377985000003</v>
      </c>
      <c r="K56" s="28"/>
      <c r="L56" s="28">
        <v>16.087555214999998</v>
      </c>
      <c r="M56" s="28">
        <v>3.5045979309000002</v>
      </c>
      <c r="N56" s="28">
        <v>690.93644303999997</v>
      </c>
      <c r="O56" s="28">
        <v>0.26428524510000001</v>
      </c>
      <c r="P56" s="28">
        <v>5.7066549999999999E-4</v>
      </c>
      <c r="Q56" s="28">
        <v>3.1530990587000001</v>
      </c>
      <c r="R56" s="28"/>
      <c r="S56" s="28" t="s">
        <v>11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 s="28">
        <v>0</v>
      </c>
      <c r="CA56" s="28">
        <v>0</v>
      </c>
      <c r="CB56" s="28">
        <v>0</v>
      </c>
      <c r="CC56" s="28"/>
      <c r="CD56" s="57" t="str">
        <f>IF(AB56=0,"",(AB56-B56)/B56)</f>
        <v/>
      </c>
      <c r="CE56" s="57" t="str">
        <f t="shared" si="17"/>
        <v/>
      </c>
      <c r="CF56" s="57" t="str">
        <f t="shared" si="18"/>
        <v/>
      </c>
      <c r="CG56" s="57" t="str">
        <f t="shared" si="19"/>
        <v/>
      </c>
      <c r="CH56" s="57" t="str">
        <f t="shared" si="20"/>
        <v/>
      </c>
      <c r="CI56" s="57" t="str">
        <f t="shared" si="21"/>
        <v/>
      </c>
      <c r="CJ56" s="57" t="str">
        <f t="shared" si="22"/>
        <v/>
      </c>
      <c r="CK56" s="57" t="str">
        <f t="shared" si="23"/>
        <v/>
      </c>
      <c r="CL56" s="57"/>
      <c r="CM56" s="57" t="str">
        <f t="shared" si="25"/>
        <v/>
      </c>
      <c r="CN56" s="57" t="str">
        <f t="shared" si="26"/>
        <v/>
      </c>
      <c r="CO56" s="57" t="str">
        <f t="shared" si="27"/>
        <v/>
      </c>
      <c r="CP56" s="57" t="str">
        <f t="shared" si="28"/>
        <v/>
      </c>
      <c r="CS56" s="57" t="str">
        <f t="shared" si="31"/>
        <v/>
      </c>
    </row>
    <row r="57" spans="1:97" s="30" customFormat="1" x14ac:dyDescent="0.3">
      <c r="A57" s="30" t="s">
        <v>58</v>
      </c>
      <c r="B57" s="28">
        <v>18152.294729000001</v>
      </c>
      <c r="C57" s="28">
        <v>75.651480000000006</v>
      </c>
      <c r="D57" s="28">
        <v>863.85151995000001</v>
      </c>
      <c r="E57" s="28">
        <v>3195.2803551000002</v>
      </c>
      <c r="F57" s="28">
        <v>2687.4845326</v>
      </c>
      <c r="G57" s="28">
        <v>188.34568417</v>
      </c>
      <c r="H57" s="28">
        <v>28189.147598</v>
      </c>
      <c r="I57" s="28">
        <v>24.599472953999999</v>
      </c>
      <c r="J57" s="28">
        <v>52.191333286000003</v>
      </c>
      <c r="K57" s="28"/>
      <c r="L57" s="28">
        <v>31.455834706000001</v>
      </c>
      <c r="M57" s="28">
        <v>7.4477731655000001</v>
      </c>
      <c r="N57" s="28">
        <v>1741.6844974000001</v>
      </c>
      <c r="O57" s="28">
        <v>0.49484317030000002</v>
      </c>
      <c r="P57" s="28"/>
      <c r="Q57" s="28">
        <v>4.0501813545000003</v>
      </c>
      <c r="R57" s="28"/>
      <c r="S57" s="28" t="s">
        <v>58</v>
      </c>
      <c r="T57" s="28">
        <v>35.215707102851198</v>
      </c>
      <c r="U57" s="28">
        <v>7.3917271968121602E-3</v>
      </c>
      <c r="V57" s="28">
        <v>0.47348480453579</v>
      </c>
      <c r="W57" s="28">
        <v>0.47348417326014097</v>
      </c>
      <c r="X57" s="28">
        <v>0.74032316936457099</v>
      </c>
      <c r="Y57" s="28">
        <v>1.11470016412307</v>
      </c>
      <c r="Z57" s="28">
        <v>0</v>
      </c>
      <c r="AA57" s="28">
        <v>3.9090703376709102</v>
      </c>
      <c r="AB57" s="28">
        <v>0</v>
      </c>
      <c r="AC57" s="28">
        <v>417.548079829362</v>
      </c>
      <c r="AD57" s="28">
        <v>5.6538398131582603</v>
      </c>
      <c r="AE57" s="28">
        <v>0.31444076249937902</v>
      </c>
      <c r="AF57" s="28">
        <v>0.59539613260801405</v>
      </c>
      <c r="AG57" s="28">
        <v>70.029528596570103</v>
      </c>
      <c r="AH57" s="28">
        <v>0.53800862075982103</v>
      </c>
      <c r="AI57" s="28">
        <v>0.53800862075982103</v>
      </c>
      <c r="AJ57" s="28">
        <v>0.12886816811124499</v>
      </c>
      <c r="AK57" s="28">
        <v>0</v>
      </c>
      <c r="AL57" s="28">
        <v>5.3358999717808304</v>
      </c>
      <c r="AM57" s="28">
        <v>7.9531516579308594E-3</v>
      </c>
      <c r="AN57" s="28">
        <v>2.3432114843168699</v>
      </c>
      <c r="AO57" s="28">
        <v>38.817126612322497</v>
      </c>
      <c r="AP57" s="28">
        <v>2.16876774860695E-2</v>
      </c>
      <c r="AQ57" s="28">
        <v>0</v>
      </c>
      <c r="AR57" s="28">
        <v>0</v>
      </c>
      <c r="AS57" s="28">
        <v>14.1776641148167</v>
      </c>
      <c r="AT57" s="28">
        <v>1.5752986832895099</v>
      </c>
      <c r="AU57" s="28">
        <v>15.7529627981062</v>
      </c>
      <c r="AV57" s="28">
        <v>2.5250215151925799</v>
      </c>
      <c r="AW57" s="28">
        <v>4.3907688564074698</v>
      </c>
      <c r="AX57" s="28">
        <v>2.1260788042130399E-2</v>
      </c>
      <c r="AY57" s="28">
        <v>266.82584204765197</v>
      </c>
      <c r="AZ57" s="28">
        <v>2.5228639141960999E-2</v>
      </c>
      <c r="BA57" s="28">
        <v>3.42247127101971</v>
      </c>
      <c r="BB57" s="28">
        <v>4.6848760726863903</v>
      </c>
      <c r="BC57" s="28">
        <v>2.3702753021709998E-2</v>
      </c>
      <c r="BD57" s="28">
        <v>2.8576067725987598E-4</v>
      </c>
      <c r="BE57" s="28">
        <v>2.5476796904710701</v>
      </c>
      <c r="BF57" s="28">
        <v>71.995122766580096</v>
      </c>
      <c r="BG57" s="28">
        <v>60.355596209152402</v>
      </c>
      <c r="BH57" s="28">
        <v>11.639526557427599</v>
      </c>
      <c r="BI57" s="28">
        <v>4.8026190909241498E-2</v>
      </c>
      <c r="BJ57" s="28">
        <v>1.8421336331619299E-3</v>
      </c>
      <c r="BK57" s="28">
        <v>1.5441454609589</v>
      </c>
      <c r="BL57" s="28">
        <v>0.31253334215182099</v>
      </c>
      <c r="BM57" s="28">
        <v>16.115989351675701</v>
      </c>
      <c r="BN57" s="28">
        <v>0.63433786934307601</v>
      </c>
      <c r="BO57" s="28">
        <v>0.245993022371403</v>
      </c>
      <c r="BP57" s="28">
        <v>30.0323488593836</v>
      </c>
      <c r="BQ57" s="28">
        <v>24.616527534295699</v>
      </c>
      <c r="BR57" s="28">
        <v>2.57207471463924E-2</v>
      </c>
      <c r="BS57" s="28">
        <v>0.668113890772005</v>
      </c>
      <c r="BT57" s="28">
        <v>1.0403657467881399E-3</v>
      </c>
      <c r="BU57" s="28">
        <v>4.2532456334705602</v>
      </c>
      <c r="BV57" s="28">
        <v>150.88721647474199</v>
      </c>
      <c r="BW57" s="28">
        <v>0</v>
      </c>
      <c r="BX57" s="28">
        <v>8.6169820206903296</v>
      </c>
      <c r="BY57" s="28">
        <v>22.706854210838799</v>
      </c>
      <c r="BZ57" s="28">
        <v>45.856336493658802</v>
      </c>
      <c r="CA57" s="28">
        <v>529.00514007617005</v>
      </c>
      <c r="CB57" s="28">
        <v>18.706890082563</v>
      </c>
      <c r="CC57" s="28"/>
      <c r="CD57" s="57" t="str">
        <f>IF(AB57=0,"",(AB57-B57)/B57)</f>
        <v/>
      </c>
      <c r="CE57" s="57" t="str">
        <f t="shared" si="17"/>
        <v/>
      </c>
      <c r="CF57" s="57">
        <f t="shared" si="18"/>
        <v>-0.98176427032388858</v>
      </c>
      <c r="CG57" s="57">
        <f t="shared" si="19"/>
        <v>-0.9774682923670005</v>
      </c>
      <c r="CH57" s="57">
        <f t="shared" si="20"/>
        <v>-0.97754197448319402</v>
      </c>
      <c r="CI57" s="57">
        <f t="shared" si="21"/>
        <v>-0.97741787579463946</v>
      </c>
      <c r="CJ57" s="57">
        <f t="shared" si="22"/>
        <v>-0.98123373052565444</v>
      </c>
      <c r="CK57" s="57">
        <f t="shared" si="23"/>
        <v>-0.98075226350802169</v>
      </c>
      <c r="CL57" s="57"/>
      <c r="CM57" s="57" t="str">
        <f t="shared" si="25"/>
        <v/>
      </c>
      <c r="CN57" s="57">
        <f t="shared" si="26"/>
        <v>-0.98289638072591978</v>
      </c>
      <c r="CO57" s="57">
        <f t="shared" si="27"/>
        <v>-0.9826970874048373</v>
      </c>
      <c r="CP57" s="57">
        <f t="shared" si="28"/>
        <v>-0.977712882746405</v>
      </c>
      <c r="CS57" s="57">
        <f t="shared" si="31"/>
        <v>-0.99464525768408529</v>
      </c>
    </row>
    <row r="58" spans="1:97" x14ac:dyDescent="0.3">
      <c r="A58" s="30" t="s">
        <v>176</v>
      </c>
      <c r="B58" s="28">
        <v>477.23347481000002</v>
      </c>
      <c r="C58" s="28">
        <v>3.3034834076999999</v>
      </c>
      <c r="D58" s="28">
        <v>59.288972731000001</v>
      </c>
      <c r="E58" s="28">
        <v>185.52431031</v>
      </c>
      <c r="F58" s="28">
        <v>163.24059098999999</v>
      </c>
      <c r="G58" s="28">
        <v>13.858844783</v>
      </c>
      <c r="H58" s="28">
        <v>900.15664901000002</v>
      </c>
      <c r="I58" s="28">
        <v>1.8709892105999999</v>
      </c>
      <c r="J58" s="28">
        <v>3.3463426638999998</v>
      </c>
      <c r="K58" s="28"/>
      <c r="L58" s="28">
        <v>1.9714409938999999</v>
      </c>
      <c r="M58" s="28">
        <v>0.31184808000000003</v>
      </c>
      <c r="N58" s="28">
        <v>50.878443975000003</v>
      </c>
      <c r="O58" s="28">
        <v>2.86918564E-2</v>
      </c>
      <c r="P58" s="28">
        <v>6.6878405000000002E-3</v>
      </c>
      <c r="Q58" s="28">
        <v>0.2665256272</v>
      </c>
      <c r="R58" s="28"/>
      <c r="S58" s="28" t="s">
        <v>176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>
        <v>0</v>
      </c>
      <c r="BX58" s="28">
        <v>0</v>
      </c>
      <c r="BY58" s="28">
        <v>0</v>
      </c>
      <c r="BZ58" s="28">
        <v>0</v>
      </c>
      <c r="CA58" s="28">
        <v>0</v>
      </c>
      <c r="CB58" s="28">
        <v>0</v>
      </c>
      <c r="CD58" s="57" t="str">
        <f>IF(AB58=0,"",(AB58-B58)/B58)</f>
        <v/>
      </c>
      <c r="CE58" s="57" t="str">
        <f t="shared" si="17"/>
        <v/>
      </c>
      <c r="CF58" s="57" t="str">
        <f t="shared" si="18"/>
        <v/>
      </c>
      <c r="CG58" s="57" t="str">
        <f t="shared" si="19"/>
        <v/>
      </c>
      <c r="CH58" s="57" t="str">
        <f t="shared" si="20"/>
        <v/>
      </c>
      <c r="CI58" s="57" t="str">
        <f t="shared" si="21"/>
        <v/>
      </c>
      <c r="CJ58" s="57" t="str">
        <f t="shared" si="22"/>
        <v/>
      </c>
      <c r="CK58" s="57" t="str">
        <f t="shared" si="23"/>
        <v/>
      </c>
      <c r="CL58" s="57"/>
      <c r="CM58" s="57" t="str">
        <f t="shared" si="25"/>
        <v/>
      </c>
      <c r="CN58" s="57" t="str">
        <f t="shared" si="26"/>
        <v/>
      </c>
      <c r="CO58" s="57" t="str">
        <f t="shared" si="27"/>
        <v/>
      </c>
      <c r="CP58" s="57" t="str">
        <f t="shared" si="28"/>
        <v/>
      </c>
      <c r="CS58" s="57" t="str">
        <f t="shared" si="31"/>
        <v/>
      </c>
    </row>
    <row r="59" spans="1:97" s="30" customFormat="1" x14ac:dyDescent="0.3">
      <c r="A59" s="45" t="s">
        <v>237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57" t="str">
        <f>IF(B59=0,"",(AB59-B59)/B59)</f>
        <v/>
      </c>
      <c r="CE59" s="57" t="str">
        <f t="shared" si="17"/>
        <v/>
      </c>
      <c r="CF59" s="57" t="str">
        <f t="shared" si="18"/>
        <v/>
      </c>
      <c r="CG59" s="57" t="str">
        <f t="shared" si="19"/>
        <v/>
      </c>
      <c r="CH59" s="57" t="str">
        <f t="shared" si="20"/>
        <v/>
      </c>
      <c r="CI59" s="57" t="str">
        <f t="shared" si="21"/>
        <v/>
      </c>
      <c r="CJ59" s="57" t="str">
        <f t="shared" si="22"/>
        <v/>
      </c>
      <c r="CK59" s="57" t="str">
        <f t="shared" si="23"/>
        <v/>
      </c>
      <c r="CL59" s="57"/>
      <c r="CM59" s="57" t="str">
        <f t="shared" si="25"/>
        <v/>
      </c>
      <c r="CN59" s="57" t="str">
        <f t="shared" si="26"/>
        <v/>
      </c>
      <c r="CO59" s="57" t="str">
        <f t="shared" si="27"/>
        <v/>
      </c>
      <c r="CP59" s="57" t="str">
        <f t="shared" si="28"/>
        <v/>
      </c>
      <c r="CS59" s="57" t="str">
        <f t="shared" si="31"/>
        <v/>
      </c>
    </row>
    <row r="60" spans="1:97" s="30" customForma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57" t="str">
        <f>IF(B60=0,"",(AB60-B60)/B60)</f>
        <v/>
      </c>
      <c r="CE60" s="57" t="str">
        <f t="shared" si="17"/>
        <v/>
      </c>
      <c r="CF60" s="57" t="str">
        <f t="shared" si="18"/>
        <v/>
      </c>
      <c r="CG60" s="57" t="str">
        <f t="shared" si="19"/>
        <v/>
      </c>
      <c r="CH60" s="57" t="str">
        <f t="shared" si="20"/>
        <v/>
      </c>
      <c r="CI60" s="57" t="str">
        <f t="shared" si="21"/>
        <v/>
      </c>
      <c r="CJ60" s="57" t="str">
        <f t="shared" si="22"/>
        <v/>
      </c>
      <c r="CK60" s="57" t="str">
        <f t="shared" si="23"/>
        <v/>
      </c>
      <c r="CL60" s="57"/>
      <c r="CM60" s="57" t="str">
        <f t="shared" si="25"/>
        <v/>
      </c>
      <c r="CN60" s="57" t="str">
        <f t="shared" si="26"/>
        <v/>
      </c>
      <c r="CO60" s="57" t="str">
        <f t="shared" si="27"/>
        <v/>
      </c>
      <c r="CP60" s="57" t="str">
        <f t="shared" si="28"/>
        <v/>
      </c>
      <c r="CS60" s="57" t="str">
        <f t="shared" si="31"/>
        <v/>
      </c>
    </row>
    <row r="61" spans="1:97" x14ac:dyDescent="0.3">
      <c r="A61" s="1" t="s">
        <v>55</v>
      </c>
      <c r="B61" s="1">
        <f>SUM(B3:B58)</f>
        <v>2738900.7893365999</v>
      </c>
      <c r="C61" s="1">
        <f t="shared" ref="C61:N61" si="32">SUM(C3:C58)</f>
        <v>122006.39509168167</v>
      </c>
      <c r="D61" s="1">
        <f t="shared" si="32"/>
        <v>765230.26039191091</v>
      </c>
      <c r="E61" s="1">
        <f t="shared" si="32"/>
        <v>617154.48626330018</v>
      </c>
      <c r="F61" s="1">
        <f t="shared" si="32"/>
        <v>503253.32420640584</v>
      </c>
      <c r="G61" s="1">
        <f t="shared" si="32"/>
        <v>163983.33566189298</v>
      </c>
      <c r="H61" s="1">
        <f t="shared" si="32"/>
        <v>3725042.2499866597</v>
      </c>
      <c r="I61" s="1">
        <f t="shared" si="32"/>
        <v>5112.8273189723977</v>
      </c>
      <c r="J61" s="1">
        <f t="shared" si="32"/>
        <v>11734.202435978696</v>
      </c>
      <c r="K61" s="1">
        <f t="shared" si="32"/>
        <v>445.53735052700006</v>
      </c>
      <c r="L61" s="1">
        <f t="shared" si="32"/>
        <v>6198.9395601882989</v>
      </c>
      <c r="M61" s="1">
        <f t="shared" si="32"/>
        <v>2510.9353000262995</v>
      </c>
      <c r="N61" s="1">
        <f t="shared" si="32"/>
        <v>149858.84837601497</v>
      </c>
      <c r="O61" s="1">
        <f t="shared" ref="O61:Q61" si="33">SUM(O3:O58)</f>
        <v>423.70911077069997</v>
      </c>
      <c r="P61" s="1">
        <f t="shared" si="33"/>
        <v>628.82984529180021</v>
      </c>
      <c r="Q61" s="1">
        <f t="shared" si="33"/>
        <v>5197.7270880144997</v>
      </c>
      <c r="R61" s="28"/>
      <c r="S61" s="28"/>
      <c r="T61" s="1">
        <f t="shared" ref="T61:BY61" si="34">SUM(T3:T58)</f>
        <v>169057.31280565096</v>
      </c>
      <c r="U61" s="1">
        <f t="shared" si="34"/>
        <v>423.04767789519133</v>
      </c>
      <c r="V61" s="1">
        <f t="shared" si="34"/>
        <v>5223.6431156265908</v>
      </c>
      <c r="W61" s="1">
        <f t="shared" si="34"/>
        <v>5210.7515856230239</v>
      </c>
      <c r="X61" s="1">
        <f t="shared" si="34"/>
        <v>6610.5042904007623</v>
      </c>
      <c r="Y61" s="1">
        <f t="shared" si="34"/>
        <v>14487.069667567288</v>
      </c>
      <c r="Z61" s="1">
        <f t="shared" si="34"/>
        <v>630.34455494655924</v>
      </c>
      <c r="AA61" s="1">
        <f t="shared" si="34"/>
        <v>1147525.5273502874</v>
      </c>
      <c r="AB61" s="1">
        <f t="shared" si="34"/>
        <v>446.8071716032278</v>
      </c>
      <c r="AC61" s="1">
        <f t="shared" si="34"/>
        <v>2698866.844521103</v>
      </c>
      <c r="AD61" s="1">
        <f t="shared" si="34"/>
        <v>28312.988269432328</v>
      </c>
      <c r="AE61" s="1">
        <f t="shared" si="34"/>
        <v>9531.9822059961334</v>
      </c>
      <c r="AF61" s="1">
        <f t="shared" si="34"/>
        <v>3203.3495458806692</v>
      </c>
      <c r="AG61" s="1">
        <f t="shared" si="34"/>
        <v>267997.187622773</v>
      </c>
      <c r="AH61" s="1">
        <f t="shared" si="34"/>
        <v>6406.806747642212</v>
      </c>
      <c r="AI61" s="1">
        <f t="shared" si="34"/>
        <v>6406.806747642212</v>
      </c>
      <c r="AJ61" s="1">
        <f t="shared" si="34"/>
        <v>2498.0983008948497</v>
      </c>
      <c r="AK61" s="1">
        <f t="shared" si="34"/>
        <v>0</v>
      </c>
      <c r="AL61" s="1">
        <f t="shared" si="34"/>
        <v>60274.730967603078</v>
      </c>
      <c r="AM61" s="1">
        <f t="shared" si="34"/>
        <v>214.25704653527853</v>
      </c>
      <c r="AN61" s="1">
        <f t="shared" si="34"/>
        <v>21862.540512985033</v>
      </c>
      <c r="AO61" s="1">
        <f t="shared" si="34"/>
        <v>148850.49964419566</v>
      </c>
      <c r="AP61" s="1">
        <f t="shared" si="34"/>
        <v>5185.2765173270955</v>
      </c>
      <c r="AQ61" s="1">
        <f t="shared" si="34"/>
        <v>121741.53893066758</v>
      </c>
      <c r="AR61" s="1">
        <f t="shared" si="34"/>
        <v>0</v>
      </c>
      <c r="AS61" s="1">
        <f t="shared" si="34"/>
        <v>684856.75157817511</v>
      </c>
      <c r="AT61" s="1">
        <f t="shared" si="34"/>
        <v>76095.205699293016</v>
      </c>
      <c r="AU61" s="1">
        <f t="shared" si="34"/>
        <v>760951.95727746852</v>
      </c>
      <c r="AV61" s="1">
        <f t="shared" si="34"/>
        <v>45729.260330516292</v>
      </c>
      <c r="AW61" s="1">
        <f t="shared" si="34"/>
        <v>38658.336805891311</v>
      </c>
      <c r="AX61" s="1">
        <f t="shared" si="34"/>
        <v>503.93340566782888</v>
      </c>
      <c r="AY61" s="1">
        <f t="shared" si="34"/>
        <v>1940278.1516701852</v>
      </c>
      <c r="AZ61" s="1">
        <f t="shared" si="34"/>
        <v>1362.7993068305889</v>
      </c>
      <c r="BA61" s="1">
        <f t="shared" si="34"/>
        <v>21937.759319251698</v>
      </c>
      <c r="BB61" s="1">
        <f t="shared" si="34"/>
        <v>34953.673123283275</v>
      </c>
      <c r="BC61" s="1">
        <f t="shared" si="34"/>
        <v>401.14508845482419</v>
      </c>
      <c r="BD61" s="1">
        <f t="shared" si="34"/>
        <v>132.53506121141493</v>
      </c>
      <c r="BE61" s="1">
        <f t="shared" si="34"/>
        <v>28445.657568785802</v>
      </c>
      <c r="BF61" s="1">
        <f t="shared" si="34"/>
        <v>610857.57526947756</v>
      </c>
      <c r="BG61" s="1">
        <f t="shared" si="34"/>
        <v>498130.90446966124</v>
      </c>
      <c r="BH61" s="1">
        <f t="shared" si="34"/>
        <v>112726.67079981577</v>
      </c>
      <c r="BI61" s="1">
        <f t="shared" si="34"/>
        <v>460.73929511786366</v>
      </c>
      <c r="BJ61" s="1">
        <f t="shared" si="34"/>
        <v>14.945731640538044</v>
      </c>
      <c r="BK61" s="1">
        <f t="shared" si="34"/>
        <v>44513.703915262093</v>
      </c>
      <c r="BL61" s="1">
        <f t="shared" si="34"/>
        <v>2161.670178635773</v>
      </c>
      <c r="BM61" s="1">
        <f t="shared" si="34"/>
        <v>109505.1755278999</v>
      </c>
      <c r="BN61" s="1">
        <f t="shared" si="34"/>
        <v>4278.9236214372231</v>
      </c>
      <c r="BO61" s="1">
        <f t="shared" si="34"/>
        <v>1509.3445376645302</v>
      </c>
      <c r="BP61" s="1">
        <f t="shared" si="34"/>
        <v>210070.69012030555</v>
      </c>
      <c r="BQ61" s="1">
        <f t="shared" si="34"/>
        <v>115699.79130273986</v>
      </c>
      <c r="BR61" s="1">
        <f t="shared" si="34"/>
        <v>20321.384053782087</v>
      </c>
      <c r="BS61" s="1">
        <f t="shared" si="34"/>
        <v>17493.21943202287</v>
      </c>
      <c r="BT61" s="1">
        <f t="shared" si="34"/>
        <v>63.605182407466963</v>
      </c>
      <c r="BU61" s="1">
        <f t="shared" si="34"/>
        <v>162900.28792497667</v>
      </c>
      <c r="BV61" s="1">
        <f t="shared" si="34"/>
        <v>1159073.3066538868</v>
      </c>
      <c r="BW61" s="1">
        <f t="shared" si="34"/>
        <v>2059.390323726077</v>
      </c>
      <c r="BX61" s="1">
        <f t="shared" si="34"/>
        <v>43287.785941753937</v>
      </c>
      <c r="BY61" s="1">
        <f t="shared" si="34"/>
        <v>216842.08304704359</v>
      </c>
      <c r="BZ61" s="1">
        <f t="shared" ref="BZ61:CB61" si="35">SUM(BZ3:BZ58)</f>
        <v>383187.65183624963</v>
      </c>
      <c r="CA61" s="1">
        <f t="shared" si="35"/>
        <v>3684062.909451968</v>
      </c>
      <c r="CB61" s="1">
        <f t="shared" si="35"/>
        <v>218593.17996819527</v>
      </c>
      <c r="CC61" s="1"/>
      <c r="CD61" s="57">
        <f t="shared" ref="CD61" si="36">IF(AC61=0,"",(AC61-B61)/B61)</f>
        <v>-1.4616792609415289E-2</v>
      </c>
      <c r="CE61" s="57">
        <f t="shared" si="17"/>
        <v>-2.1708383467527541E-3</v>
      </c>
      <c r="CF61" s="57">
        <f t="shared" si="18"/>
        <v>-5.5908702724997627E-3</v>
      </c>
      <c r="CG61" s="57">
        <f t="shared" si="19"/>
        <v>-1.0203135736642981E-2</v>
      </c>
      <c r="CH61" s="57">
        <f t="shared" si="20"/>
        <v>-1.0178610831477943E-2</v>
      </c>
      <c r="CI61" s="57">
        <f t="shared" si="21"/>
        <v>-6.604620722860409E-3</v>
      </c>
      <c r="CJ61" s="57">
        <f t="shared" si="22"/>
        <v>-1.1001040467349989E-2</v>
      </c>
      <c r="CK61" s="57">
        <f t="shared" si="23"/>
        <v>1.9152664571176529E-2</v>
      </c>
      <c r="CL61" s="57">
        <f>IF(Y61=0,"",Y61-J61)/J61</f>
        <v>0.23460198906641655</v>
      </c>
      <c r="CM61" s="57">
        <f t="shared" si="25"/>
        <v>2.8500889425448744E-3</v>
      </c>
      <c r="CN61" s="57">
        <f t="shared" si="26"/>
        <v>3.3532701107284069E-2</v>
      </c>
      <c r="CO61" s="57">
        <f t="shared" si="27"/>
        <v>-5.1124372385522535E-3</v>
      </c>
      <c r="CP61" s="57">
        <f t="shared" si="28"/>
        <v>-6.7286566175207207E-3</v>
      </c>
      <c r="CQ61" s="57">
        <f t="shared" ref="CQ61" si="37">IF(U61=0,"",(U61-O61)/O61)</f>
        <v>-1.5610541730045249E-3</v>
      </c>
      <c r="CR61" s="57">
        <f t="shared" ref="CR61" si="38">IF(Z61=0,"",(Z61-P61)/P61)</f>
        <v>2.4087750702356529E-3</v>
      </c>
      <c r="CS61" s="57">
        <f t="shared" si="31"/>
        <v>-2.3953875370090459E-3</v>
      </c>
    </row>
    <row r="62" spans="1:97" x14ac:dyDescent="0.3">
      <c r="A62" s="45" t="s">
        <v>56</v>
      </c>
      <c r="B62" s="28">
        <f>SUM(B2:B51)</f>
        <v>2680775.1906184996</v>
      </c>
      <c r="C62" s="28">
        <f t="shared" ref="C62:N62" si="39">SUM(C2:C51)</f>
        <v>121229.25743883997</v>
      </c>
      <c r="D62" s="28">
        <f t="shared" si="39"/>
        <v>758151.54506439995</v>
      </c>
      <c r="E62" s="28">
        <f t="shared" si="39"/>
        <v>608826.56381475006</v>
      </c>
      <c r="F62" s="28">
        <f t="shared" si="39"/>
        <v>496454.00873931986</v>
      </c>
      <c r="G62" s="28">
        <f t="shared" si="39"/>
        <v>162231.27981245998</v>
      </c>
      <c r="H62" s="28">
        <f t="shared" si="39"/>
        <v>3672686.6003031004</v>
      </c>
      <c r="I62" s="28">
        <f t="shared" si="39"/>
        <v>5055.3582096207983</v>
      </c>
      <c r="J62" s="28">
        <f t="shared" si="39"/>
        <v>11576.565160260996</v>
      </c>
      <c r="K62" s="28">
        <f t="shared" si="39"/>
        <v>445.48872215790004</v>
      </c>
      <c r="L62" s="28">
        <f t="shared" si="39"/>
        <v>6108.5996254019992</v>
      </c>
      <c r="M62" s="28">
        <f t="shared" si="39"/>
        <v>2491.1951988887995</v>
      </c>
      <c r="N62" s="28">
        <f t="shared" si="39"/>
        <v>147010.80012298995</v>
      </c>
      <c r="O62" s="28">
        <f t="shared" ref="O62:Q62" si="40">SUM(O2:O51)</f>
        <v>421.94237595640004</v>
      </c>
      <c r="P62" s="28">
        <f t="shared" si="40"/>
        <v>628.59393435660013</v>
      </c>
      <c r="Q62" s="28">
        <f t="shared" si="40"/>
        <v>5181.5543944296996</v>
      </c>
      <c r="R62" s="28"/>
      <c r="S62" s="28"/>
      <c r="T62" s="28"/>
    </row>
    <row r="63" spans="1:97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2205202.6654822999</v>
      </c>
      <c r="C63" s="28">
        <f t="shared" ref="C63:Q63" si="41">+C3+C5+C8+C9+C11+C12+C14+C15+C16+C17+C18+C19+C20+C21+C22+C23+C24+C25+C26+C28+C30+C31+C33+C34+C35+C36+C37+C39+C40+C41+C42+C43+C44+C46+C47+C49+C50+C10</f>
        <v>64461.710359800003</v>
      </c>
      <c r="D63" s="28">
        <f t="shared" si="41"/>
        <v>647607.07655570004</v>
      </c>
      <c r="E63" s="28">
        <f t="shared" si="41"/>
        <v>507838.61017866997</v>
      </c>
      <c r="F63" s="28">
        <f t="shared" si="41"/>
        <v>419051.66922792001</v>
      </c>
      <c r="G63" s="28">
        <f t="shared" si="41"/>
        <v>142793.83426443697</v>
      </c>
      <c r="H63" s="28">
        <f t="shared" si="41"/>
        <v>3021859.3562105</v>
      </c>
      <c r="I63" s="28">
        <f t="shared" si="41"/>
        <v>3930.5278194098005</v>
      </c>
      <c r="J63" s="28">
        <f t="shared" si="41"/>
        <v>9005.3193925119995</v>
      </c>
      <c r="K63" s="28">
        <f t="shared" si="41"/>
        <v>0</v>
      </c>
      <c r="L63" s="28">
        <f t="shared" si="41"/>
        <v>4499.0468095949991</v>
      </c>
      <c r="M63" s="28">
        <f t="shared" si="41"/>
        <v>2057.0838157628004</v>
      </c>
      <c r="N63" s="28">
        <f t="shared" si="41"/>
        <v>125013.26361221004</v>
      </c>
      <c r="O63" s="28">
        <f t="shared" si="41"/>
        <v>241.53238010219997</v>
      </c>
      <c r="P63" s="28">
        <f t="shared" si="41"/>
        <v>162.16151558570002</v>
      </c>
      <c r="Q63" s="28">
        <f t="shared" si="41"/>
        <v>3726.8999303107003</v>
      </c>
      <c r="R63" s="28"/>
      <c r="S63" s="28"/>
      <c r="T63" s="28"/>
    </row>
    <row r="64" spans="1:97" x14ac:dyDescent="0.3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x14ac:dyDescent="0.3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2:20" x14ac:dyDescent="0.3">
      <c r="B66" s="28"/>
      <c r="C66" s="28"/>
      <c r="D66" s="28"/>
      <c r="E66" s="28"/>
      <c r="F66" s="28"/>
      <c r="G66" s="28"/>
      <c r="H66" s="28"/>
      <c r="I66" s="28"/>
      <c r="J66" s="28">
        <f>K66+G8</f>
        <v>10661.115391160256</v>
      </c>
      <c r="K66" s="28">
        <v>677.01027266025596</v>
      </c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3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3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3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3" sqref="S3"/>
    </sheetView>
  </sheetViews>
  <sheetFormatPr defaultColWidth="9.109375" defaultRowHeight="14.4" x14ac:dyDescent="0.3"/>
  <cols>
    <col min="1" max="1" width="19.5546875" style="30" customWidth="1"/>
    <col min="2" max="2" width="10.109375" style="30" bestFit="1" customWidth="1"/>
    <col min="3" max="3" width="7.6640625" style="30" bestFit="1" customWidth="1"/>
    <col min="4" max="4" width="9.33203125" style="30" bestFit="1" customWidth="1"/>
    <col min="5" max="7" width="7.6640625" style="30" bestFit="1" customWidth="1"/>
    <col min="8" max="8" width="9.33203125" style="30" bestFit="1" customWidth="1"/>
    <col min="9" max="9" width="8.88671875" style="30" bestFit="1" customWidth="1"/>
    <col min="10" max="10" width="9" style="30" bestFit="1" customWidth="1"/>
    <col min="11" max="11" width="9.6640625" style="30" bestFit="1" customWidth="1"/>
    <col min="12" max="13" width="9.33203125" style="30" customWidth="1"/>
    <col min="14" max="14" width="9.109375" style="30"/>
    <col min="15" max="15" width="15.44140625" style="30" bestFit="1" customWidth="1"/>
    <col min="16" max="16" width="5.44140625" style="30" bestFit="1" customWidth="1"/>
    <col min="17" max="17" width="5.6640625" style="28" bestFit="1" customWidth="1"/>
    <col min="18" max="18" width="14.5546875" style="28" bestFit="1" customWidth="1"/>
    <col min="19" max="20" width="5.6640625" style="28" bestFit="1" customWidth="1"/>
    <col min="21" max="21" width="4.5546875" style="28" bestFit="1" customWidth="1"/>
    <col min="22" max="22" width="7.6640625" style="28" bestFit="1" customWidth="1"/>
    <col min="23" max="24" width="5.6640625" style="28" bestFit="1" customWidth="1"/>
    <col min="25" max="25" width="5.5546875" style="28" bestFit="1" customWidth="1"/>
    <col min="26" max="26" width="5.88671875" style="28" bestFit="1" customWidth="1"/>
    <col min="27" max="27" width="6.44140625" style="28" bestFit="1" customWidth="1"/>
    <col min="28" max="28" width="15.44140625" style="28" bestFit="1" customWidth="1"/>
    <col min="29" max="29" width="10.33203125" style="28" bestFit="1" customWidth="1"/>
    <col min="30" max="30" width="6.5546875" style="28" bestFit="1" customWidth="1"/>
    <col min="31" max="31" width="5.6640625" style="28" bestFit="1" customWidth="1"/>
    <col min="32" max="32" width="5.109375" style="28" bestFit="1" customWidth="1"/>
    <col min="33" max="33" width="4.109375" style="28" bestFit="1" customWidth="1"/>
    <col min="34" max="34" width="6.5546875" style="28" bestFit="1" customWidth="1"/>
    <col min="35" max="35" width="6.109375" style="28" bestFit="1" customWidth="1"/>
    <col min="36" max="36" width="6.6640625" style="28" bestFit="1" customWidth="1"/>
    <col min="37" max="37" width="10" style="28" bestFit="1" customWidth="1"/>
    <col min="38" max="38" width="6.6640625" style="28" bestFit="1" customWidth="1"/>
    <col min="39" max="39" width="5.6640625" style="28" bestFit="1" customWidth="1"/>
    <col min="40" max="40" width="6.6640625" style="28" bestFit="1" customWidth="1"/>
    <col min="41" max="41" width="6" style="28" bestFit="1" customWidth="1"/>
    <col min="42" max="42" width="5.6640625" style="28" bestFit="1" customWidth="1"/>
    <col min="43" max="43" width="4.33203125" style="28" bestFit="1" customWidth="1"/>
    <col min="44" max="44" width="5.6640625" style="28" bestFit="1" customWidth="1"/>
    <col min="45" max="45" width="4.5546875" style="28" bestFit="1" customWidth="1"/>
    <col min="46" max="47" width="5.6640625" style="28" bestFit="1" customWidth="1"/>
    <col min="48" max="48" width="4.109375" style="28" bestFit="1" customWidth="1"/>
    <col min="49" max="49" width="5.88671875" style="28" bestFit="1" customWidth="1"/>
    <col min="50" max="50" width="5.6640625" style="28" bestFit="1" customWidth="1"/>
    <col min="51" max="51" width="6.6640625" style="28" bestFit="1" customWidth="1"/>
    <col min="52" max="52" width="6.88671875" style="28" bestFit="1" customWidth="1"/>
    <col min="53" max="53" width="6.6640625" style="28" bestFit="1" customWidth="1"/>
    <col min="54" max="54" width="5.109375" style="28" bestFit="1" customWidth="1"/>
    <col min="55" max="55" width="5.33203125" style="28" bestFit="1" customWidth="1"/>
    <col min="56" max="56" width="8.6640625" style="28" bestFit="1" customWidth="1"/>
    <col min="57" max="57" width="4.88671875" style="28" bestFit="1" customWidth="1"/>
    <col min="58" max="58" width="7.88671875" style="28" bestFit="1" customWidth="1"/>
    <col min="59" max="59" width="5.88671875" style="28" bestFit="1" customWidth="1"/>
    <col min="60" max="60" width="6" style="28" bestFit="1" customWidth="1"/>
    <col min="61" max="61" width="6.6640625" style="28" bestFit="1" customWidth="1"/>
    <col min="62" max="62" width="5.6640625" style="28" bestFit="1" customWidth="1"/>
    <col min="63" max="63" width="3.88671875" style="28" bestFit="1" customWidth="1"/>
    <col min="64" max="64" width="5.5546875" style="28" bestFit="1" customWidth="1"/>
    <col min="65" max="65" width="3.88671875" style="28" bestFit="1" customWidth="1"/>
    <col min="66" max="66" width="5.6640625" style="28" bestFit="1" customWidth="1"/>
    <col min="67" max="67" width="8" style="28" bestFit="1" customWidth="1"/>
    <col min="68" max="69" width="5.33203125" style="28" bestFit="1" customWidth="1"/>
    <col min="70" max="70" width="4.33203125" style="28" bestFit="1" customWidth="1"/>
    <col min="71" max="71" width="5" style="28" bestFit="1" customWidth="1"/>
    <col min="72" max="72" width="9.109375" style="28" bestFit="1" customWidth="1"/>
    <col min="73" max="73" width="7.109375" style="28" bestFit="1" customWidth="1"/>
    <col min="74" max="74" width="7.6640625" style="28" customWidth="1"/>
    <col min="75" max="84" width="9.109375" style="8"/>
    <col min="85" max="16384" width="9.109375" style="30"/>
  </cols>
  <sheetData>
    <row r="1" spans="1:86" x14ac:dyDescent="0.3">
      <c r="B1" s="30" t="s">
        <v>501</v>
      </c>
      <c r="O1" s="30" t="s">
        <v>489</v>
      </c>
      <c r="BW1" s="8" t="s">
        <v>316</v>
      </c>
    </row>
    <row r="2" spans="1:86" x14ac:dyDescent="0.3">
      <c r="A2" s="30" t="s">
        <v>229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30" t="s">
        <v>63</v>
      </c>
      <c r="J2" s="30" t="s">
        <v>64</v>
      </c>
      <c r="K2" s="30" t="s">
        <v>65</v>
      </c>
      <c r="L2" s="30" t="s">
        <v>317</v>
      </c>
      <c r="M2" s="30" t="s">
        <v>320</v>
      </c>
      <c r="O2" s="30" t="s">
        <v>227</v>
      </c>
      <c r="P2" s="30" t="s">
        <v>391</v>
      </c>
      <c r="Q2" s="30" t="s">
        <v>131</v>
      </c>
      <c r="R2" s="30" t="s">
        <v>132</v>
      </c>
      <c r="S2" s="30" t="s">
        <v>133</v>
      </c>
      <c r="T2" s="30" t="s">
        <v>392</v>
      </c>
      <c r="U2" s="30" t="s">
        <v>134</v>
      </c>
      <c r="V2" s="30" t="s">
        <v>59</v>
      </c>
      <c r="W2" s="30" t="s">
        <v>136</v>
      </c>
      <c r="X2" s="30" t="s">
        <v>137</v>
      </c>
      <c r="Y2" s="30" t="s">
        <v>393</v>
      </c>
      <c r="Z2" s="30" t="s">
        <v>138</v>
      </c>
      <c r="AA2" s="30" t="s">
        <v>139</v>
      </c>
      <c r="AB2" s="30" t="s">
        <v>140</v>
      </c>
      <c r="AC2" s="30" t="s">
        <v>212</v>
      </c>
      <c r="AD2" s="30" t="s">
        <v>141</v>
      </c>
      <c r="AE2" s="30" t="s">
        <v>142</v>
      </c>
      <c r="AF2" s="30" t="s">
        <v>143</v>
      </c>
      <c r="AG2" s="30" t="s">
        <v>394</v>
      </c>
      <c r="AH2" s="30" t="s">
        <v>144</v>
      </c>
      <c r="AI2" s="30" t="s">
        <v>403</v>
      </c>
      <c r="AJ2" s="30" t="s">
        <v>57</v>
      </c>
      <c r="AK2" s="30" t="s">
        <v>128</v>
      </c>
      <c r="AL2" s="30" t="s">
        <v>145</v>
      </c>
      <c r="AM2" s="30" t="s">
        <v>146</v>
      </c>
      <c r="AN2" s="30" t="s">
        <v>60</v>
      </c>
      <c r="AO2" s="30" t="s">
        <v>147</v>
      </c>
      <c r="AP2" s="30" t="s">
        <v>148</v>
      </c>
      <c r="AQ2" s="30" t="s">
        <v>149</v>
      </c>
      <c r="AR2" s="30" t="s">
        <v>150</v>
      </c>
      <c r="AS2" s="30" t="s">
        <v>151</v>
      </c>
      <c r="AT2" s="30" t="s">
        <v>152</v>
      </c>
      <c r="AU2" s="30" t="s">
        <v>153</v>
      </c>
      <c r="AV2" s="30" t="s">
        <v>154</v>
      </c>
      <c r="AW2" s="30" t="s">
        <v>155</v>
      </c>
      <c r="AX2" s="30" t="s">
        <v>156</v>
      </c>
      <c r="AY2" s="30" t="s">
        <v>54</v>
      </c>
      <c r="AZ2" s="30" t="s">
        <v>53</v>
      </c>
      <c r="BA2" s="30" t="s">
        <v>157</v>
      </c>
      <c r="BB2" s="30" t="s">
        <v>158</v>
      </c>
      <c r="BC2" s="30" t="s">
        <v>159</v>
      </c>
      <c r="BD2" s="30" t="s">
        <v>160</v>
      </c>
      <c r="BE2" s="30" t="s">
        <v>161</v>
      </c>
      <c r="BF2" s="30" t="s">
        <v>162</v>
      </c>
      <c r="BG2" s="30" t="s">
        <v>163</v>
      </c>
      <c r="BH2" s="30" t="s">
        <v>164</v>
      </c>
      <c r="BI2" s="30" t="s">
        <v>165</v>
      </c>
      <c r="BJ2" s="30" t="s">
        <v>395</v>
      </c>
      <c r="BK2" s="30" t="s">
        <v>166</v>
      </c>
      <c r="BL2" s="30" t="s">
        <v>167</v>
      </c>
      <c r="BM2" s="30" t="s">
        <v>168</v>
      </c>
      <c r="BN2" s="30" t="s">
        <v>61</v>
      </c>
      <c r="BO2" s="30" t="s">
        <v>404</v>
      </c>
      <c r="BP2" s="30" t="s">
        <v>169</v>
      </c>
      <c r="BQ2" s="30" t="s">
        <v>170</v>
      </c>
      <c r="BR2" s="30" t="s">
        <v>171</v>
      </c>
      <c r="BS2" s="30" t="s">
        <v>173</v>
      </c>
      <c r="BT2" s="30" t="s">
        <v>174</v>
      </c>
      <c r="BU2" s="30" t="s">
        <v>405</v>
      </c>
      <c r="BW2" s="8" t="s">
        <v>59</v>
      </c>
      <c r="BX2" s="8" t="s">
        <v>57</v>
      </c>
      <c r="BY2" s="8" t="s">
        <v>60</v>
      </c>
      <c r="BZ2" s="8" t="s">
        <v>54</v>
      </c>
      <c r="CA2" s="8" t="s">
        <v>53</v>
      </c>
      <c r="CB2" s="8" t="s">
        <v>61</v>
      </c>
      <c r="CC2" s="8" t="s">
        <v>62</v>
      </c>
      <c r="CD2" s="8" t="s">
        <v>63</v>
      </c>
      <c r="CE2" s="8" t="s">
        <v>64</v>
      </c>
      <c r="CF2" s="8" t="s">
        <v>65</v>
      </c>
      <c r="CG2" s="8" t="s">
        <v>317</v>
      </c>
      <c r="CH2" s="8" t="s">
        <v>320</v>
      </c>
    </row>
    <row r="3" spans="1:86" x14ac:dyDescent="0.3">
      <c r="A3" s="45" t="s">
        <v>0</v>
      </c>
      <c r="B3" s="28">
        <v>5312.31</v>
      </c>
      <c r="C3" s="28">
        <v>587.32799999999997</v>
      </c>
      <c r="D3" s="28">
        <v>153.999</v>
      </c>
      <c r="E3" s="28">
        <v>889.904</v>
      </c>
      <c r="F3" s="28">
        <v>631.92100000000005</v>
      </c>
      <c r="G3" s="28">
        <v>44.9497</v>
      </c>
      <c r="H3" s="28">
        <v>342.45699999999999</v>
      </c>
      <c r="I3" s="28"/>
      <c r="J3" s="28"/>
      <c r="K3" s="28"/>
      <c r="L3" s="28"/>
      <c r="M3" s="28"/>
      <c r="N3" s="28"/>
      <c r="O3" s="30" t="s">
        <v>0</v>
      </c>
      <c r="P3" s="28">
        <v>0</v>
      </c>
      <c r="Q3" s="28">
        <v>42.320676511843097</v>
      </c>
      <c r="R3" s="28">
        <v>42.320676511843097</v>
      </c>
      <c r="S3" s="28">
        <v>89.734057588915107</v>
      </c>
      <c r="T3" s="28">
        <v>6.34280363862469</v>
      </c>
      <c r="U3" s="28">
        <v>0</v>
      </c>
      <c r="V3" s="28">
        <v>5312.3082833159697</v>
      </c>
      <c r="W3" s="28">
        <v>32.350497077154003</v>
      </c>
      <c r="X3" s="28">
        <v>0</v>
      </c>
      <c r="Y3" s="28">
        <v>4.8495393795022999</v>
      </c>
      <c r="Z3" s="28">
        <v>0</v>
      </c>
      <c r="AA3" s="28">
        <v>28.812165641010299</v>
      </c>
      <c r="AB3" s="28">
        <v>28.812165641010299</v>
      </c>
      <c r="AC3" s="28">
        <v>1419494.40322756</v>
      </c>
      <c r="AD3" s="28">
        <v>0</v>
      </c>
      <c r="AE3" s="28">
        <v>10.6581596565882</v>
      </c>
      <c r="AF3" s="28">
        <v>2.2339870676585201</v>
      </c>
      <c r="AG3" s="28">
        <v>2.5941846065907099</v>
      </c>
      <c r="AH3" s="28">
        <v>0</v>
      </c>
      <c r="AI3" s="28">
        <v>0</v>
      </c>
      <c r="AJ3" s="28">
        <v>587.32806847555901</v>
      </c>
      <c r="AK3" s="28">
        <v>0</v>
      </c>
      <c r="AL3" s="28">
        <v>138.59955592299201</v>
      </c>
      <c r="AM3" s="28">
        <v>15.399939919641501</v>
      </c>
      <c r="AN3" s="28">
        <v>153.99949584263399</v>
      </c>
      <c r="AO3" s="28">
        <v>0</v>
      </c>
      <c r="AP3" s="28">
        <v>16.996920812061401</v>
      </c>
      <c r="AQ3" s="28">
        <v>0.18957697955764199</v>
      </c>
      <c r="AR3" s="28">
        <v>59.181575273731298</v>
      </c>
      <c r="AS3" s="28">
        <v>0.208534037930521</v>
      </c>
      <c r="AT3" s="28">
        <v>57.188854379205999</v>
      </c>
      <c r="AU3" s="28">
        <v>68.879362092627105</v>
      </c>
      <c r="AV3" s="28">
        <v>6.3191931083516506E-2</v>
      </c>
      <c r="AW3" s="28">
        <v>0</v>
      </c>
      <c r="AX3" s="28">
        <v>44.487207030539501</v>
      </c>
      <c r="AY3" s="28">
        <v>889.86967614847003</v>
      </c>
      <c r="AZ3" s="28">
        <v>631.88674951277801</v>
      </c>
      <c r="BA3" s="28">
        <v>257.982926635691</v>
      </c>
      <c r="BB3" s="28">
        <v>0.50932688580609198</v>
      </c>
      <c r="BC3" s="28">
        <v>0</v>
      </c>
      <c r="BD3" s="28">
        <v>15.1029163290839</v>
      </c>
      <c r="BE3" s="28">
        <v>4.13909764270793</v>
      </c>
      <c r="BF3" s="28">
        <v>171.69290762082699</v>
      </c>
      <c r="BG3" s="28">
        <v>11.374582791823</v>
      </c>
      <c r="BH3" s="28">
        <v>2.2117062341198301</v>
      </c>
      <c r="BI3" s="28">
        <v>245.31167644967601</v>
      </c>
      <c r="BJ3" s="28">
        <v>8.0545936218398602</v>
      </c>
      <c r="BK3" s="28">
        <v>9.4788447339847898E-2</v>
      </c>
      <c r="BL3" s="28">
        <v>10.4267014556016</v>
      </c>
      <c r="BM3" s="28">
        <v>6.3192048479637497E-3</v>
      </c>
      <c r="BN3" s="28">
        <v>44.949741452956097</v>
      </c>
      <c r="BO3" s="28">
        <v>18.480624891628</v>
      </c>
      <c r="BP3" s="28">
        <v>0</v>
      </c>
      <c r="BQ3" s="28">
        <v>4.6626160647541499E-2</v>
      </c>
      <c r="BR3" s="28">
        <v>10.9617019035453</v>
      </c>
      <c r="BS3" s="28">
        <v>2.3386581869409202</v>
      </c>
      <c r="BT3" s="28">
        <v>342.456889057909</v>
      </c>
      <c r="BU3" s="28">
        <v>3.7741059200245801</v>
      </c>
      <c r="BW3" s="57">
        <f t="shared" ref="BW3:BW34" si="0">IF(V3=0,"",(V3-B3)/B3)</f>
        <v>-3.2315208086979977E-7</v>
      </c>
      <c r="BX3" s="57">
        <f t="shared" ref="BX3:BX34" si="1">IF(AJ3=0,"",(AJ3-C3)/C3)</f>
        <v>1.1658827611279695E-7</v>
      </c>
      <c r="BY3" s="57">
        <f t="shared" ref="BY3:BY34" si="2">IF(AN3=0,"",(AN3-D3)/D3)</f>
        <v>3.2197782712574778E-6</v>
      </c>
      <c r="BZ3" s="57">
        <f t="shared" ref="BZ3:BZ34" si="3">IF(AY3=0,"",(AY3-E3)/E3)</f>
        <v>-3.8570285704931947E-5</v>
      </c>
      <c r="CA3" s="57">
        <f t="shared" ref="CA3:CA34" si="4">IF(AZ3=0,"",(AZ3-F3)/F3)</f>
        <v>-5.4200583968627133E-5</v>
      </c>
      <c r="CB3" s="57">
        <f t="shared" ref="CB3:CB34" si="5">IF(BN3=0,"",(BN3-G3)/G3)</f>
        <v>9.222076253463818E-7</v>
      </c>
      <c r="CC3" s="57">
        <f t="shared" ref="CC3:CC34" si="6">IF(BT3=0,"",(BT3-H3)/H3)</f>
        <v>-3.2395918611206157E-7</v>
      </c>
      <c r="CD3" s="57" t="str">
        <f t="shared" ref="CD3:CD34" si="7">IF(I3=0,"",(P3-I3)/I3)</f>
        <v/>
      </c>
      <c r="CE3" s="57" t="e">
        <f t="shared" ref="CE3:CE34" si="8">IF(T3=0,"",(T3-J3)/J3)</f>
        <v>#DIV/0!</v>
      </c>
      <c r="CF3" s="57" t="e">
        <f t="shared" ref="CF3:CF34" si="9">IF(AA3=0,"",(AA3-K3)/K3)</f>
        <v>#DIV/0!</v>
      </c>
      <c r="CG3" s="57"/>
      <c r="CH3" s="57"/>
    </row>
    <row r="4" spans="1:86" x14ac:dyDescent="0.3">
      <c r="A4" s="45" t="s">
        <v>2</v>
      </c>
      <c r="B4" s="28">
        <v>1908.55</v>
      </c>
      <c r="C4" s="28">
        <v>195.42</v>
      </c>
      <c r="D4" s="28">
        <v>55.155000000000001</v>
      </c>
      <c r="E4" s="28">
        <v>311.12</v>
      </c>
      <c r="F4" s="28">
        <v>223.88900000000001</v>
      </c>
      <c r="G4" s="28">
        <v>14.2836</v>
      </c>
      <c r="H4" s="28">
        <v>124.325</v>
      </c>
      <c r="I4" s="28"/>
      <c r="J4" s="28"/>
      <c r="K4" s="28"/>
      <c r="L4" s="28"/>
      <c r="M4" s="28"/>
      <c r="N4" s="28"/>
      <c r="O4" s="30" t="s">
        <v>2</v>
      </c>
      <c r="P4" s="28">
        <v>0</v>
      </c>
      <c r="Q4" s="28">
        <v>14.879282725456401</v>
      </c>
      <c r="R4" s="28">
        <v>14.879282725456401</v>
      </c>
      <c r="S4" s="28">
        <v>31.544596312769698</v>
      </c>
      <c r="T4" s="28">
        <v>2.2498363041888898</v>
      </c>
      <c r="U4" s="28">
        <v>0</v>
      </c>
      <c r="V4" s="28">
        <v>1908.54946102503</v>
      </c>
      <c r="W4" s="28">
        <v>11.4535641321781</v>
      </c>
      <c r="X4" s="28">
        <v>0</v>
      </c>
      <c r="Y4" s="28">
        <v>1.73450880519849</v>
      </c>
      <c r="Z4" s="28">
        <v>0</v>
      </c>
      <c r="AA4" s="28">
        <v>10.3479144439116</v>
      </c>
      <c r="AB4" s="28">
        <v>10.3479144439116</v>
      </c>
      <c r="AC4" s="28">
        <v>508085.995672327</v>
      </c>
      <c r="AD4" s="28">
        <v>0</v>
      </c>
      <c r="AE4" s="28">
        <v>3.7338389712131401</v>
      </c>
      <c r="AF4" s="28">
        <v>0.78431260920043799</v>
      </c>
      <c r="AG4" s="28">
        <v>0.93165316410654897</v>
      </c>
      <c r="AH4" s="28">
        <v>0</v>
      </c>
      <c r="AI4" s="28">
        <v>0</v>
      </c>
      <c r="AJ4" s="28">
        <v>195.41991016165301</v>
      </c>
      <c r="AK4" s="28">
        <v>0</v>
      </c>
      <c r="AL4" s="28">
        <v>49.639515578410098</v>
      </c>
      <c r="AM4" s="28">
        <v>5.5155029084475498</v>
      </c>
      <c r="AN4" s="28">
        <v>55.1550184868576</v>
      </c>
      <c r="AO4" s="28">
        <v>0</v>
      </c>
      <c r="AP4" s="28">
        <v>6.0250903966665996</v>
      </c>
      <c r="AQ4" s="28">
        <v>6.7166859019935202E-2</v>
      </c>
      <c r="AR4" s="28">
        <v>22.947866667768899</v>
      </c>
      <c r="AS4" s="28">
        <v>7.3883561787287E-2</v>
      </c>
      <c r="AT4" s="28">
        <v>20.2619488858391</v>
      </c>
      <c r="AU4" s="28">
        <v>24.4038914885056</v>
      </c>
      <c r="AV4" s="28">
        <v>2.2388949773199499E-2</v>
      </c>
      <c r="AW4" s="28">
        <v>0</v>
      </c>
      <c r="AX4" s="28">
        <v>15.7617811141057</v>
      </c>
      <c r="AY4" s="28">
        <v>311.10783697051801</v>
      </c>
      <c r="AZ4" s="28">
        <v>223.87685905531899</v>
      </c>
      <c r="BA4" s="28">
        <v>87.230977915199205</v>
      </c>
      <c r="BB4" s="28">
        <v>0.18045502846718101</v>
      </c>
      <c r="BC4" s="28">
        <v>0</v>
      </c>
      <c r="BD4" s="28">
        <v>5.3509472709535499</v>
      </c>
      <c r="BE4" s="28">
        <v>1.4664720646836</v>
      </c>
      <c r="BF4" s="28">
        <v>60.830625726836303</v>
      </c>
      <c r="BG4" s="28">
        <v>4.0300040234351302</v>
      </c>
      <c r="BH4" s="28">
        <v>0.78361022283216697</v>
      </c>
      <c r="BI4" s="28">
        <v>86.913690482095703</v>
      </c>
      <c r="BJ4" s="28">
        <v>2.8029893374691999</v>
      </c>
      <c r="BK4" s="28">
        <v>3.3583172120350301E-2</v>
      </c>
      <c r="BL4" s="28">
        <v>3.6941713101517299</v>
      </c>
      <c r="BM4" s="28">
        <v>2.2388947127653098E-3</v>
      </c>
      <c r="BN4" s="28">
        <v>14.2836583938226</v>
      </c>
      <c r="BO4" s="28">
        <v>6.6333242287855203</v>
      </c>
      <c r="BP4" s="28">
        <v>0</v>
      </c>
      <c r="BQ4" s="28">
        <v>1.5958818546823399E-2</v>
      </c>
      <c r="BR4" s="28">
        <v>4.0652583394125701</v>
      </c>
      <c r="BS4" s="28">
        <v>1.9306964769258701</v>
      </c>
      <c r="BT4" s="28">
        <v>124.324966462188</v>
      </c>
      <c r="BU4" s="28">
        <v>1.5233686575174801</v>
      </c>
      <c r="BW4" s="57">
        <f t="shared" si="0"/>
        <v>-2.8240023573571412E-7</v>
      </c>
      <c r="BX4" s="57">
        <f t="shared" si="1"/>
        <v>-4.5971930703247669E-7</v>
      </c>
      <c r="BY4" s="57">
        <f t="shared" si="2"/>
        <v>3.3518008518777932E-7</v>
      </c>
      <c r="BZ4" s="57">
        <f t="shared" si="3"/>
        <v>-3.9094334925419601E-5</v>
      </c>
      <c r="CA4" s="57">
        <f t="shared" si="4"/>
        <v>-5.4227517569071688E-5</v>
      </c>
      <c r="CB4" s="57">
        <f t="shared" si="5"/>
        <v>4.0881726315790237E-6</v>
      </c>
      <c r="CC4" s="57">
        <f t="shared" si="6"/>
        <v>-2.6975919566722251E-7</v>
      </c>
      <c r="CD4" s="57" t="str">
        <f t="shared" si="7"/>
        <v/>
      </c>
      <c r="CE4" s="57" t="e">
        <f t="shared" si="8"/>
        <v>#DIV/0!</v>
      </c>
      <c r="CF4" s="57" t="e">
        <f t="shared" si="9"/>
        <v>#DIV/0!</v>
      </c>
      <c r="CG4" s="57"/>
      <c r="CH4" s="57"/>
    </row>
    <row r="5" spans="1:86" x14ac:dyDescent="0.3">
      <c r="A5" s="45" t="s">
        <v>3</v>
      </c>
      <c r="B5" s="28">
        <v>26733.725806999999</v>
      </c>
      <c r="C5" s="28">
        <v>6719.7923620000001</v>
      </c>
      <c r="D5" s="28">
        <v>1135.3750520000001</v>
      </c>
      <c r="E5" s="28">
        <v>4130.7620623000003</v>
      </c>
      <c r="F5" s="28">
        <v>2743.4490108</v>
      </c>
      <c r="G5" s="28">
        <v>511.52755159999998</v>
      </c>
      <c r="H5" s="28">
        <v>2167.5635189999998</v>
      </c>
      <c r="I5" s="28"/>
      <c r="J5" s="28"/>
      <c r="K5" s="28"/>
      <c r="L5" s="28"/>
      <c r="M5" s="28"/>
      <c r="N5" s="28"/>
      <c r="O5" s="30" t="s">
        <v>3</v>
      </c>
      <c r="P5" s="28">
        <v>0</v>
      </c>
      <c r="Q5" s="28">
        <v>267.05446867652199</v>
      </c>
      <c r="R5" s="28">
        <v>267.05446867652199</v>
      </c>
      <c r="S5" s="28">
        <v>566.23631028923501</v>
      </c>
      <c r="T5" s="28">
        <v>40.066134816389699</v>
      </c>
      <c r="U5" s="28">
        <v>0</v>
      </c>
      <c r="V5" s="28">
        <v>26752.665717481599</v>
      </c>
      <c r="W5" s="28">
        <v>204.30805762614801</v>
      </c>
      <c r="X5" s="28">
        <v>0</v>
      </c>
      <c r="Y5" s="28">
        <v>30.663580708227201</v>
      </c>
      <c r="Z5" s="28">
        <v>0</v>
      </c>
      <c r="AA5" s="28">
        <v>182.267574105796</v>
      </c>
      <c r="AB5" s="28">
        <v>182.267574105796</v>
      </c>
      <c r="AC5" s="28">
        <v>14314990.5932218</v>
      </c>
      <c r="AD5" s="28">
        <v>0</v>
      </c>
      <c r="AE5" s="28">
        <v>67.227779236768498</v>
      </c>
      <c r="AF5" s="28">
        <v>14.094683744560299</v>
      </c>
      <c r="AG5" s="28">
        <v>16.4109517543395</v>
      </c>
      <c r="AH5" s="28">
        <v>0</v>
      </c>
      <c r="AI5" s="28">
        <v>0</v>
      </c>
      <c r="AJ5" s="28">
        <v>6725.19341655682</v>
      </c>
      <c r="AK5" s="28">
        <v>0</v>
      </c>
      <c r="AL5" s="28">
        <v>1022.63735477764</v>
      </c>
      <c r="AM5" s="28">
        <v>113.62635053795201</v>
      </c>
      <c r="AN5" s="28">
        <v>1136.26370531559</v>
      </c>
      <c r="AO5" s="28">
        <v>0</v>
      </c>
      <c r="AP5" s="28">
        <v>107.357636827128</v>
      </c>
      <c r="AQ5" s="28">
        <v>0.82358413318308799</v>
      </c>
      <c r="AR5" s="28">
        <v>377.92744491986298</v>
      </c>
      <c r="AS5" s="28">
        <v>0.90594301412060296</v>
      </c>
      <c r="AT5" s="28">
        <v>248.447856400403</v>
      </c>
      <c r="AU5" s="28">
        <v>299.23550317834798</v>
      </c>
      <c r="AV5" s="28">
        <v>0.27452766674002499</v>
      </c>
      <c r="AW5" s="28">
        <v>0</v>
      </c>
      <c r="AX5" s="28">
        <v>193.26766878525299</v>
      </c>
      <c r="AY5" s="28">
        <v>4133.4880397367897</v>
      </c>
      <c r="AZ5" s="28">
        <v>2745.1316427874299</v>
      </c>
      <c r="BA5" s="28">
        <v>1388.35639694935</v>
      </c>
      <c r="BB5" s="28">
        <v>2.21269300081571</v>
      </c>
      <c r="BC5" s="28">
        <v>0</v>
      </c>
      <c r="BD5" s="28">
        <v>65.6122038576585</v>
      </c>
      <c r="BE5" s="28">
        <v>17.9816036571316</v>
      </c>
      <c r="BF5" s="28">
        <v>745.89261360328896</v>
      </c>
      <c r="BG5" s="28">
        <v>49.415054232796997</v>
      </c>
      <c r="BH5" s="28">
        <v>9.60845389485055</v>
      </c>
      <c r="BI5" s="28">
        <v>1065.7175682754801</v>
      </c>
      <c r="BJ5" s="28">
        <v>50.766293145564603</v>
      </c>
      <c r="BK5" s="28">
        <v>0.41179243780210101</v>
      </c>
      <c r="BL5" s="28">
        <v>45.297123868626599</v>
      </c>
      <c r="BM5" s="28">
        <v>2.7452780926883701E-2</v>
      </c>
      <c r="BN5" s="28">
        <v>511.95751044878301</v>
      </c>
      <c r="BO5" s="28">
        <v>116.90143943245501</v>
      </c>
      <c r="BP5" s="28">
        <v>0</v>
      </c>
      <c r="BQ5" s="28">
        <v>0.29332586909658798</v>
      </c>
      <c r="BR5" s="28">
        <v>69.613088056409097</v>
      </c>
      <c r="BS5" s="28">
        <v>17.0757711281368</v>
      </c>
      <c r="BT5" s="28">
        <v>2169.1930533792502</v>
      </c>
      <c r="BU5" s="28">
        <v>24.226434231292099</v>
      </c>
      <c r="BW5" s="57">
        <f t="shared" si="0"/>
        <v>7.0846505340609804E-4</v>
      </c>
      <c r="BX5" s="57">
        <f t="shared" si="1"/>
        <v>8.0375319144717825E-4</v>
      </c>
      <c r="BY5" s="57">
        <f t="shared" si="2"/>
        <v>7.826958272726457E-4</v>
      </c>
      <c r="BZ5" s="57">
        <f t="shared" si="3"/>
        <v>6.5992119509096492E-4</v>
      </c>
      <c r="CA5" s="57">
        <f t="shared" si="4"/>
        <v>6.1332723181876242E-4</v>
      </c>
      <c r="CB5" s="57">
        <f t="shared" si="5"/>
        <v>8.4053898453400645E-4</v>
      </c>
      <c r="CC5" s="57">
        <f t="shared" si="6"/>
        <v>7.5178160407595633E-4</v>
      </c>
      <c r="CD5" s="57" t="str">
        <f t="shared" si="7"/>
        <v/>
      </c>
      <c r="CE5" s="57" t="e">
        <f t="shared" si="8"/>
        <v>#DIV/0!</v>
      </c>
      <c r="CF5" s="57" t="e">
        <f t="shared" si="9"/>
        <v>#DIV/0!</v>
      </c>
      <c r="CG5" s="57"/>
      <c r="CH5" s="57"/>
    </row>
    <row r="6" spans="1:86" x14ac:dyDescent="0.3">
      <c r="A6" s="45" t="s">
        <v>4</v>
      </c>
      <c r="B6" s="28">
        <v>46246.176299999999</v>
      </c>
      <c r="C6" s="28">
        <v>3801.9535449999998</v>
      </c>
      <c r="D6" s="28">
        <v>1229.4362865000001</v>
      </c>
      <c r="E6" s="28">
        <v>7814.0136380000004</v>
      </c>
      <c r="F6" s="28">
        <v>5686.0688805</v>
      </c>
      <c r="G6" s="28">
        <v>290.05768449999999</v>
      </c>
      <c r="H6" s="28">
        <v>2912.8361801999999</v>
      </c>
      <c r="I6" s="28"/>
      <c r="J6" s="28"/>
      <c r="K6" s="28"/>
      <c r="L6" s="28"/>
      <c r="M6" s="28"/>
      <c r="N6" s="28"/>
      <c r="O6" s="30" t="s">
        <v>4</v>
      </c>
      <c r="P6" s="28">
        <v>0</v>
      </c>
      <c r="Q6" s="28">
        <v>358.92690419639399</v>
      </c>
      <c r="R6" s="28">
        <v>358.92690419639399</v>
      </c>
      <c r="S6" s="28">
        <v>761.03416441738</v>
      </c>
      <c r="T6" s="28">
        <v>53.845065910903898</v>
      </c>
      <c r="U6" s="28">
        <v>0</v>
      </c>
      <c r="V6" s="28">
        <v>46271.761401315001</v>
      </c>
      <c r="W6" s="28">
        <v>274.57573527348001</v>
      </c>
      <c r="X6" s="28">
        <v>0</v>
      </c>
      <c r="Y6" s="28">
        <v>41.2054855937482</v>
      </c>
      <c r="Z6" s="28">
        <v>0</v>
      </c>
      <c r="AA6" s="28">
        <v>244.91896261165999</v>
      </c>
      <c r="AB6" s="28">
        <v>244.91896261165999</v>
      </c>
      <c r="AC6" s="28">
        <v>13248879.9788532</v>
      </c>
      <c r="AD6" s="28">
        <v>0</v>
      </c>
      <c r="AE6" s="28">
        <v>90.358663971157696</v>
      </c>
      <c r="AF6" s="28">
        <v>18.943754566586598</v>
      </c>
      <c r="AG6" s="28">
        <v>22.052004979833001</v>
      </c>
      <c r="AH6" s="28">
        <v>0</v>
      </c>
      <c r="AI6" s="28">
        <v>0</v>
      </c>
      <c r="AJ6" s="28">
        <v>3804.1663925114399</v>
      </c>
      <c r="AK6" s="28">
        <v>0</v>
      </c>
      <c r="AL6" s="28">
        <v>1107.13057979993</v>
      </c>
      <c r="AM6" s="28">
        <v>123.01462440858199</v>
      </c>
      <c r="AN6" s="28">
        <v>1230.14520420851</v>
      </c>
      <c r="AO6" s="28">
        <v>0</v>
      </c>
      <c r="AP6" s="28">
        <v>144.27896910428299</v>
      </c>
      <c r="AQ6" s="28">
        <v>1.70674693728181</v>
      </c>
      <c r="AR6" s="28">
        <v>507.43080979892198</v>
      </c>
      <c r="AS6" s="28">
        <v>1.87743080464734</v>
      </c>
      <c r="AT6" s="28">
        <v>514.86903600886205</v>
      </c>
      <c r="AU6" s="28">
        <v>620.11856333779701</v>
      </c>
      <c r="AV6" s="28">
        <v>0.56891528859207297</v>
      </c>
      <c r="AW6" s="28">
        <v>0</v>
      </c>
      <c r="AX6" s="28">
        <v>400.51689953217902</v>
      </c>
      <c r="AY6" s="28">
        <v>7817.9453132410399</v>
      </c>
      <c r="AZ6" s="28">
        <v>5688.8538630739804</v>
      </c>
      <c r="BA6" s="28">
        <v>2129.09145016705</v>
      </c>
      <c r="BB6" s="28">
        <v>4.5854529202213401</v>
      </c>
      <c r="BC6" s="28">
        <v>0</v>
      </c>
      <c r="BD6" s="28">
        <v>135.971001449428</v>
      </c>
      <c r="BE6" s="28">
        <v>37.264021204770799</v>
      </c>
      <c r="BF6" s="28">
        <v>1545.7449442049799</v>
      </c>
      <c r="BG6" s="28">
        <v>102.404884114816</v>
      </c>
      <c r="BH6" s="28">
        <v>19.912080665531199</v>
      </c>
      <c r="BI6" s="28">
        <v>2208.5324809431299</v>
      </c>
      <c r="BJ6" s="28">
        <v>68.237852434826706</v>
      </c>
      <c r="BK6" s="28">
        <v>0.85337378443095901</v>
      </c>
      <c r="BL6" s="28">
        <v>93.871140317575794</v>
      </c>
      <c r="BM6" s="28">
        <v>5.6891559723915103E-2</v>
      </c>
      <c r="BN6" s="28">
        <v>290.23151072524303</v>
      </c>
      <c r="BO6" s="28">
        <v>157.08519331117</v>
      </c>
      <c r="BP6" s="28">
        <v>0</v>
      </c>
      <c r="BQ6" s="28">
        <v>0.394343242861528</v>
      </c>
      <c r="BR6" s="28">
        <v>93.5109549369418</v>
      </c>
      <c r="BS6" s="28">
        <v>22.6851807296669</v>
      </c>
      <c r="BT6" s="28">
        <v>2914.5004257216501</v>
      </c>
      <c r="BU6" s="28">
        <v>32.513803591269699</v>
      </c>
      <c r="BW6" s="57">
        <f t="shared" si="0"/>
        <v>5.53237118438314E-4</v>
      </c>
      <c r="BX6" s="57">
        <f t="shared" si="1"/>
        <v>5.8202907669668326E-4</v>
      </c>
      <c r="BY6" s="57">
        <f t="shared" si="2"/>
        <v>5.7662012769129668E-4</v>
      </c>
      <c r="BZ6" s="57">
        <f t="shared" si="3"/>
        <v>5.0315694637639136E-4</v>
      </c>
      <c r="CA6" s="57">
        <f t="shared" si="4"/>
        <v>4.8979050949089439E-4</v>
      </c>
      <c r="CB6" s="57">
        <f t="shared" si="5"/>
        <v>5.9928157236266281E-4</v>
      </c>
      <c r="CC6" s="57">
        <f t="shared" si="6"/>
        <v>5.7134882248541122E-4</v>
      </c>
      <c r="CD6" s="57" t="str">
        <f t="shared" si="7"/>
        <v/>
      </c>
      <c r="CE6" s="57" t="e">
        <f t="shared" si="8"/>
        <v>#DIV/0!</v>
      </c>
      <c r="CF6" s="57" t="e">
        <f t="shared" si="9"/>
        <v>#DIV/0!</v>
      </c>
      <c r="CG6" s="57"/>
      <c r="CH6" s="57"/>
    </row>
    <row r="7" spans="1:86" x14ac:dyDescent="0.3">
      <c r="A7" s="45" t="s">
        <v>5</v>
      </c>
      <c r="B7" s="28">
        <v>4803.95</v>
      </c>
      <c r="C7" s="28">
        <v>432.202</v>
      </c>
      <c r="D7" s="28">
        <v>129.68700000000001</v>
      </c>
      <c r="E7" s="28">
        <v>826.1</v>
      </c>
      <c r="F7" s="28">
        <v>580.15</v>
      </c>
      <c r="G7" s="28">
        <v>32.319600000000001</v>
      </c>
      <c r="H7" s="28">
        <v>292.03199999999998</v>
      </c>
      <c r="I7" s="28"/>
      <c r="J7" s="28"/>
      <c r="K7" s="28"/>
      <c r="L7" s="28"/>
      <c r="M7" s="28"/>
      <c r="N7" s="28"/>
      <c r="O7" s="30" t="s">
        <v>5</v>
      </c>
      <c r="P7" s="28">
        <v>0</v>
      </c>
      <c r="Q7" s="28">
        <v>35.410421549030197</v>
      </c>
      <c r="R7" s="28">
        <v>35.410421549030197</v>
      </c>
      <c r="S7" s="28">
        <v>75.076469722713696</v>
      </c>
      <c r="T7" s="28">
        <v>5.3330567219896698</v>
      </c>
      <c r="U7" s="28">
        <v>0</v>
      </c>
      <c r="V7" s="28">
        <v>4797.9145589929203</v>
      </c>
      <c r="W7" s="28">
        <v>27.1727880615883</v>
      </c>
      <c r="X7" s="28">
        <v>0</v>
      </c>
      <c r="Y7" s="28">
        <v>4.0963118340514804</v>
      </c>
      <c r="Z7" s="28">
        <v>0</v>
      </c>
      <c r="AA7" s="28">
        <v>24.3931184613391</v>
      </c>
      <c r="AB7" s="28">
        <v>24.3931184613391</v>
      </c>
      <c r="AC7" s="28">
        <v>1238056.7179219199</v>
      </c>
      <c r="AD7" s="28">
        <v>0</v>
      </c>
      <c r="AE7" s="28">
        <v>8.9003510862459105</v>
      </c>
      <c r="AF7" s="28">
        <v>1.86775123811482</v>
      </c>
      <c r="AG7" s="28">
        <v>2.1962362383218399</v>
      </c>
      <c r="AH7" s="28">
        <v>0</v>
      </c>
      <c r="AI7" s="28">
        <v>0</v>
      </c>
      <c r="AJ7" s="28">
        <v>431.66236181153698</v>
      </c>
      <c r="AK7" s="28">
        <v>0</v>
      </c>
      <c r="AL7" s="28">
        <v>116.57001478199</v>
      </c>
      <c r="AM7" s="28">
        <v>12.9523058736641</v>
      </c>
      <c r="AN7" s="28">
        <v>129.522320655654</v>
      </c>
      <c r="AO7" s="28">
        <v>0</v>
      </c>
      <c r="AP7" s="28">
        <v>14.286217702728701</v>
      </c>
      <c r="AQ7" s="28">
        <v>0.173826432315349</v>
      </c>
      <c r="AR7" s="28">
        <v>52.320076989698897</v>
      </c>
      <c r="AS7" s="28">
        <v>0.19120903233629299</v>
      </c>
      <c r="AT7" s="28">
        <v>52.437564223394297</v>
      </c>
      <c r="AU7" s="28">
        <v>63.1568420994615</v>
      </c>
      <c r="AV7" s="28">
        <v>5.7942192937493399E-2</v>
      </c>
      <c r="AW7" s="28">
        <v>0</v>
      </c>
      <c r="AX7" s="28">
        <v>40.791208298197098</v>
      </c>
      <c r="AY7" s="28">
        <v>824.99424680952598</v>
      </c>
      <c r="AZ7" s="28">
        <v>579.389337116354</v>
      </c>
      <c r="BA7" s="28">
        <v>245.60490969317101</v>
      </c>
      <c r="BB7" s="28">
        <v>0.46701588099450397</v>
      </c>
      <c r="BC7" s="28">
        <v>0</v>
      </c>
      <c r="BD7" s="28">
        <v>13.8481485143603</v>
      </c>
      <c r="BE7" s="28">
        <v>3.7952095548317</v>
      </c>
      <c r="BF7" s="28">
        <v>157.42859240397399</v>
      </c>
      <c r="BG7" s="28">
        <v>10.429572887558701</v>
      </c>
      <c r="BH7" s="28">
        <v>2.0279740515991702</v>
      </c>
      <c r="BI7" s="28">
        <v>224.93108528029001</v>
      </c>
      <c r="BJ7" s="28">
        <v>6.70165974692791</v>
      </c>
      <c r="BK7" s="28">
        <v>8.6913469689203396E-2</v>
      </c>
      <c r="BL7" s="28">
        <v>9.5604385764755797</v>
      </c>
      <c r="BM7" s="28">
        <v>5.7942179379068199E-3</v>
      </c>
      <c r="BN7" s="28">
        <v>32.273024337924397</v>
      </c>
      <c r="BO7" s="28">
        <v>15.6409029096975</v>
      </c>
      <c r="BP7" s="28">
        <v>0</v>
      </c>
      <c r="BQ7" s="28">
        <v>3.84451676730104E-2</v>
      </c>
      <c r="BR7" s="28">
        <v>9.4484354496910701</v>
      </c>
      <c r="BS7" s="28">
        <v>3.4075694196530999</v>
      </c>
      <c r="BT7" s="28">
        <v>291.674643870875</v>
      </c>
      <c r="BU7" s="28">
        <v>3.41500226481257</v>
      </c>
      <c r="BW7" s="57">
        <f t="shared" si="0"/>
        <v>-1.256349672057265E-3</v>
      </c>
      <c r="BX7" s="57">
        <f t="shared" si="1"/>
        <v>-1.2485786471673336E-3</v>
      </c>
      <c r="BY7" s="57">
        <f t="shared" si="2"/>
        <v>-1.2698215267992366E-3</v>
      </c>
      <c r="BZ7" s="57">
        <f t="shared" si="3"/>
        <v>-1.3385222012759317E-3</v>
      </c>
      <c r="CA7" s="57">
        <f t="shared" si="4"/>
        <v>-1.3111486402585153E-3</v>
      </c>
      <c r="CB7" s="57">
        <f t="shared" si="5"/>
        <v>-1.4410964886819122E-3</v>
      </c>
      <c r="CC7" s="57">
        <f t="shared" si="6"/>
        <v>-1.2236882571943495E-3</v>
      </c>
      <c r="CD7" s="57" t="str">
        <f t="shared" si="7"/>
        <v/>
      </c>
      <c r="CE7" s="57" t="e">
        <f t="shared" si="8"/>
        <v>#DIV/0!</v>
      </c>
      <c r="CF7" s="57" t="e">
        <f t="shared" si="9"/>
        <v>#DIV/0!</v>
      </c>
      <c r="CG7" s="57"/>
      <c r="CH7" s="57"/>
    </row>
    <row r="8" spans="1:86" x14ac:dyDescent="0.3">
      <c r="A8" s="45" t="s">
        <v>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P8" s="28"/>
      <c r="BW8" s="57" t="str">
        <f t="shared" si="0"/>
        <v/>
      </c>
      <c r="BX8" s="57" t="str">
        <f t="shared" si="1"/>
        <v/>
      </c>
      <c r="BY8" s="57" t="str">
        <f t="shared" si="2"/>
        <v/>
      </c>
      <c r="BZ8" s="57" t="str">
        <f t="shared" si="3"/>
        <v/>
      </c>
      <c r="CA8" s="57" t="str">
        <f t="shared" si="4"/>
        <v/>
      </c>
      <c r="CB8" s="57" t="str">
        <f t="shared" si="5"/>
        <v/>
      </c>
      <c r="CC8" s="57" t="str">
        <f t="shared" si="6"/>
        <v/>
      </c>
      <c r="CD8" s="57" t="str">
        <f t="shared" si="7"/>
        <v/>
      </c>
      <c r="CE8" s="57" t="str">
        <f t="shared" si="8"/>
        <v/>
      </c>
      <c r="CF8" s="57" t="str">
        <f t="shared" si="9"/>
        <v/>
      </c>
      <c r="CG8" s="57"/>
      <c r="CH8" s="57"/>
    </row>
    <row r="9" spans="1:86" x14ac:dyDescent="0.3">
      <c r="A9" s="45" t="s">
        <v>7</v>
      </c>
      <c r="B9" s="28">
        <v>85.45</v>
      </c>
      <c r="C9" s="28">
        <v>18.573</v>
      </c>
      <c r="D9" s="28">
        <v>3.7229999999999999</v>
      </c>
      <c r="E9" s="28">
        <v>15.111000000000001</v>
      </c>
      <c r="F9" s="28">
        <v>8.19</v>
      </c>
      <c r="G9" s="28">
        <v>1.7706</v>
      </c>
      <c r="H9" s="28">
        <v>6.3159999999999998</v>
      </c>
      <c r="I9" s="28"/>
      <c r="J9" s="28"/>
      <c r="K9" s="28"/>
      <c r="L9" s="28"/>
      <c r="M9" s="28"/>
      <c r="N9" s="28"/>
      <c r="O9" s="30" t="s">
        <v>7</v>
      </c>
      <c r="P9" s="28">
        <v>0</v>
      </c>
      <c r="Q9" s="28">
        <v>0.76141749489244204</v>
      </c>
      <c r="R9" s="28">
        <v>0.76141749489244204</v>
      </c>
      <c r="S9" s="28">
        <v>1.6142623912432399</v>
      </c>
      <c r="T9" s="28">
        <v>0.114898494025562</v>
      </c>
      <c r="U9" s="28">
        <v>0</v>
      </c>
      <c r="V9" s="28">
        <v>85.449965332319096</v>
      </c>
      <c r="W9" s="28">
        <v>0.58518118582317802</v>
      </c>
      <c r="X9" s="28">
        <v>0</v>
      </c>
      <c r="Y9" s="28">
        <v>8.8413223702111396E-2</v>
      </c>
      <c r="Z9" s="28">
        <v>0</v>
      </c>
      <c r="AA9" s="28">
        <v>0.52696249759861502</v>
      </c>
      <c r="AB9" s="28">
        <v>0.52696249759861502</v>
      </c>
      <c r="AC9" s="28">
        <v>35189.294496712297</v>
      </c>
      <c r="AD9" s="28">
        <v>0</v>
      </c>
      <c r="AE9" s="28">
        <v>0.19122560885155701</v>
      </c>
      <c r="AF9" s="28">
        <v>4.01486148969614E-2</v>
      </c>
      <c r="AG9" s="28">
        <v>4.7445941396738203E-2</v>
      </c>
      <c r="AH9" s="28">
        <v>0</v>
      </c>
      <c r="AI9" s="28">
        <v>0</v>
      </c>
      <c r="AJ9" s="28">
        <v>18.572990735076001</v>
      </c>
      <c r="AK9" s="28">
        <v>0</v>
      </c>
      <c r="AL9" s="28">
        <v>3.35070310906816</v>
      </c>
      <c r="AM9" s="28">
        <v>0.37230075673649798</v>
      </c>
      <c r="AN9" s="28">
        <v>3.72300386580465</v>
      </c>
      <c r="AO9" s="28">
        <v>0</v>
      </c>
      <c r="AP9" s="28">
        <v>0.30774202968523501</v>
      </c>
      <c r="AQ9" s="28">
        <v>2.45701317812794E-3</v>
      </c>
      <c r="AR9" s="28">
        <v>1.14918637642818</v>
      </c>
      <c r="AS9" s="28">
        <v>2.7027089292702101E-3</v>
      </c>
      <c r="AT9" s="28">
        <v>0.74119457442528203</v>
      </c>
      <c r="AU9" s="28">
        <v>0.89270986623455995</v>
      </c>
      <c r="AV9" s="28">
        <v>8.1900097554522995E-4</v>
      </c>
      <c r="AW9" s="28">
        <v>0</v>
      </c>
      <c r="AX9" s="28">
        <v>0.576575891356228</v>
      </c>
      <c r="AY9" s="28">
        <v>15.1105535953526</v>
      </c>
      <c r="AZ9" s="28">
        <v>8.1895553425155807</v>
      </c>
      <c r="BA9" s="28">
        <v>6.9209982528370704</v>
      </c>
      <c r="BB9" s="28">
        <v>6.6011111294829597E-3</v>
      </c>
      <c r="BC9" s="28">
        <v>0</v>
      </c>
      <c r="BD9" s="28">
        <v>0.19574090180062501</v>
      </c>
      <c r="BE9" s="28">
        <v>5.3644438565452403E-2</v>
      </c>
      <c r="BF9" s="28">
        <v>2.2252224188010099</v>
      </c>
      <c r="BG9" s="28">
        <v>0.147420118277969</v>
      </c>
      <c r="BH9" s="28">
        <v>2.8664874308988699E-2</v>
      </c>
      <c r="BI9" s="28">
        <v>3.1793572424588099</v>
      </c>
      <c r="BJ9" s="28">
        <v>0.143773817480668</v>
      </c>
      <c r="BK9" s="28">
        <v>1.2284968336116601E-3</v>
      </c>
      <c r="BL9" s="28">
        <v>0.13513478507691301</v>
      </c>
      <c r="BM9" s="28">
        <v>8.1900163693182705E-5</v>
      </c>
      <c r="BN9" s="28">
        <v>1.7705809509636901</v>
      </c>
      <c r="BO9" s="28">
        <v>0.33784973395605</v>
      </c>
      <c r="BP9" s="28">
        <v>0</v>
      </c>
      <c r="BQ9" s="28">
        <v>8.2176350001377798E-4</v>
      </c>
      <c r="BR9" s="28">
        <v>0.205549342182686</v>
      </c>
      <c r="BS9" s="28">
        <v>8.5795320782420303E-2</v>
      </c>
      <c r="BT9" s="28">
        <v>6.3159982803948402</v>
      </c>
      <c r="BU9" s="28">
        <v>7.5649606053340798E-2</v>
      </c>
      <c r="BW9" s="57">
        <f t="shared" si="0"/>
        <v>-4.0570720780946463E-7</v>
      </c>
      <c r="BX9" s="57">
        <f t="shared" si="1"/>
        <v>-4.9883831365704871E-7</v>
      </c>
      <c r="BY9" s="57">
        <f t="shared" si="2"/>
        <v>1.0383574134224044E-6</v>
      </c>
      <c r="BZ9" s="57">
        <f t="shared" si="3"/>
        <v>-2.9541701237522358E-5</v>
      </c>
      <c r="CA9" s="57">
        <f t="shared" si="4"/>
        <v>-5.4292733140268358E-5</v>
      </c>
      <c r="CB9" s="57">
        <f t="shared" si="5"/>
        <v>-1.0758520450634103E-5</v>
      </c>
      <c r="CC9" s="57">
        <f t="shared" si="6"/>
        <v>-2.7226174154531901E-7</v>
      </c>
      <c r="CD9" s="57" t="str">
        <f t="shared" si="7"/>
        <v/>
      </c>
      <c r="CE9" s="57" t="e">
        <f t="shared" si="8"/>
        <v>#DIV/0!</v>
      </c>
      <c r="CF9" s="57" t="e">
        <f t="shared" si="9"/>
        <v>#DIV/0!</v>
      </c>
      <c r="CG9" s="57"/>
      <c r="CH9" s="57"/>
    </row>
    <row r="10" spans="1:86" x14ac:dyDescent="0.3">
      <c r="A10" s="45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P10" s="28"/>
      <c r="BW10" s="57" t="str">
        <f t="shared" si="0"/>
        <v/>
      </c>
      <c r="BX10" s="57" t="str">
        <f t="shared" si="1"/>
        <v/>
      </c>
      <c r="BY10" s="57" t="str">
        <f t="shared" si="2"/>
        <v/>
      </c>
      <c r="BZ10" s="57" t="str">
        <f t="shared" si="3"/>
        <v/>
      </c>
      <c r="CA10" s="57" t="str">
        <f t="shared" si="4"/>
        <v/>
      </c>
      <c r="CB10" s="57" t="str">
        <f t="shared" si="5"/>
        <v/>
      </c>
      <c r="CC10" s="57" t="str">
        <f t="shared" si="6"/>
        <v/>
      </c>
      <c r="CD10" s="57" t="str">
        <f t="shared" si="7"/>
        <v/>
      </c>
      <c r="CE10" s="57" t="str">
        <f t="shared" si="8"/>
        <v/>
      </c>
      <c r="CF10" s="57" t="str">
        <f t="shared" si="9"/>
        <v/>
      </c>
      <c r="CG10" s="57"/>
      <c r="CH10" s="57"/>
    </row>
    <row r="11" spans="1:86" x14ac:dyDescent="0.3">
      <c r="A11" s="45" t="s">
        <v>9</v>
      </c>
      <c r="B11" s="28">
        <v>38059.55816</v>
      </c>
      <c r="C11" s="28">
        <v>9022.8849919999993</v>
      </c>
      <c r="D11" s="28">
        <v>1546.1450416</v>
      </c>
      <c r="E11" s="28">
        <v>4679.0792816000003</v>
      </c>
      <c r="F11" s="28">
        <v>3675.6430624</v>
      </c>
      <c r="G11" s="28">
        <v>708.30569519999995</v>
      </c>
      <c r="H11" s="28">
        <v>1167.9422125999999</v>
      </c>
      <c r="I11" s="28"/>
      <c r="J11" s="28"/>
      <c r="K11" s="28"/>
      <c r="L11" s="28"/>
      <c r="M11" s="28"/>
      <c r="N11" s="28"/>
      <c r="O11" s="30" t="s">
        <v>9</v>
      </c>
      <c r="P11" s="28">
        <v>0</v>
      </c>
      <c r="Q11" s="28">
        <v>145.12628915991701</v>
      </c>
      <c r="R11" s="28">
        <v>145.12628915991701</v>
      </c>
      <c r="S11" s="28">
        <v>307.72682817966898</v>
      </c>
      <c r="T11" s="28">
        <v>21.719502526233601</v>
      </c>
      <c r="U11" s="28">
        <v>0</v>
      </c>
      <c r="V11" s="28">
        <v>38064.997042182098</v>
      </c>
      <c r="W11" s="28">
        <v>110.81189027580299</v>
      </c>
      <c r="X11" s="28">
        <v>0</v>
      </c>
      <c r="Y11" s="28">
        <v>16.583466353505099</v>
      </c>
      <c r="Z11" s="28">
        <v>0</v>
      </c>
      <c r="AA11" s="28">
        <v>98.456568140872406</v>
      </c>
      <c r="AB11" s="28">
        <v>98.456568140872406</v>
      </c>
      <c r="AC11" s="28">
        <v>14317124.480409101</v>
      </c>
      <c r="AD11" s="28">
        <v>0</v>
      </c>
      <c r="AE11" s="28">
        <v>36.570428930939102</v>
      </c>
      <c r="AF11" s="28">
        <v>7.6625772280114504</v>
      </c>
      <c r="AG11" s="28">
        <v>8.8649438247534</v>
      </c>
      <c r="AH11" s="28">
        <v>0</v>
      </c>
      <c r="AI11" s="28">
        <v>0</v>
      </c>
      <c r="AJ11" s="28">
        <v>9023.9494979213596</v>
      </c>
      <c r="AK11" s="28">
        <v>0</v>
      </c>
      <c r="AL11" s="28">
        <v>1391.7075514158601</v>
      </c>
      <c r="AM11" s="28">
        <v>154.63429934288999</v>
      </c>
      <c r="AN11" s="28">
        <v>1546.3418507587501</v>
      </c>
      <c r="AO11" s="28">
        <v>0</v>
      </c>
      <c r="AP11" s="28">
        <v>58.207907774557398</v>
      </c>
      <c r="AQ11" s="28">
        <v>1.1028678131604901</v>
      </c>
      <c r="AR11" s="28">
        <v>199.55345131466399</v>
      </c>
      <c r="AS11" s="28">
        <v>1.2131509191069001</v>
      </c>
      <c r="AT11" s="28">
        <v>332.69706203144801</v>
      </c>
      <c r="AU11" s="28">
        <v>400.70692797433799</v>
      </c>
      <c r="AV11" s="28">
        <v>0.36762027579159701</v>
      </c>
      <c r="AW11" s="28">
        <v>0</v>
      </c>
      <c r="AX11" s="28">
        <v>258.80523469556903</v>
      </c>
      <c r="AY11" s="28">
        <v>4679.6126610070396</v>
      </c>
      <c r="AZ11" s="28">
        <v>3676.0121115920902</v>
      </c>
      <c r="BA11" s="28">
        <v>1003.60054941494</v>
      </c>
      <c r="BB11" s="28">
        <v>2.96302764631249</v>
      </c>
      <c r="BC11" s="28">
        <v>0</v>
      </c>
      <c r="BD11" s="28">
        <v>87.861394833027404</v>
      </c>
      <c r="BE11" s="28">
        <v>24.079181092720798</v>
      </c>
      <c r="BF11" s="28">
        <v>998.82657447246095</v>
      </c>
      <c r="BG11" s="28">
        <v>66.171763555283604</v>
      </c>
      <c r="BH11" s="28">
        <v>12.8667394944801</v>
      </c>
      <c r="BI11" s="28">
        <v>1427.1048600164199</v>
      </c>
      <c r="BJ11" s="28">
        <v>27.666932339735499</v>
      </c>
      <c r="BK11" s="28">
        <v>0.55143354259715405</v>
      </c>
      <c r="BL11" s="28">
        <v>60.657511188456503</v>
      </c>
      <c r="BM11" s="28">
        <v>3.67620409171227E-2</v>
      </c>
      <c r="BN11" s="28">
        <v>708.38758697994297</v>
      </c>
      <c r="BO11" s="28">
        <v>63.158592964147097</v>
      </c>
      <c r="BP11" s="28">
        <v>0</v>
      </c>
      <c r="BQ11" s="28">
        <v>0.160588853414903</v>
      </c>
      <c r="BR11" s="28">
        <v>37.254864898199003</v>
      </c>
      <c r="BS11" s="28">
        <v>6.2629260484362499</v>
      </c>
      <c r="BT11" s="28">
        <v>1168.1404594524799</v>
      </c>
      <c r="BU11" s="28">
        <v>12.6308424555016</v>
      </c>
      <c r="BW11" s="57">
        <f t="shared" si="0"/>
        <v>1.429045013931288E-4</v>
      </c>
      <c r="BX11" s="57">
        <f t="shared" si="1"/>
        <v>1.1797844284883143E-4</v>
      </c>
      <c r="BY11" s="57">
        <f t="shared" si="2"/>
        <v>1.2729023051187506E-4</v>
      </c>
      <c r="BZ11" s="57">
        <f t="shared" si="3"/>
        <v>1.1399238502685335E-4</v>
      </c>
      <c r="CA11" s="57">
        <f t="shared" si="4"/>
        <v>1.0040397988188172E-4</v>
      </c>
      <c r="CB11" s="57">
        <f t="shared" si="5"/>
        <v>1.1561643581010274E-4</v>
      </c>
      <c r="CC11" s="57">
        <f t="shared" si="6"/>
        <v>1.6974029223472642E-4</v>
      </c>
      <c r="CD11" s="57" t="str">
        <f t="shared" si="7"/>
        <v/>
      </c>
      <c r="CE11" s="57" t="e">
        <f t="shared" si="8"/>
        <v>#DIV/0!</v>
      </c>
      <c r="CF11" s="57" t="e">
        <f t="shared" si="9"/>
        <v>#DIV/0!</v>
      </c>
      <c r="CG11" s="57"/>
      <c r="CH11" s="57"/>
    </row>
    <row r="12" spans="1:86" x14ac:dyDescent="0.3">
      <c r="A12" s="45" t="s">
        <v>10</v>
      </c>
      <c r="B12" s="28">
        <v>14419.68</v>
      </c>
      <c r="C12" s="28">
        <v>2123.8000000000002</v>
      </c>
      <c r="D12" s="28">
        <v>490.77199999999999</v>
      </c>
      <c r="E12" s="28">
        <v>2279.1489999999999</v>
      </c>
      <c r="F12" s="28">
        <v>1587.175</v>
      </c>
      <c r="G12" s="28">
        <v>174.9083</v>
      </c>
      <c r="H12" s="28">
        <v>1015.638</v>
      </c>
      <c r="I12" s="28"/>
      <c r="J12" s="28"/>
      <c r="K12" s="28"/>
      <c r="L12" s="28"/>
      <c r="M12" s="28"/>
      <c r="N12" s="28"/>
      <c r="O12" s="30" t="s">
        <v>10</v>
      </c>
      <c r="P12" s="28">
        <v>0</v>
      </c>
      <c r="Q12" s="28">
        <v>125.732374399298</v>
      </c>
      <c r="R12" s="28">
        <v>125.732374399298</v>
      </c>
      <c r="S12" s="28">
        <v>266.597268552885</v>
      </c>
      <c r="T12" s="28">
        <v>18.834850670209299</v>
      </c>
      <c r="U12" s="28">
        <v>0</v>
      </c>
      <c r="V12" s="28">
        <v>14418.911843119</v>
      </c>
      <c r="W12" s="28">
        <v>96.074185580551898</v>
      </c>
      <c r="X12" s="28">
        <v>0</v>
      </c>
      <c r="Y12" s="28">
        <v>14.393958918173899</v>
      </c>
      <c r="Z12" s="28">
        <v>0</v>
      </c>
      <c r="AA12" s="28">
        <v>85.497112122627698</v>
      </c>
      <c r="AB12" s="28">
        <v>85.497112122627698</v>
      </c>
      <c r="AC12" s="28">
        <v>4362663.8784724101</v>
      </c>
      <c r="AD12" s="28">
        <v>0</v>
      </c>
      <c r="AE12" s="28">
        <v>31.6711934799274</v>
      </c>
      <c r="AF12" s="28">
        <v>6.6375513022354804</v>
      </c>
      <c r="AG12" s="28">
        <v>7.6980289946857496</v>
      </c>
      <c r="AH12" s="28">
        <v>0</v>
      </c>
      <c r="AI12" s="28">
        <v>0</v>
      </c>
      <c r="AJ12" s="28">
        <v>2123.6423255455002</v>
      </c>
      <c r="AK12" s="28">
        <v>0</v>
      </c>
      <c r="AL12" s="28">
        <v>441.66022540055201</v>
      </c>
      <c r="AM12" s="28">
        <v>49.073439203690498</v>
      </c>
      <c r="AN12" s="28">
        <v>490.73366460424199</v>
      </c>
      <c r="AO12" s="28">
        <v>0</v>
      </c>
      <c r="AP12" s="28">
        <v>50.473630126457003</v>
      </c>
      <c r="AQ12" s="28">
        <v>0.47613401621499402</v>
      </c>
      <c r="AR12" s="28">
        <v>174.82305111757799</v>
      </c>
      <c r="AS12" s="28">
        <v>0.52374859813599195</v>
      </c>
      <c r="AT12" s="28">
        <v>143.633568323991</v>
      </c>
      <c r="AU12" s="28">
        <v>172.99503805728699</v>
      </c>
      <c r="AV12" s="28">
        <v>0.15871104074692499</v>
      </c>
      <c r="AW12" s="28">
        <v>0</v>
      </c>
      <c r="AX12" s="28">
        <v>111.73259783836799</v>
      </c>
      <c r="AY12" s="28">
        <v>2278.91354635785</v>
      </c>
      <c r="AZ12" s="28">
        <v>1587.0252816709301</v>
      </c>
      <c r="BA12" s="28">
        <v>691.88826468691502</v>
      </c>
      <c r="BB12" s="28">
        <v>1.2792107218483499</v>
      </c>
      <c r="BC12" s="28">
        <v>0</v>
      </c>
      <c r="BD12" s="28">
        <v>37.9319630284892</v>
      </c>
      <c r="BE12" s="28">
        <v>10.3955960316804</v>
      </c>
      <c r="BF12" s="28">
        <v>431.21805188577798</v>
      </c>
      <c r="BG12" s="28">
        <v>28.568004795052801</v>
      </c>
      <c r="BH12" s="28">
        <v>5.5548849088113199</v>
      </c>
      <c r="BI12" s="28">
        <v>616.11648803716901</v>
      </c>
      <c r="BJ12" s="28">
        <v>23.943254877958498</v>
      </c>
      <c r="BK12" s="28">
        <v>0.23806757199468601</v>
      </c>
      <c r="BL12" s="28">
        <v>26.1873457012627</v>
      </c>
      <c r="BM12" s="28">
        <v>1.5871114105722599E-2</v>
      </c>
      <c r="BN12" s="28">
        <v>174.88790245870399</v>
      </c>
      <c r="BO12" s="28">
        <v>54.841277290141797</v>
      </c>
      <c r="BP12" s="28">
        <v>0</v>
      </c>
      <c r="BQ12" s="28">
        <v>0.13873243951943601</v>
      </c>
      <c r="BR12" s="28">
        <v>32.467636307457397</v>
      </c>
      <c r="BS12" s="28">
        <v>6.4293537369268599</v>
      </c>
      <c r="BT12" s="28">
        <v>1015.58384155381</v>
      </c>
      <c r="BU12" s="28">
        <v>11.120702586030401</v>
      </c>
      <c r="BW12" s="57">
        <f t="shared" si="0"/>
        <v>-5.3271423568367865E-5</v>
      </c>
      <c r="BX12" s="57">
        <f t="shared" si="1"/>
        <v>-7.4241668000758559E-5</v>
      </c>
      <c r="BY12" s="57">
        <f t="shared" si="2"/>
        <v>-7.8112434609140397E-5</v>
      </c>
      <c r="BZ12" s="57">
        <f t="shared" si="3"/>
        <v>-1.0330770043989131E-4</v>
      </c>
      <c r="CA12" s="57">
        <f t="shared" si="4"/>
        <v>-9.4330070137102601E-5</v>
      </c>
      <c r="CB12" s="57">
        <f t="shared" si="5"/>
        <v>-1.1661848692146822E-4</v>
      </c>
      <c r="CC12" s="57">
        <f t="shared" si="6"/>
        <v>-5.3324556771269273E-5</v>
      </c>
      <c r="CD12" s="57" t="str">
        <f t="shared" si="7"/>
        <v/>
      </c>
      <c r="CE12" s="57" t="e">
        <f t="shared" si="8"/>
        <v>#DIV/0!</v>
      </c>
      <c r="CF12" s="57" t="e">
        <f t="shared" si="9"/>
        <v>#DIV/0!</v>
      </c>
      <c r="CG12" s="57"/>
      <c r="CH12" s="57"/>
    </row>
    <row r="13" spans="1:86" x14ac:dyDescent="0.3">
      <c r="A13" s="45" t="s">
        <v>12</v>
      </c>
      <c r="B13" s="28">
        <v>11126.6</v>
      </c>
      <c r="C13" s="28">
        <v>1404.52</v>
      </c>
      <c r="D13" s="28">
        <v>326.66800000000001</v>
      </c>
      <c r="E13" s="28">
        <v>1807.65</v>
      </c>
      <c r="F13" s="28">
        <v>1268.5619999999999</v>
      </c>
      <c r="G13" s="28">
        <v>71.203299999999999</v>
      </c>
      <c r="H13" s="28">
        <v>705.14599999999996</v>
      </c>
      <c r="I13" s="28"/>
      <c r="J13" s="28"/>
      <c r="K13" s="28"/>
      <c r="L13" s="28"/>
      <c r="M13" s="28"/>
      <c r="N13" s="28"/>
      <c r="O13" s="30" t="s">
        <v>12</v>
      </c>
      <c r="P13" s="28">
        <v>0</v>
      </c>
      <c r="Q13" s="28">
        <v>77.029397542825706</v>
      </c>
      <c r="R13" s="28">
        <v>77.029397542825706</v>
      </c>
      <c r="S13" s="28">
        <v>163.22887199027701</v>
      </c>
      <c r="T13" s="28">
        <v>11.961139100658899</v>
      </c>
      <c r="U13" s="28">
        <v>0</v>
      </c>
      <c r="V13" s="28">
        <v>11136.6070629474</v>
      </c>
      <c r="W13" s="28">
        <v>60.555296992311298</v>
      </c>
      <c r="X13" s="28">
        <v>0</v>
      </c>
      <c r="Y13" s="28">
        <v>9.4464425015459899</v>
      </c>
      <c r="Z13" s="28">
        <v>0</v>
      </c>
      <c r="AA13" s="28">
        <v>57.023784141668997</v>
      </c>
      <c r="AB13" s="28">
        <v>57.023784141668997</v>
      </c>
      <c r="AC13" s="28">
        <v>3015768.1309104501</v>
      </c>
      <c r="AD13" s="28">
        <v>0</v>
      </c>
      <c r="AE13" s="28">
        <v>19.117174310311501</v>
      </c>
      <c r="AF13" s="28">
        <v>4.0426065611755</v>
      </c>
      <c r="AG13" s="28">
        <v>5.1333656895341004</v>
      </c>
      <c r="AH13" s="28">
        <v>0</v>
      </c>
      <c r="AI13" s="28">
        <v>0</v>
      </c>
      <c r="AJ13" s="28">
        <v>1405.84154654232</v>
      </c>
      <c r="AK13" s="28">
        <v>0</v>
      </c>
      <c r="AL13" s="28">
        <v>294.26141206038398</v>
      </c>
      <c r="AM13" s="28">
        <v>32.695709662307003</v>
      </c>
      <c r="AN13" s="28">
        <v>326.957121722691</v>
      </c>
      <c r="AO13" s="28">
        <v>0</v>
      </c>
      <c r="AP13" s="28">
        <v>31.971765238622702</v>
      </c>
      <c r="AQ13" s="28">
        <v>0.38090938783158801</v>
      </c>
      <c r="AR13" s="28">
        <v>152.71151778170901</v>
      </c>
      <c r="AS13" s="28">
        <v>0.41899951277853997</v>
      </c>
      <c r="AT13" s="28">
        <v>114.907389121292</v>
      </c>
      <c r="AU13" s="28">
        <v>138.396735505988</v>
      </c>
      <c r="AV13" s="28">
        <v>0.12696978797048</v>
      </c>
      <c r="AW13" s="28">
        <v>0</v>
      </c>
      <c r="AX13" s="28">
        <v>89.386510358967499</v>
      </c>
      <c r="AY13" s="28">
        <v>1809.1986285348601</v>
      </c>
      <c r="AZ13" s="28">
        <v>1269.62620967873</v>
      </c>
      <c r="BA13" s="28">
        <v>539.57241885613098</v>
      </c>
      <c r="BB13" s="28">
        <v>1.0233709728445599</v>
      </c>
      <c r="BC13" s="28">
        <v>0</v>
      </c>
      <c r="BD13" s="28">
        <v>30.3457082072565</v>
      </c>
      <c r="BE13" s="28">
        <v>8.3164987075403491</v>
      </c>
      <c r="BF13" s="28">
        <v>344.97601216951301</v>
      </c>
      <c r="BG13" s="28">
        <v>22.8545031057612</v>
      </c>
      <c r="BH13" s="28">
        <v>4.4439337180398697</v>
      </c>
      <c r="BI13" s="28">
        <v>492.895563088014</v>
      </c>
      <c r="BJ13" s="28">
        <v>14.053237186720599</v>
      </c>
      <c r="BK13" s="28">
        <v>0.19045457211042899</v>
      </c>
      <c r="BL13" s="28">
        <v>20.949954485578999</v>
      </c>
      <c r="BM13" s="28">
        <v>1.26969772427895E-2</v>
      </c>
      <c r="BN13" s="28">
        <v>71.256940094908899</v>
      </c>
      <c r="BO13" s="28">
        <v>36.492255499512197</v>
      </c>
      <c r="BP13" s="28">
        <v>0</v>
      </c>
      <c r="BQ13" s="28">
        <v>7.5718328143212194E-2</v>
      </c>
      <c r="BR13" s="28">
        <v>24.3934081632191</v>
      </c>
      <c r="BS13" s="28">
        <v>27.556809097240301</v>
      </c>
      <c r="BT13" s="28">
        <v>705.76333625445704</v>
      </c>
      <c r="BU13" s="28">
        <v>10.998874408587</v>
      </c>
      <c r="BW13" s="57">
        <f t="shared" si="0"/>
        <v>8.993819268599024E-4</v>
      </c>
      <c r="BX13" s="57">
        <f t="shared" si="1"/>
        <v>9.4092397567851864E-4</v>
      </c>
      <c r="BY13" s="57">
        <f t="shared" si="2"/>
        <v>8.8506288553207848E-4</v>
      </c>
      <c r="BZ13" s="57">
        <f t="shared" si="3"/>
        <v>8.5670817628411033E-4</v>
      </c>
      <c r="CA13" s="57">
        <f t="shared" si="4"/>
        <v>8.3891026116980833E-4</v>
      </c>
      <c r="CB13" s="57">
        <f t="shared" si="5"/>
        <v>7.533372035973049E-4</v>
      </c>
      <c r="CC13" s="57">
        <f t="shared" si="6"/>
        <v>8.7547295802158196E-4</v>
      </c>
      <c r="CD13" s="57" t="str">
        <f t="shared" si="7"/>
        <v/>
      </c>
      <c r="CE13" s="57" t="e">
        <f t="shared" si="8"/>
        <v>#DIV/0!</v>
      </c>
      <c r="CF13" s="57" t="e">
        <f t="shared" si="9"/>
        <v>#DIV/0!</v>
      </c>
      <c r="CG13" s="57"/>
      <c r="CH13" s="57"/>
    </row>
    <row r="14" spans="1:86" x14ac:dyDescent="0.3">
      <c r="A14" s="45" t="s">
        <v>13</v>
      </c>
      <c r="B14" s="28">
        <v>1477.8</v>
      </c>
      <c r="C14" s="28">
        <v>139.797</v>
      </c>
      <c r="D14" s="28">
        <v>38.366</v>
      </c>
      <c r="E14" s="28">
        <v>249.92</v>
      </c>
      <c r="F14" s="28">
        <v>182.26300000000001</v>
      </c>
      <c r="G14" s="28">
        <v>8.0144000000000002</v>
      </c>
      <c r="H14" s="28">
        <v>89.870999999999995</v>
      </c>
      <c r="I14" s="28"/>
      <c r="J14" s="28"/>
      <c r="K14" s="28"/>
      <c r="L14" s="28"/>
      <c r="M14" s="28"/>
      <c r="N14" s="28"/>
      <c r="O14" s="30" t="s">
        <v>13</v>
      </c>
      <c r="P14" s="28">
        <v>0</v>
      </c>
      <c r="Q14" s="28">
        <v>10.376860273796799</v>
      </c>
      <c r="R14" s="28">
        <v>10.376860273796799</v>
      </c>
      <c r="S14" s="28">
        <v>21.995145336067001</v>
      </c>
      <c r="T14" s="28">
        <v>1.58510426193854</v>
      </c>
      <c r="U14" s="28">
        <v>0</v>
      </c>
      <c r="V14" s="28">
        <v>1478.1666658950401</v>
      </c>
      <c r="W14" s="28">
        <v>8.0523816878685093</v>
      </c>
      <c r="X14" s="28">
        <v>0</v>
      </c>
      <c r="Y14" s="28">
        <v>1.23361152286611</v>
      </c>
      <c r="Z14" s="28">
        <v>0</v>
      </c>
      <c r="AA14" s="28">
        <v>7.39366547701957</v>
      </c>
      <c r="AB14" s="28">
        <v>7.39366547701957</v>
      </c>
      <c r="AC14" s="28">
        <v>359327.74307335302</v>
      </c>
      <c r="AD14" s="28">
        <v>0</v>
      </c>
      <c r="AE14" s="28">
        <v>2.5930094875797098</v>
      </c>
      <c r="AF14" s="28">
        <v>0.54606278733907598</v>
      </c>
      <c r="AG14" s="28">
        <v>0.66564607470361603</v>
      </c>
      <c r="AH14" s="28">
        <v>0</v>
      </c>
      <c r="AI14" s="28">
        <v>0</v>
      </c>
      <c r="AJ14" s="28">
        <v>139.82227858705701</v>
      </c>
      <c r="AK14" s="28">
        <v>0</v>
      </c>
      <c r="AL14" s="28">
        <v>34.537224006128803</v>
      </c>
      <c r="AM14" s="28">
        <v>3.8374697002265199</v>
      </c>
      <c r="AN14" s="28">
        <v>38.374693706355302</v>
      </c>
      <c r="AO14" s="28">
        <v>0</v>
      </c>
      <c r="AP14" s="28">
        <v>4.2418867801495796</v>
      </c>
      <c r="AQ14" s="28">
        <v>5.4693603730220398E-2</v>
      </c>
      <c r="AR14" s="28">
        <v>17.744250097389099</v>
      </c>
      <c r="AS14" s="28">
        <v>6.0162365118470902E-2</v>
      </c>
      <c r="AT14" s="28">
        <v>16.4990462805271</v>
      </c>
      <c r="AU14" s="28">
        <v>19.871781389683399</v>
      </c>
      <c r="AV14" s="28">
        <v>1.8231015393773E-2</v>
      </c>
      <c r="AW14" s="28">
        <v>0</v>
      </c>
      <c r="AX14" s="28">
        <v>12.834627446441401</v>
      </c>
      <c r="AY14" s="28">
        <v>249.97374507503901</v>
      </c>
      <c r="AZ14" s="28">
        <v>182.30013197517599</v>
      </c>
      <c r="BA14" s="28">
        <v>67.6736130998638</v>
      </c>
      <c r="BB14" s="28">
        <v>0.146942102217298</v>
      </c>
      <c r="BC14" s="28">
        <v>0</v>
      </c>
      <c r="BD14" s="28">
        <v>4.3572027976653001</v>
      </c>
      <c r="BE14" s="28">
        <v>1.1941326300589099</v>
      </c>
      <c r="BF14" s="28">
        <v>49.533619383036502</v>
      </c>
      <c r="BG14" s="28">
        <v>3.2815793250549801</v>
      </c>
      <c r="BH14" s="28">
        <v>0.638088755876695</v>
      </c>
      <c r="BI14" s="28">
        <v>70.772735439849598</v>
      </c>
      <c r="BJ14" s="28">
        <v>1.93128648933128</v>
      </c>
      <c r="BK14" s="28">
        <v>2.7346824958525501E-2</v>
      </c>
      <c r="BL14" s="28">
        <v>3.00811951255807</v>
      </c>
      <c r="BM14" s="28">
        <v>1.8231030054509201E-3</v>
      </c>
      <c r="BN14" s="28">
        <v>8.0160555741111192</v>
      </c>
      <c r="BO14" s="28">
        <v>4.7364503180817801</v>
      </c>
      <c r="BP14" s="28">
        <v>0</v>
      </c>
      <c r="BQ14" s="28">
        <v>1.0775192823757E-2</v>
      </c>
      <c r="BR14" s="28">
        <v>3.00689921637791</v>
      </c>
      <c r="BS14" s="28">
        <v>2.2479202008564898</v>
      </c>
      <c r="BT14" s="28">
        <v>89.892536582946093</v>
      </c>
      <c r="BU14" s="28">
        <v>1.222150822421</v>
      </c>
      <c r="BW14" s="57">
        <f t="shared" si="0"/>
        <v>2.4811604753018963E-4</v>
      </c>
      <c r="BX14" s="57">
        <f t="shared" si="1"/>
        <v>1.8082353024039476E-4</v>
      </c>
      <c r="BY14" s="57">
        <f t="shared" si="2"/>
        <v>2.2659923774441721E-4</v>
      </c>
      <c r="BZ14" s="57">
        <f t="shared" si="3"/>
        <v>2.1504911587315071E-4</v>
      </c>
      <c r="CA14" s="57">
        <f t="shared" si="4"/>
        <v>2.0372744427547731E-4</v>
      </c>
      <c r="CB14" s="57">
        <f t="shared" si="5"/>
        <v>2.0657492901764965E-4</v>
      </c>
      <c r="CC14" s="57">
        <f t="shared" si="6"/>
        <v>2.3963884841715169E-4</v>
      </c>
      <c r="CD14" s="57" t="str">
        <f t="shared" si="7"/>
        <v/>
      </c>
      <c r="CE14" s="57" t="e">
        <f t="shared" si="8"/>
        <v>#DIV/0!</v>
      </c>
      <c r="CF14" s="57" t="e">
        <f t="shared" si="9"/>
        <v>#DIV/0!</v>
      </c>
      <c r="CG14" s="57"/>
      <c r="CH14" s="57"/>
    </row>
    <row r="15" spans="1:86" x14ac:dyDescent="0.3">
      <c r="A15" s="45" t="s">
        <v>14</v>
      </c>
      <c r="B15" s="28">
        <v>476.8</v>
      </c>
      <c r="C15" s="28">
        <v>41.93</v>
      </c>
      <c r="D15" s="28">
        <v>12.077999999999999</v>
      </c>
      <c r="E15" s="28">
        <v>81.225999999999999</v>
      </c>
      <c r="F15" s="28">
        <v>59.442</v>
      </c>
      <c r="G15" s="28">
        <v>2.4491999999999998</v>
      </c>
      <c r="H15" s="28">
        <v>28.704000000000001</v>
      </c>
      <c r="I15" s="28"/>
      <c r="J15" s="28"/>
      <c r="K15" s="28"/>
      <c r="L15" s="28"/>
      <c r="M15" s="28"/>
      <c r="N15" s="28"/>
      <c r="O15" s="30" t="s">
        <v>14</v>
      </c>
      <c r="P15" s="28">
        <v>0</v>
      </c>
      <c r="Q15" s="28">
        <v>3.37499376322888</v>
      </c>
      <c r="R15" s="28">
        <v>3.37499376322888</v>
      </c>
      <c r="S15" s="28">
        <v>7.1545316584268903</v>
      </c>
      <c r="T15" s="28">
        <v>0.51286760394129005</v>
      </c>
      <c r="U15" s="28">
        <v>0</v>
      </c>
      <c r="V15" s="28">
        <v>476.79984038536702</v>
      </c>
      <c r="W15" s="28">
        <v>2.6082006675110301</v>
      </c>
      <c r="X15" s="28">
        <v>0</v>
      </c>
      <c r="Y15" s="28">
        <v>0.39721894913176398</v>
      </c>
      <c r="Z15" s="28">
        <v>0</v>
      </c>
      <c r="AA15" s="28">
        <v>2.3751307560464499</v>
      </c>
      <c r="AB15" s="28">
        <v>2.3751307560464499</v>
      </c>
      <c r="AC15" s="28">
        <v>113864.321901266</v>
      </c>
      <c r="AD15" s="28">
        <v>0</v>
      </c>
      <c r="AE15" s="28">
        <v>0.84519993157073803</v>
      </c>
      <c r="AF15" s="28">
        <v>0.177758290191526</v>
      </c>
      <c r="AG15" s="28">
        <v>0.21383712498994101</v>
      </c>
      <c r="AH15" s="28">
        <v>0</v>
      </c>
      <c r="AI15" s="28">
        <v>0</v>
      </c>
      <c r="AJ15" s="28">
        <v>41.930005235977198</v>
      </c>
      <c r="AK15" s="28">
        <v>0</v>
      </c>
      <c r="AL15" s="28">
        <v>10.8702058786245</v>
      </c>
      <c r="AM15" s="28">
        <v>1.20780016865358</v>
      </c>
      <c r="AN15" s="28">
        <v>12.0780060472781</v>
      </c>
      <c r="AO15" s="28">
        <v>0</v>
      </c>
      <c r="AP15" s="28">
        <v>1.3729712294074501</v>
      </c>
      <c r="AQ15" s="28">
        <v>1.7832793090714599E-2</v>
      </c>
      <c r="AR15" s="28">
        <v>5.4801964615817003</v>
      </c>
      <c r="AS15" s="28">
        <v>1.96158898129929E-2</v>
      </c>
      <c r="AT15" s="28">
        <v>5.3794973461862803</v>
      </c>
      <c r="AU15" s="28">
        <v>6.4791741486025396</v>
      </c>
      <c r="AV15" s="28">
        <v>5.9441386266307298E-3</v>
      </c>
      <c r="AW15" s="28">
        <v>0</v>
      </c>
      <c r="AX15" s="28">
        <v>4.1847172296719997</v>
      </c>
      <c r="AY15" s="28">
        <v>81.222759499550804</v>
      </c>
      <c r="AZ15" s="28">
        <v>59.438770236059803</v>
      </c>
      <c r="BA15" s="28">
        <v>21.783989263490898</v>
      </c>
      <c r="BB15" s="28">
        <v>4.7910494551827901E-2</v>
      </c>
      <c r="BC15" s="28">
        <v>0</v>
      </c>
      <c r="BD15" s="28">
        <v>1.42066170626718</v>
      </c>
      <c r="BE15" s="28">
        <v>0.38934529340762902</v>
      </c>
      <c r="BF15" s="28">
        <v>16.150386084426</v>
      </c>
      <c r="BG15" s="28">
        <v>1.06995423204748</v>
      </c>
      <c r="BH15" s="28">
        <v>0.208046876877373</v>
      </c>
      <c r="BI15" s="28">
        <v>23.0753788918467</v>
      </c>
      <c r="BJ15" s="28">
        <v>0.63208070690057705</v>
      </c>
      <c r="BK15" s="28">
        <v>8.9164148437198606E-3</v>
      </c>
      <c r="BL15" s="28">
        <v>0.98079428121055701</v>
      </c>
      <c r="BM15" s="28">
        <v>5.9441459018832901E-4</v>
      </c>
      <c r="BN15" s="28">
        <v>2.44921002000694</v>
      </c>
      <c r="BO15" s="28">
        <v>1.5220568090159501</v>
      </c>
      <c r="BP15" s="28">
        <v>0</v>
      </c>
      <c r="BQ15" s="28">
        <v>3.5637959018943199E-3</v>
      </c>
      <c r="BR15" s="28">
        <v>0.94924685338866899</v>
      </c>
      <c r="BS15" s="28">
        <v>0.58038356004563496</v>
      </c>
      <c r="BT15" s="28">
        <v>28.703994554583598</v>
      </c>
      <c r="BU15" s="28">
        <v>0.37078597721908901</v>
      </c>
      <c r="BW15" s="57">
        <f t="shared" si="0"/>
        <v>-3.3476223362339281E-7</v>
      </c>
      <c r="BX15" s="57">
        <f t="shared" si="1"/>
        <v>1.2487424751922546E-7</v>
      </c>
      <c r="BY15" s="57">
        <f t="shared" si="2"/>
        <v>5.0068538669449424E-7</v>
      </c>
      <c r="BZ15" s="57">
        <f t="shared" si="3"/>
        <v>-3.9894866781509409E-5</v>
      </c>
      <c r="CA15" s="57">
        <f t="shared" si="4"/>
        <v>-5.4334711823247398E-5</v>
      </c>
      <c r="CB15" s="57">
        <f t="shared" si="5"/>
        <v>4.0911346317859446E-6</v>
      </c>
      <c r="CC15" s="57">
        <f t="shared" si="6"/>
        <v>-1.8970932282047219E-7</v>
      </c>
      <c r="CD15" s="57" t="str">
        <f t="shared" si="7"/>
        <v/>
      </c>
      <c r="CE15" s="57" t="e">
        <f t="shared" si="8"/>
        <v>#DIV/0!</v>
      </c>
      <c r="CF15" s="57" t="e">
        <f t="shared" si="9"/>
        <v>#DIV/0!</v>
      </c>
      <c r="CG15" s="57"/>
      <c r="CH15" s="57"/>
    </row>
    <row r="16" spans="1:86" x14ac:dyDescent="0.3">
      <c r="A16" s="45" t="s">
        <v>15</v>
      </c>
      <c r="B16" s="28">
        <v>4212.4799999999996</v>
      </c>
      <c r="C16" s="28">
        <v>291.16899999999998</v>
      </c>
      <c r="D16" s="28">
        <v>99.923000000000002</v>
      </c>
      <c r="E16" s="28">
        <v>730.49300000000005</v>
      </c>
      <c r="F16" s="28">
        <v>539.40099999999995</v>
      </c>
      <c r="G16" s="28">
        <v>18.5502</v>
      </c>
      <c r="H16" s="28">
        <v>247.45400000000001</v>
      </c>
      <c r="I16" s="28"/>
      <c r="J16" s="28"/>
      <c r="K16" s="28"/>
      <c r="L16" s="28"/>
      <c r="M16" s="28"/>
      <c r="N16" s="28"/>
      <c r="O16" s="30" t="s">
        <v>15</v>
      </c>
      <c r="P16" s="28">
        <v>0</v>
      </c>
      <c r="Q16" s="28">
        <v>30.722949915645401</v>
      </c>
      <c r="R16" s="28">
        <v>30.722949915645401</v>
      </c>
      <c r="S16" s="28">
        <v>65.144268220043301</v>
      </c>
      <c r="T16" s="28">
        <v>4.5982556437021103</v>
      </c>
      <c r="U16" s="28">
        <v>0</v>
      </c>
      <c r="V16" s="28">
        <v>4211.0103518025498</v>
      </c>
      <c r="W16" s="28">
        <v>23.459857016425499</v>
      </c>
      <c r="X16" s="28">
        <v>0</v>
      </c>
      <c r="Y16" s="28">
        <v>3.5112553137707199</v>
      </c>
      <c r="Z16" s="28">
        <v>0</v>
      </c>
      <c r="AA16" s="28">
        <v>20.846927996968599</v>
      </c>
      <c r="AB16" s="28">
        <v>20.846927996968599</v>
      </c>
      <c r="AC16" s="28">
        <v>960739.38523233903</v>
      </c>
      <c r="AD16" s="28">
        <v>0</v>
      </c>
      <c r="AE16" s="28">
        <v>7.7414710907301103</v>
      </c>
      <c r="AF16" s="28">
        <v>1.6221073182874499</v>
      </c>
      <c r="AG16" s="28">
        <v>1.8770432531776799</v>
      </c>
      <c r="AH16" s="28">
        <v>0</v>
      </c>
      <c r="AI16" s="28">
        <v>0</v>
      </c>
      <c r="AJ16" s="28">
        <v>291.06805271251102</v>
      </c>
      <c r="AK16" s="28">
        <v>0</v>
      </c>
      <c r="AL16" s="28">
        <v>89.899369081278806</v>
      </c>
      <c r="AM16" s="28">
        <v>9.9888029608073303</v>
      </c>
      <c r="AN16" s="28">
        <v>99.888172042086197</v>
      </c>
      <c r="AO16" s="28">
        <v>0</v>
      </c>
      <c r="AP16" s="28">
        <v>12.323291082579599</v>
      </c>
      <c r="AQ16" s="28">
        <v>0.16176544916417199</v>
      </c>
      <c r="AR16" s="28">
        <v>42.287261934886402</v>
      </c>
      <c r="AS16" s="28">
        <v>0.17794060406642501</v>
      </c>
      <c r="AT16" s="28">
        <v>48.798732783280101</v>
      </c>
      <c r="AU16" s="28">
        <v>58.774166900907701</v>
      </c>
      <c r="AV16" s="28">
        <v>5.3921266886026498E-2</v>
      </c>
      <c r="AW16" s="28">
        <v>0</v>
      </c>
      <c r="AX16" s="28">
        <v>37.960588964764597</v>
      </c>
      <c r="AY16" s="28">
        <v>730.20888590243396</v>
      </c>
      <c r="AZ16" s="28">
        <v>539.18357893637994</v>
      </c>
      <c r="BA16" s="28">
        <v>191.02530696605399</v>
      </c>
      <c r="BB16" s="28">
        <v>0.43460588413609103</v>
      </c>
      <c r="BC16" s="28">
        <v>0</v>
      </c>
      <c r="BD16" s="28">
        <v>12.8871676008752</v>
      </c>
      <c r="BE16" s="28">
        <v>3.53185080220682</v>
      </c>
      <c r="BF16" s="28">
        <v>146.504083400849</v>
      </c>
      <c r="BG16" s="28">
        <v>9.7058230460159702</v>
      </c>
      <c r="BH16" s="28">
        <v>1.88725245898025</v>
      </c>
      <c r="BI16" s="28">
        <v>209.32238286567701</v>
      </c>
      <c r="BJ16" s="28">
        <v>5.8563644330591798</v>
      </c>
      <c r="BK16" s="28">
        <v>8.0882966429118602E-2</v>
      </c>
      <c r="BL16" s="28">
        <v>8.8970218092230393</v>
      </c>
      <c r="BM16" s="28">
        <v>5.3921329166597698E-3</v>
      </c>
      <c r="BN16" s="28">
        <v>18.5438153232251</v>
      </c>
      <c r="BO16" s="28">
        <v>13.3729972214583</v>
      </c>
      <c r="BP16" s="28">
        <v>0</v>
      </c>
      <c r="BQ16" s="28">
        <v>3.3987298837701199E-2</v>
      </c>
      <c r="BR16" s="28">
        <v>7.8908585688317103</v>
      </c>
      <c r="BS16" s="28">
        <v>1.34808822328411</v>
      </c>
      <c r="BT16" s="28">
        <v>247.36769346935799</v>
      </c>
      <c r="BU16" s="28">
        <v>2.6778282611953399</v>
      </c>
      <c r="BW16" s="57">
        <f t="shared" si="0"/>
        <v>-3.4887956677532352E-4</v>
      </c>
      <c r="BX16" s="57">
        <f t="shared" si="1"/>
        <v>-3.4669654904527568E-4</v>
      </c>
      <c r="BY16" s="57">
        <f t="shared" si="2"/>
        <v>-3.4854796106807348E-4</v>
      </c>
      <c r="BZ16" s="57">
        <f t="shared" si="3"/>
        <v>-3.8893472978671821E-4</v>
      </c>
      <c r="CA16" s="57">
        <f t="shared" si="4"/>
        <v>-4.0307871809657137E-4</v>
      </c>
      <c r="CB16" s="57">
        <f t="shared" si="5"/>
        <v>-3.4418371634267254E-4</v>
      </c>
      <c r="CC16" s="57">
        <f t="shared" si="6"/>
        <v>-3.4877807851972344E-4</v>
      </c>
      <c r="CD16" s="57" t="str">
        <f t="shared" si="7"/>
        <v/>
      </c>
      <c r="CE16" s="57" t="e">
        <f t="shared" si="8"/>
        <v>#DIV/0!</v>
      </c>
      <c r="CF16" s="57" t="e">
        <f t="shared" si="9"/>
        <v>#DIV/0!</v>
      </c>
      <c r="CG16" s="57"/>
      <c r="CH16" s="57"/>
    </row>
    <row r="17" spans="1:86" x14ac:dyDescent="0.3">
      <c r="A17" s="45" t="s">
        <v>16</v>
      </c>
      <c r="B17" s="28">
        <v>155446.41</v>
      </c>
      <c r="C17" s="28">
        <v>17873.03</v>
      </c>
      <c r="D17" s="28">
        <v>4442.7120000000004</v>
      </c>
      <c r="E17" s="28">
        <v>26323.5</v>
      </c>
      <c r="F17" s="28">
        <v>18389.043000000001</v>
      </c>
      <c r="G17" s="28">
        <v>1189.3656000000001</v>
      </c>
      <c r="H17" s="28">
        <v>9686.0409999999993</v>
      </c>
      <c r="I17" s="28"/>
      <c r="J17" s="28"/>
      <c r="K17" s="28"/>
      <c r="L17" s="28"/>
      <c r="M17" s="28"/>
      <c r="N17" s="28"/>
      <c r="O17" s="30" t="s">
        <v>16</v>
      </c>
      <c r="P17" s="28">
        <v>0</v>
      </c>
      <c r="Q17" s="28">
        <v>1145.99298978092</v>
      </c>
      <c r="R17" s="28">
        <v>1145.99298978092</v>
      </c>
      <c r="S17" s="28">
        <v>2429.4020675718798</v>
      </c>
      <c r="T17" s="28">
        <v>173.83221711749999</v>
      </c>
      <c r="U17" s="28">
        <v>0</v>
      </c>
      <c r="V17" s="28">
        <v>155423.459536037</v>
      </c>
      <c r="W17" s="28">
        <v>884.362848780528</v>
      </c>
      <c r="X17" s="28">
        <v>0</v>
      </c>
      <c r="Y17" s="28">
        <v>134.411419467982</v>
      </c>
      <c r="Z17" s="28">
        <v>0</v>
      </c>
      <c r="AA17" s="28">
        <v>803.053783806924</v>
      </c>
      <c r="AB17" s="28">
        <v>803.053783806924</v>
      </c>
      <c r="AC17" s="28">
        <v>41340168.428754799</v>
      </c>
      <c r="AD17" s="28">
        <v>0</v>
      </c>
      <c r="AE17" s="28">
        <v>287.202883998115</v>
      </c>
      <c r="AF17" s="28">
        <v>60.375975433152099</v>
      </c>
      <c r="AG17" s="28">
        <v>72.300843604856695</v>
      </c>
      <c r="AH17" s="28">
        <v>0</v>
      </c>
      <c r="AI17" s="28">
        <v>0</v>
      </c>
      <c r="AJ17" s="28">
        <v>17870.1816029806</v>
      </c>
      <c r="AK17" s="28">
        <v>0</v>
      </c>
      <c r="AL17" s="28">
        <v>3997.8188736365701</v>
      </c>
      <c r="AM17" s="28">
        <v>444.202757565436</v>
      </c>
      <c r="AN17" s="28">
        <v>4442.0216312020102</v>
      </c>
      <c r="AO17" s="28">
        <v>0</v>
      </c>
      <c r="AP17" s="28">
        <v>465.419533377866</v>
      </c>
      <c r="AQ17" s="28">
        <v>5.5159090874518402</v>
      </c>
      <c r="AR17" s="28">
        <v>1827.0229566246101</v>
      </c>
      <c r="AS17" s="28">
        <v>6.0675067710555197</v>
      </c>
      <c r="AT17" s="28">
        <v>1663.9687530106801</v>
      </c>
      <c r="AU17" s="28">
        <v>2004.11689743547</v>
      </c>
      <c r="AV17" s="28">
        <v>1.8386381550620801</v>
      </c>
      <c r="AW17" s="28">
        <v>0</v>
      </c>
      <c r="AX17" s="28">
        <v>1294.4013573857501</v>
      </c>
      <c r="AY17" s="28">
        <v>26318.589296992301</v>
      </c>
      <c r="AZ17" s="28">
        <v>18385.414890228501</v>
      </c>
      <c r="BA17" s="28">
        <v>7933.1744067637801</v>
      </c>
      <c r="BB17" s="28">
        <v>14.8194004519475</v>
      </c>
      <c r="BC17" s="28">
        <v>0</v>
      </c>
      <c r="BD17" s="28">
        <v>439.434539493047</v>
      </c>
      <c r="BE17" s="28">
        <v>120.43083750282401</v>
      </c>
      <c r="BF17" s="28">
        <v>4995.5945836846904</v>
      </c>
      <c r="BG17" s="28">
        <v>330.95435496618597</v>
      </c>
      <c r="BH17" s="28">
        <v>64.352372360654002</v>
      </c>
      <c r="BI17" s="28">
        <v>7137.6024580432804</v>
      </c>
      <c r="BJ17" s="28">
        <v>215.07960677986799</v>
      </c>
      <c r="BK17" s="28">
        <v>2.7579550876612799</v>
      </c>
      <c r="BL17" s="28">
        <v>303.37546244702003</v>
      </c>
      <c r="BM17" s="28">
        <v>0.18386434575086599</v>
      </c>
      <c r="BN17" s="28">
        <v>1189.14992458649</v>
      </c>
      <c r="BO17" s="28">
        <v>514.67405917773499</v>
      </c>
      <c r="BP17" s="28">
        <v>0</v>
      </c>
      <c r="BQ17" s="28">
        <v>1.2169892372689799</v>
      </c>
      <c r="BR17" s="28">
        <v>318.98837958452202</v>
      </c>
      <c r="BS17" s="28">
        <v>179.56671272120201</v>
      </c>
      <c r="BT17" s="28">
        <v>9684.6024789871899</v>
      </c>
      <c r="BU17" s="28">
        <v>122.798926606116</v>
      </c>
      <c r="BW17" s="57">
        <f t="shared" si="0"/>
        <v>-1.4764229011788135E-4</v>
      </c>
      <c r="BX17" s="57">
        <f t="shared" si="1"/>
        <v>-1.5936844616717323E-4</v>
      </c>
      <c r="BY17" s="57">
        <f t="shared" si="2"/>
        <v>-1.5539355195435389E-4</v>
      </c>
      <c r="BZ17" s="57">
        <f t="shared" si="3"/>
        <v>-1.8655205454059452E-4</v>
      </c>
      <c r="CA17" s="57">
        <f t="shared" si="4"/>
        <v>-1.9729736732357532E-4</v>
      </c>
      <c r="CB17" s="57">
        <f t="shared" si="5"/>
        <v>-1.8133651545840758E-4</v>
      </c>
      <c r="CC17" s="57">
        <f t="shared" si="6"/>
        <v>-1.4851485894075406E-4</v>
      </c>
      <c r="CD17" s="57" t="str">
        <f t="shared" si="7"/>
        <v/>
      </c>
      <c r="CE17" s="57" t="e">
        <f t="shared" si="8"/>
        <v>#DIV/0!</v>
      </c>
      <c r="CF17" s="57" t="e">
        <f t="shared" si="9"/>
        <v>#DIV/0!</v>
      </c>
      <c r="CG17" s="57"/>
      <c r="CH17" s="57"/>
    </row>
    <row r="18" spans="1:86" x14ac:dyDescent="0.3">
      <c r="A18" s="45" t="s">
        <v>17</v>
      </c>
      <c r="B18" s="28">
        <v>2883.94</v>
      </c>
      <c r="C18" s="28">
        <v>426.63600000000002</v>
      </c>
      <c r="D18" s="28">
        <v>95.043999999999997</v>
      </c>
      <c r="E18" s="28">
        <v>498.697</v>
      </c>
      <c r="F18" s="28">
        <v>327.97</v>
      </c>
      <c r="G18" s="28">
        <v>34.763599999999997</v>
      </c>
      <c r="H18" s="28">
        <v>190.45099999999999</v>
      </c>
      <c r="I18" s="28"/>
      <c r="J18" s="28"/>
      <c r="K18" s="28"/>
      <c r="L18" s="28"/>
      <c r="M18" s="28"/>
      <c r="N18" s="28"/>
      <c r="O18" s="30" t="s">
        <v>17</v>
      </c>
      <c r="P18" s="28">
        <v>0</v>
      </c>
      <c r="Q18" s="28">
        <v>23.179994077255898</v>
      </c>
      <c r="R18" s="28">
        <v>23.179994077255898</v>
      </c>
      <c r="S18" s="28">
        <v>49.145892140081699</v>
      </c>
      <c r="T18" s="28">
        <v>3.4888090843862001</v>
      </c>
      <c r="U18" s="28">
        <v>0</v>
      </c>
      <c r="V18" s="28">
        <v>2884.4617144242802</v>
      </c>
      <c r="W18" s="28">
        <v>17.778124910775599</v>
      </c>
      <c r="X18" s="28">
        <v>0</v>
      </c>
      <c r="Y18" s="28">
        <v>2.6780780957866299</v>
      </c>
      <c r="Z18" s="28">
        <v>0</v>
      </c>
      <c r="AA18" s="28">
        <v>15.9427685435054</v>
      </c>
      <c r="AB18" s="28">
        <v>15.9427685435054</v>
      </c>
      <c r="AC18" s="28">
        <v>874733.29445261997</v>
      </c>
      <c r="AD18" s="28">
        <v>0</v>
      </c>
      <c r="AE18" s="28">
        <v>5.8277530379294102</v>
      </c>
      <c r="AF18" s="28">
        <v>1.22277228898791</v>
      </c>
      <c r="AG18" s="28">
        <v>1.4354292770030299</v>
      </c>
      <c r="AH18" s="28">
        <v>0</v>
      </c>
      <c r="AI18" s="28">
        <v>0</v>
      </c>
      <c r="AJ18" s="28">
        <v>426.70364479130399</v>
      </c>
      <c r="AK18" s="28">
        <v>0</v>
      </c>
      <c r="AL18" s="28">
        <v>85.5557721082249</v>
      </c>
      <c r="AM18" s="28">
        <v>9.5061891653852193</v>
      </c>
      <c r="AN18" s="28">
        <v>95.061961273610095</v>
      </c>
      <c r="AO18" s="28">
        <v>0</v>
      </c>
      <c r="AP18" s="28">
        <v>9.3461218584412205</v>
      </c>
      <c r="AQ18" s="28">
        <v>9.8408422648081695E-2</v>
      </c>
      <c r="AR18" s="28">
        <v>34.003748895318999</v>
      </c>
      <c r="AS18" s="28">
        <v>0.108249287962212</v>
      </c>
      <c r="AT18" s="28">
        <v>29.6864661562966</v>
      </c>
      <c r="AU18" s="28">
        <v>35.7549506440252</v>
      </c>
      <c r="AV18" s="28">
        <v>3.2802651057942903E-2</v>
      </c>
      <c r="AW18" s="28">
        <v>0</v>
      </c>
      <c r="AX18" s="28">
        <v>23.093113642752002</v>
      </c>
      <c r="AY18" s="28">
        <v>498.77782070547897</v>
      </c>
      <c r="AZ18" s="28">
        <v>328.00949054129001</v>
      </c>
      <c r="BA18" s="28">
        <v>170.768330164189</v>
      </c>
      <c r="BB18" s="28">
        <v>0.26438907720034999</v>
      </c>
      <c r="BC18" s="28">
        <v>0</v>
      </c>
      <c r="BD18" s="28">
        <v>7.8398522241880002</v>
      </c>
      <c r="BE18" s="28">
        <v>2.1485813477956501</v>
      </c>
      <c r="BF18" s="28">
        <v>89.124995342736</v>
      </c>
      <c r="BG18" s="28">
        <v>5.9044955769771299</v>
      </c>
      <c r="BH18" s="28">
        <v>1.1480895881214901</v>
      </c>
      <c r="BI18" s="28">
        <v>127.34016148856</v>
      </c>
      <c r="BJ18" s="28">
        <v>4.3902153170310303</v>
      </c>
      <c r="BK18" s="28">
        <v>4.9204317752167402E-2</v>
      </c>
      <c r="BL18" s="28">
        <v>5.4124505034805397</v>
      </c>
      <c r="BM18" s="28">
        <v>3.2802697355004701E-3</v>
      </c>
      <c r="BN18" s="28">
        <v>34.770724542403102</v>
      </c>
      <c r="BO18" s="28">
        <v>10.223040954511401</v>
      </c>
      <c r="BP18" s="28">
        <v>0</v>
      </c>
      <c r="BQ18" s="28">
        <v>2.5215206917795101E-2</v>
      </c>
      <c r="BR18" s="28">
        <v>6.1608134105623398</v>
      </c>
      <c r="BS18" s="28">
        <v>2.1037000666280798</v>
      </c>
      <c r="BT18" s="28">
        <v>190.48265348302701</v>
      </c>
      <c r="BU18" s="28">
        <v>2.2129815228740499</v>
      </c>
      <c r="BW18" s="57">
        <f t="shared" si="0"/>
        <v>1.8090335592285635E-4</v>
      </c>
      <c r="BX18" s="57">
        <f t="shared" si="1"/>
        <v>1.5855387567847623E-4</v>
      </c>
      <c r="BY18" s="57">
        <f t="shared" si="2"/>
        <v>1.8897851111167256E-4</v>
      </c>
      <c r="BZ18" s="57">
        <f t="shared" si="3"/>
        <v>1.6206374908806444E-4</v>
      </c>
      <c r="CA18" s="57">
        <f t="shared" si="4"/>
        <v>1.2040900475646816E-4</v>
      </c>
      <c r="CB18" s="57">
        <f t="shared" si="5"/>
        <v>2.0494259521754892E-4</v>
      </c>
      <c r="CC18" s="57">
        <f t="shared" si="6"/>
        <v>1.6620276620765614E-4</v>
      </c>
      <c r="CD18" s="57" t="str">
        <f t="shared" si="7"/>
        <v/>
      </c>
      <c r="CE18" s="57" t="e">
        <f t="shared" si="8"/>
        <v>#DIV/0!</v>
      </c>
      <c r="CF18" s="57" t="e">
        <f t="shared" si="9"/>
        <v>#DIV/0!</v>
      </c>
      <c r="CG18" s="57"/>
      <c r="CH18" s="57"/>
    </row>
    <row r="19" spans="1:86" x14ac:dyDescent="0.3">
      <c r="A19" s="45" t="s">
        <v>18</v>
      </c>
      <c r="B19" s="28">
        <v>20935.725747</v>
      </c>
      <c r="C19" s="28">
        <v>5821.1324020000002</v>
      </c>
      <c r="D19" s="28">
        <v>948.90589199999999</v>
      </c>
      <c r="E19" s="28">
        <v>2468.6571282999998</v>
      </c>
      <c r="F19" s="28">
        <v>1879.0379468000001</v>
      </c>
      <c r="G19" s="28">
        <v>467.2895236</v>
      </c>
      <c r="H19" s="28">
        <v>752.31775058000005</v>
      </c>
      <c r="I19" s="28"/>
      <c r="J19" s="28"/>
      <c r="K19" s="28"/>
      <c r="L19" s="28"/>
      <c r="M19" s="28"/>
      <c r="N19" s="28"/>
      <c r="O19" s="30" t="s">
        <v>18</v>
      </c>
      <c r="P19" s="28">
        <v>0</v>
      </c>
      <c r="Q19" s="28">
        <v>93.521611367416298</v>
      </c>
      <c r="R19" s="28">
        <v>93.521611367416298</v>
      </c>
      <c r="S19" s="28">
        <v>198.302274991247</v>
      </c>
      <c r="T19" s="28">
        <v>13.997000554493299</v>
      </c>
      <c r="U19" s="28">
        <v>0</v>
      </c>
      <c r="V19" s="28">
        <v>20951.904582611001</v>
      </c>
      <c r="W19" s="28">
        <v>71.411223633529602</v>
      </c>
      <c r="X19" s="28">
        <v>0</v>
      </c>
      <c r="Y19" s="28">
        <v>10.687624295881299</v>
      </c>
      <c r="Z19" s="28">
        <v>0</v>
      </c>
      <c r="AA19" s="28">
        <v>63.4547839243967</v>
      </c>
      <c r="AB19" s="28">
        <v>63.4547839243967</v>
      </c>
      <c r="AC19" s="28">
        <v>8670480.2763934508</v>
      </c>
      <c r="AD19" s="28">
        <v>0</v>
      </c>
      <c r="AE19" s="28">
        <v>23.566024757707801</v>
      </c>
      <c r="AF19" s="28">
        <v>4.9378384311786396</v>
      </c>
      <c r="AG19" s="28">
        <v>5.7134027587367298</v>
      </c>
      <c r="AH19" s="28">
        <v>0</v>
      </c>
      <c r="AI19" s="28">
        <v>0</v>
      </c>
      <c r="AJ19" s="28">
        <v>5825.7463682592797</v>
      </c>
      <c r="AK19" s="28">
        <v>0</v>
      </c>
      <c r="AL19" s="28">
        <v>854.68141099473598</v>
      </c>
      <c r="AM19" s="28">
        <v>94.964599458015698</v>
      </c>
      <c r="AN19" s="28">
        <v>949.64601045275197</v>
      </c>
      <c r="AO19" s="28">
        <v>0</v>
      </c>
      <c r="AP19" s="28">
        <v>37.511609814585498</v>
      </c>
      <c r="AQ19" s="28">
        <v>0.56414521757215996</v>
      </c>
      <c r="AR19" s="28">
        <v>128.66950555543201</v>
      </c>
      <c r="AS19" s="28">
        <v>0.6205601504746</v>
      </c>
      <c r="AT19" s="28">
        <v>170.18385043235901</v>
      </c>
      <c r="AU19" s="28">
        <v>204.972779079845</v>
      </c>
      <c r="AV19" s="28">
        <v>0.18804836521034801</v>
      </c>
      <c r="AW19" s="28">
        <v>0</v>
      </c>
      <c r="AX19" s="28">
        <v>132.38608259941401</v>
      </c>
      <c r="AY19" s="28">
        <v>2470.3897061398002</v>
      </c>
      <c r="AZ19" s="28">
        <v>1880.3828184965901</v>
      </c>
      <c r="BA19" s="28">
        <v>590.00688764320398</v>
      </c>
      <c r="BB19" s="28">
        <v>1.51566941727365</v>
      </c>
      <c r="BC19" s="28">
        <v>0</v>
      </c>
      <c r="BD19" s="28">
        <v>44.943588197236501</v>
      </c>
      <c r="BE19" s="28">
        <v>12.3171808575659</v>
      </c>
      <c r="BF19" s="28">
        <v>510.92760837624098</v>
      </c>
      <c r="BG19" s="28">
        <v>33.848721728158999</v>
      </c>
      <c r="BH19" s="28">
        <v>6.5816848657473299</v>
      </c>
      <c r="BI19" s="28">
        <v>730.00402830591304</v>
      </c>
      <c r="BJ19" s="28">
        <v>17.827895535656499</v>
      </c>
      <c r="BK19" s="28">
        <v>0.28207272596802202</v>
      </c>
      <c r="BL19" s="28">
        <v>31.027993335603998</v>
      </c>
      <c r="BM19" s="28">
        <v>1.8804842010543599E-2</v>
      </c>
      <c r="BN19" s="28">
        <v>467.65348963729298</v>
      </c>
      <c r="BO19" s="28">
        <v>40.704989157236199</v>
      </c>
      <c r="BP19" s="28">
        <v>0</v>
      </c>
      <c r="BQ19" s="28">
        <v>0.103469950986052</v>
      </c>
      <c r="BR19" s="28">
        <v>24.015084523582502</v>
      </c>
      <c r="BS19" s="28">
        <v>4.0744019266914897</v>
      </c>
      <c r="BT19" s="28">
        <v>752.90237237033102</v>
      </c>
      <c r="BU19" s="28">
        <v>8.1463254469094597</v>
      </c>
      <c r="BW19" s="57">
        <f t="shared" si="0"/>
        <v>7.7278599302053495E-4</v>
      </c>
      <c r="BX19" s="57">
        <f t="shared" si="1"/>
        <v>7.926234864017701E-4</v>
      </c>
      <c r="BY19" s="57">
        <f t="shared" si="2"/>
        <v>7.7997034162368946E-4</v>
      </c>
      <c r="BZ19" s="57">
        <f t="shared" si="3"/>
        <v>7.0183008403173976E-4</v>
      </c>
      <c r="CA19" s="57">
        <f t="shared" si="4"/>
        <v>7.1572354293338112E-4</v>
      </c>
      <c r="CB19" s="57">
        <f t="shared" si="5"/>
        <v>7.7888764654723472E-4</v>
      </c>
      <c r="CC19" s="57">
        <f t="shared" si="6"/>
        <v>7.7709423960853775E-4</v>
      </c>
      <c r="CD19" s="57" t="str">
        <f t="shared" si="7"/>
        <v/>
      </c>
      <c r="CE19" s="57" t="e">
        <f t="shared" si="8"/>
        <v>#DIV/0!</v>
      </c>
      <c r="CF19" s="57" t="e">
        <f t="shared" si="9"/>
        <v>#DIV/0!</v>
      </c>
      <c r="CG19" s="57"/>
      <c r="CH19" s="57"/>
    </row>
    <row r="20" spans="1:86" x14ac:dyDescent="0.3">
      <c r="A20" s="45" t="s">
        <v>19</v>
      </c>
      <c r="B20" s="28">
        <v>17.64</v>
      </c>
      <c r="C20" s="28">
        <v>1.212</v>
      </c>
      <c r="D20" s="28">
        <v>0.41699999999999998</v>
      </c>
      <c r="E20" s="28">
        <v>3.06</v>
      </c>
      <c r="F20" s="28">
        <v>2.25</v>
      </c>
      <c r="G20" s="28">
        <v>7.7399999999999997E-2</v>
      </c>
      <c r="H20" s="28">
        <v>1.038</v>
      </c>
      <c r="I20" s="28"/>
      <c r="J20" s="28"/>
      <c r="K20" s="28"/>
      <c r="L20" s="28"/>
      <c r="M20" s="28"/>
      <c r="N20" s="28"/>
      <c r="O20" s="30" t="s">
        <v>19</v>
      </c>
      <c r="P20" s="28">
        <v>0</v>
      </c>
      <c r="Q20" s="28">
        <v>0.12902351640073401</v>
      </c>
      <c r="R20" s="28">
        <v>0.12902351640073401</v>
      </c>
      <c r="S20" s="28">
        <v>0.27358205327468998</v>
      </c>
      <c r="T20" s="28">
        <v>1.9306900799946999E-2</v>
      </c>
      <c r="U20" s="28">
        <v>0</v>
      </c>
      <c r="V20" s="28">
        <v>17.6399953702938</v>
      </c>
      <c r="W20" s="28">
        <v>9.85025393938391E-2</v>
      </c>
      <c r="X20" s="28">
        <v>0</v>
      </c>
      <c r="Y20" s="28">
        <v>1.47390454868632E-2</v>
      </c>
      <c r="Z20" s="28">
        <v>0</v>
      </c>
      <c r="AA20" s="28">
        <v>8.7503803832735302E-2</v>
      </c>
      <c r="AB20" s="28">
        <v>8.7503803832735302E-2</v>
      </c>
      <c r="AC20" s="28">
        <v>4021.2309330511398</v>
      </c>
      <c r="AD20" s="28">
        <v>0</v>
      </c>
      <c r="AE20" s="28">
        <v>3.2514278675242599E-2</v>
      </c>
      <c r="AF20" s="28">
        <v>6.8124884042394798E-3</v>
      </c>
      <c r="AG20" s="28">
        <v>7.8787405876419893E-3</v>
      </c>
      <c r="AH20" s="28">
        <v>0</v>
      </c>
      <c r="AI20" s="28">
        <v>0</v>
      </c>
      <c r="AJ20" s="28">
        <v>1.21200085980257</v>
      </c>
      <c r="AK20" s="28">
        <v>0</v>
      </c>
      <c r="AL20" s="28">
        <v>0.37529258089584799</v>
      </c>
      <c r="AM20" s="28">
        <v>4.1700358802228797E-2</v>
      </c>
      <c r="AN20" s="28">
        <v>0.41699293969807699</v>
      </c>
      <c r="AO20" s="28">
        <v>0</v>
      </c>
      <c r="AP20" s="28">
        <v>5.17421981183551E-2</v>
      </c>
      <c r="AQ20" s="28">
        <v>6.7501116089882399E-4</v>
      </c>
      <c r="AR20" s="28">
        <v>0.17712354370938599</v>
      </c>
      <c r="AS20" s="28">
        <v>7.4250566312273605E-4</v>
      </c>
      <c r="AT20" s="28">
        <v>0.20362505993815999</v>
      </c>
      <c r="AU20" s="28">
        <v>0.24524975611369201</v>
      </c>
      <c r="AV20" s="28">
        <v>2.2500041336662299E-4</v>
      </c>
      <c r="AW20" s="28">
        <v>0</v>
      </c>
      <c r="AX20" s="28">
        <v>0.15840010582185499</v>
      </c>
      <c r="AY20" s="28">
        <v>3.0598781160402702</v>
      </c>
      <c r="AZ20" s="28">
        <v>2.2498782813869198</v>
      </c>
      <c r="BA20" s="28">
        <v>0.80999983465335001</v>
      </c>
      <c r="BB20" s="28">
        <v>1.81348897964582E-3</v>
      </c>
      <c r="BC20" s="28">
        <v>0</v>
      </c>
      <c r="BD20" s="28">
        <v>5.3775029349030203E-2</v>
      </c>
      <c r="BE20" s="28">
        <v>1.4737346847666101E-2</v>
      </c>
      <c r="BF20" s="28">
        <v>0.61132492270044103</v>
      </c>
      <c r="BG20" s="28">
        <v>4.0500008267332403E-2</v>
      </c>
      <c r="BH20" s="28">
        <v>7.8751302104862805E-3</v>
      </c>
      <c r="BI20" s="28">
        <v>0.87344995783660395</v>
      </c>
      <c r="BJ20" s="28">
        <v>2.4600258602159399E-2</v>
      </c>
      <c r="BK20" s="28">
        <v>3.3750558044941199E-4</v>
      </c>
      <c r="BL20" s="28">
        <v>3.7124952462838298E-2</v>
      </c>
      <c r="BM20" s="28">
        <v>2.2500041336662302E-5</v>
      </c>
      <c r="BN20" s="28">
        <v>7.7400221564509902E-2</v>
      </c>
      <c r="BO20" s="28">
        <v>5.6132345376080903E-2</v>
      </c>
      <c r="BP20" s="28">
        <v>0</v>
      </c>
      <c r="BQ20" s="28">
        <v>1.4281379652441301E-4</v>
      </c>
      <c r="BR20" s="28">
        <v>3.3092836124935902E-2</v>
      </c>
      <c r="BS20" s="28">
        <v>5.4197380247689199E-3</v>
      </c>
      <c r="BT20" s="28">
        <v>1.03799963623737</v>
      </c>
      <c r="BU20" s="28">
        <v>1.12029800426594E-2</v>
      </c>
      <c r="BW20" s="57">
        <f t="shared" si="0"/>
        <v>-2.6245500003581319E-7</v>
      </c>
      <c r="BX20" s="57">
        <f t="shared" si="1"/>
        <v>7.0940806108098583E-7</v>
      </c>
      <c r="BY20" s="57">
        <f t="shared" si="2"/>
        <v>-1.6931179671438339E-5</v>
      </c>
      <c r="BZ20" s="57">
        <f t="shared" si="3"/>
        <v>-3.983135938885489E-5</v>
      </c>
      <c r="CA20" s="57">
        <f t="shared" si="4"/>
        <v>-5.4097161368973604E-5</v>
      </c>
      <c r="CB20" s="57">
        <f t="shared" si="5"/>
        <v>2.8625905672575735E-6</v>
      </c>
      <c r="CC20" s="57">
        <f t="shared" si="6"/>
        <v>-3.5044569365887899E-7</v>
      </c>
      <c r="CD20" s="57" t="str">
        <f t="shared" si="7"/>
        <v/>
      </c>
      <c r="CE20" s="57" t="e">
        <f t="shared" si="8"/>
        <v>#DIV/0!</v>
      </c>
      <c r="CF20" s="57" t="e">
        <f t="shared" si="9"/>
        <v>#DIV/0!</v>
      </c>
      <c r="CG20" s="57"/>
      <c r="CH20" s="57"/>
    </row>
    <row r="21" spans="1:86" x14ac:dyDescent="0.3">
      <c r="A21" s="45" t="s">
        <v>20</v>
      </c>
      <c r="B21" s="28">
        <v>157.19999999999999</v>
      </c>
      <c r="C21" s="28">
        <v>33.024999999999999</v>
      </c>
      <c r="D21" s="28">
        <v>6.3339999999999996</v>
      </c>
      <c r="E21" s="28">
        <v>26.651</v>
      </c>
      <c r="F21" s="28">
        <v>15.609</v>
      </c>
      <c r="G21" s="28">
        <v>2.6366000000000001</v>
      </c>
      <c r="H21" s="28">
        <v>11.042999999999999</v>
      </c>
      <c r="I21" s="28"/>
      <c r="J21" s="28"/>
      <c r="K21" s="28"/>
      <c r="L21" s="28"/>
      <c r="M21" s="28"/>
      <c r="N21" s="28"/>
      <c r="O21" s="30" t="s">
        <v>20</v>
      </c>
      <c r="P21" s="28">
        <v>0</v>
      </c>
      <c r="Q21" s="28">
        <v>1.2374553238333901</v>
      </c>
      <c r="R21" s="28">
        <v>1.2374553238333901</v>
      </c>
      <c r="S21" s="28">
        <v>2.62257765588055</v>
      </c>
      <c r="T21" s="28">
        <v>0.19066274248013301</v>
      </c>
      <c r="U21" s="28">
        <v>0</v>
      </c>
      <c r="V21" s="28">
        <v>157.19994179797899</v>
      </c>
      <c r="W21" s="28">
        <v>0.96681095893450597</v>
      </c>
      <c r="X21" s="28">
        <v>0</v>
      </c>
      <c r="Y21" s="28">
        <v>0.149537922947138</v>
      </c>
      <c r="Z21" s="28">
        <v>0</v>
      </c>
      <c r="AA21" s="28">
        <v>0.89967326941252301</v>
      </c>
      <c r="AB21" s="28">
        <v>0.89967326941252301</v>
      </c>
      <c r="AC21" s="28">
        <v>57658.802026047597</v>
      </c>
      <c r="AD21" s="28">
        <v>0</v>
      </c>
      <c r="AE21" s="28">
        <v>0.30811934853971301</v>
      </c>
      <c r="AF21" s="28">
        <v>6.5027446517964896E-2</v>
      </c>
      <c r="AG21" s="28">
        <v>8.0993976787535005E-2</v>
      </c>
      <c r="AH21" s="28">
        <v>0</v>
      </c>
      <c r="AI21" s="28">
        <v>0</v>
      </c>
      <c r="AJ21" s="28">
        <v>33.024994901811603</v>
      </c>
      <c r="AK21" s="28">
        <v>0</v>
      </c>
      <c r="AL21" s="28">
        <v>5.7006062269548101</v>
      </c>
      <c r="AM21" s="28">
        <v>0.63340146938055597</v>
      </c>
      <c r="AN21" s="28">
        <v>6.3340076963353598</v>
      </c>
      <c r="AO21" s="28">
        <v>0</v>
      </c>
      <c r="AP21" s="28">
        <v>0.50991477233419802</v>
      </c>
      <c r="AQ21" s="28">
        <v>4.68271664544718E-3</v>
      </c>
      <c r="AR21" s="28">
        <v>2.2923354986028199</v>
      </c>
      <c r="AS21" s="28">
        <v>5.1509754901150201E-3</v>
      </c>
      <c r="AT21" s="28">
        <v>1.41261403131665</v>
      </c>
      <c r="AU21" s="28">
        <v>1.7013802035968399</v>
      </c>
      <c r="AV21" s="28">
        <v>1.5608982732298201E-3</v>
      </c>
      <c r="AW21" s="28">
        <v>0</v>
      </c>
      <c r="AX21" s="28">
        <v>1.0988732287240099</v>
      </c>
      <c r="AY21" s="28">
        <v>26.650150141206002</v>
      </c>
      <c r="AZ21" s="28">
        <v>15.608153084376299</v>
      </c>
      <c r="BA21" s="28">
        <v>11.041997056829601</v>
      </c>
      <c r="BB21" s="28">
        <v>1.2580828496943801E-2</v>
      </c>
      <c r="BC21" s="28">
        <v>0</v>
      </c>
      <c r="BD21" s="28">
        <v>0.37305509901508499</v>
      </c>
      <c r="BE21" s="28">
        <v>0.102238972205228</v>
      </c>
      <c r="BF21" s="28">
        <v>4.2409644118895198</v>
      </c>
      <c r="BG21" s="28">
        <v>0.28096244977595503</v>
      </c>
      <c r="BH21" s="28">
        <v>5.4631281381416097E-2</v>
      </c>
      <c r="BI21" s="28">
        <v>6.0594121375463601</v>
      </c>
      <c r="BJ21" s="28">
        <v>0.227929498820196</v>
      </c>
      <c r="BK21" s="28">
        <v>2.34135485044395E-3</v>
      </c>
      <c r="BL21" s="28">
        <v>0.25754840523156802</v>
      </c>
      <c r="BM21" s="28">
        <v>1.5608993755408199E-4</v>
      </c>
      <c r="BN21" s="28">
        <v>2.6365750227351601</v>
      </c>
      <c r="BO21" s="28">
        <v>0.57602347845982904</v>
      </c>
      <c r="BP21" s="28">
        <v>0</v>
      </c>
      <c r="BQ21" s="28">
        <v>1.2490966184846501E-3</v>
      </c>
      <c r="BR21" s="28">
        <v>0.37598640623533203</v>
      </c>
      <c r="BS21" s="28">
        <v>0.35936004289753398</v>
      </c>
      <c r="BT21" s="28">
        <v>11.0429963017466</v>
      </c>
      <c r="BU21" s="28">
        <v>0.16192404441817199</v>
      </c>
      <c r="BW21" s="57">
        <f t="shared" si="0"/>
        <v>-3.7024186383405327E-7</v>
      </c>
      <c r="BX21" s="57">
        <f t="shared" si="1"/>
        <v>-1.5437360774840748E-7</v>
      </c>
      <c r="BY21" s="57">
        <f t="shared" si="2"/>
        <v>1.2150829428686511E-6</v>
      </c>
      <c r="BZ21" s="57">
        <f t="shared" si="3"/>
        <v>-3.1888439232983274E-5</v>
      </c>
      <c r="CA21" s="57">
        <f t="shared" si="4"/>
        <v>-5.4258160272954022E-5</v>
      </c>
      <c r="CB21" s="57">
        <f t="shared" si="5"/>
        <v>-9.4732856102423104E-6</v>
      </c>
      <c r="CC21" s="57">
        <f t="shared" si="6"/>
        <v>-3.3489571670017325E-7</v>
      </c>
      <c r="CD21" s="57" t="str">
        <f t="shared" si="7"/>
        <v/>
      </c>
      <c r="CE21" s="57" t="e">
        <f t="shared" si="8"/>
        <v>#DIV/0!</v>
      </c>
      <c r="CF21" s="57" t="e">
        <f t="shared" si="9"/>
        <v>#DIV/0!</v>
      </c>
      <c r="CG21" s="57"/>
      <c r="CH21" s="57"/>
    </row>
    <row r="22" spans="1:86" x14ac:dyDescent="0.3">
      <c r="A22" s="45" t="s">
        <v>129</v>
      </c>
      <c r="B22" s="28">
        <v>5.88</v>
      </c>
      <c r="C22" s="28">
        <v>0.40400000000000003</v>
      </c>
      <c r="D22" s="28">
        <v>0.13900000000000001</v>
      </c>
      <c r="E22" s="28">
        <v>1.02</v>
      </c>
      <c r="F22" s="28">
        <v>0.75</v>
      </c>
      <c r="G22" s="28">
        <v>2.58E-2</v>
      </c>
      <c r="H22" s="28">
        <v>0.34599999999999997</v>
      </c>
      <c r="I22" s="28"/>
      <c r="J22" s="28"/>
      <c r="K22" s="28"/>
      <c r="L22" s="28"/>
      <c r="M22" s="28"/>
      <c r="N22" s="28"/>
      <c r="O22" s="30" t="s">
        <v>129</v>
      </c>
      <c r="P22" s="28">
        <v>0</v>
      </c>
      <c r="Q22" s="28">
        <v>4.3007838800244703E-2</v>
      </c>
      <c r="R22" s="28">
        <v>4.3007838800244703E-2</v>
      </c>
      <c r="S22" s="28">
        <v>9.1194017758230106E-2</v>
      </c>
      <c r="T22" s="28">
        <v>6.4356335999823603E-3</v>
      </c>
      <c r="U22" s="28">
        <v>0</v>
      </c>
      <c r="V22" s="28">
        <v>5.8799984567646</v>
      </c>
      <c r="W22" s="28">
        <v>3.2834179797946297E-2</v>
      </c>
      <c r="X22" s="28">
        <v>0</v>
      </c>
      <c r="Y22" s="28">
        <v>4.9130151622877299E-3</v>
      </c>
      <c r="Z22" s="28">
        <v>0</v>
      </c>
      <c r="AA22" s="28">
        <v>2.9167934610911699E-2</v>
      </c>
      <c r="AB22" s="28">
        <v>2.9167934610911699E-2</v>
      </c>
      <c r="AC22" s="28">
        <v>1340.4103110170399</v>
      </c>
      <c r="AD22" s="28">
        <v>0</v>
      </c>
      <c r="AE22" s="28">
        <v>1.0838092891747499E-2</v>
      </c>
      <c r="AF22" s="28">
        <v>2.2708294680798199E-3</v>
      </c>
      <c r="AG22" s="28">
        <v>2.6262468625473301E-3</v>
      </c>
      <c r="AH22" s="28">
        <v>0</v>
      </c>
      <c r="AI22" s="28">
        <v>0</v>
      </c>
      <c r="AJ22" s="28">
        <v>0.40400028660085802</v>
      </c>
      <c r="AK22" s="28">
        <v>0</v>
      </c>
      <c r="AL22" s="28">
        <v>0.12509752696528201</v>
      </c>
      <c r="AM22" s="28">
        <v>1.3900119600742901E-2</v>
      </c>
      <c r="AN22" s="28">
        <v>0.13899764656602501</v>
      </c>
      <c r="AO22" s="28">
        <v>0</v>
      </c>
      <c r="AP22" s="28">
        <v>1.7247399372785001E-2</v>
      </c>
      <c r="AQ22" s="28">
        <v>2.25003720299608E-4</v>
      </c>
      <c r="AR22" s="28">
        <v>5.9041181236462202E-2</v>
      </c>
      <c r="AS22" s="28">
        <v>2.4750188770757798E-4</v>
      </c>
      <c r="AT22" s="28">
        <v>6.7875019979386705E-2</v>
      </c>
      <c r="AU22" s="28">
        <v>8.1749918704564106E-2</v>
      </c>
      <c r="AV22" s="28">
        <v>7.5000137788874298E-5</v>
      </c>
      <c r="AW22" s="28">
        <v>0</v>
      </c>
      <c r="AX22" s="28">
        <v>5.2800035273951801E-2</v>
      </c>
      <c r="AY22" s="28">
        <v>1.0199593720134199</v>
      </c>
      <c r="AZ22" s="28">
        <v>0.74995942712897601</v>
      </c>
      <c r="BA22" s="28">
        <v>0.26999994488445</v>
      </c>
      <c r="BB22" s="28">
        <v>6.0449632654860895E-4</v>
      </c>
      <c r="BC22" s="28">
        <v>0</v>
      </c>
      <c r="BD22" s="28">
        <v>1.7925009783009999E-2</v>
      </c>
      <c r="BE22" s="28">
        <v>4.9124489492220402E-3</v>
      </c>
      <c r="BF22" s="28">
        <v>0.20377497423348001</v>
      </c>
      <c r="BG22" s="28">
        <v>1.35000027557774E-2</v>
      </c>
      <c r="BH22" s="28">
        <v>2.6250434034954199E-3</v>
      </c>
      <c r="BI22" s="28">
        <v>0.29114998594553398</v>
      </c>
      <c r="BJ22" s="28">
        <v>8.2000862007198007E-3</v>
      </c>
      <c r="BK22" s="28">
        <v>1.12501860149804E-4</v>
      </c>
      <c r="BL22" s="28">
        <v>1.23749841542794E-2</v>
      </c>
      <c r="BM22" s="28">
        <v>7.5000137788874296E-6</v>
      </c>
      <c r="BN22" s="28">
        <v>2.5800073854836601E-2</v>
      </c>
      <c r="BO22" s="28">
        <v>1.8710781792026902E-2</v>
      </c>
      <c r="BP22" s="28">
        <v>0</v>
      </c>
      <c r="BQ22" s="28">
        <v>4.7604598841471101E-5</v>
      </c>
      <c r="BR22" s="28">
        <v>1.1030945374978601E-2</v>
      </c>
      <c r="BS22" s="28">
        <v>1.80657934158964E-3</v>
      </c>
      <c r="BT22" s="28">
        <v>0.34599987874579002</v>
      </c>
      <c r="BU22" s="28">
        <v>3.7343266808864701E-3</v>
      </c>
      <c r="BW22" s="57">
        <f t="shared" si="0"/>
        <v>-2.6245499998546296E-7</v>
      </c>
      <c r="BX22" s="57">
        <f t="shared" si="1"/>
        <v>7.0940806433287661E-7</v>
      </c>
      <c r="BY22" s="57">
        <f t="shared" si="2"/>
        <v>-1.6931179676297225E-5</v>
      </c>
      <c r="BZ22" s="57">
        <f t="shared" si="3"/>
        <v>-3.9831359392265377E-5</v>
      </c>
      <c r="CA22" s="57">
        <f t="shared" si="4"/>
        <v>-5.4097161365322201E-5</v>
      </c>
      <c r="CB22" s="57">
        <f t="shared" si="5"/>
        <v>2.8625905659128265E-6</v>
      </c>
      <c r="CC22" s="57">
        <f t="shared" si="6"/>
        <v>-3.5044569349844221E-7</v>
      </c>
      <c r="CD22" s="57" t="str">
        <f t="shared" si="7"/>
        <v/>
      </c>
      <c r="CE22" s="57" t="e">
        <f t="shared" si="8"/>
        <v>#DIV/0!</v>
      </c>
      <c r="CF22" s="57" t="e">
        <f t="shared" si="9"/>
        <v>#DIV/0!</v>
      </c>
      <c r="CG22" s="57"/>
      <c r="CH22" s="57"/>
    </row>
    <row r="23" spans="1:86" x14ac:dyDescent="0.3">
      <c r="A23" s="45" t="s">
        <v>22</v>
      </c>
      <c r="B23" s="28">
        <v>317.86</v>
      </c>
      <c r="C23" s="28">
        <v>33.332999999999998</v>
      </c>
      <c r="D23" s="28">
        <v>9.0289999999999999</v>
      </c>
      <c r="E23" s="28">
        <v>51.829000000000001</v>
      </c>
      <c r="F23" s="28">
        <v>37.247999999999998</v>
      </c>
      <c r="G23" s="28">
        <v>2.0596000000000001</v>
      </c>
      <c r="H23" s="28">
        <v>20.399999999999999</v>
      </c>
      <c r="I23" s="28"/>
      <c r="J23" s="28"/>
      <c r="K23" s="28"/>
      <c r="L23" s="28"/>
      <c r="M23" s="28"/>
      <c r="N23" s="28"/>
      <c r="O23" s="30" t="s">
        <v>22</v>
      </c>
      <c r="P23" s="28">
        <v>0</v>
      </c>
      <c r="Q23" s="28">
        <v>2.3503137332389699</v>
      </c>
      <c r="R23" s="28">
        <v>2.3503137332389699</v>
      </c>
      <c r="S23" s="28">
        <v>4.9817947062616703</v>
      </c>
      <c r="T23" s="28">
        <v>0.35922945083576102</v>
      </c>
      <c r="U23" s="28">
        <v>0</v>
      </c>
      <c r="V23" s="28">
        <v>317.85989759530798</v>
      </c>
      <c r="W23" s="28">
        <v>1.8246142963276499</v>
      </c>
      <c r="X23" s="28">
        <v>0</v>
      </c>
      <c r="Y23" s="28">
        <v>0.27970148913639398</v>
      </c>
      <c r="Z23" s="28">
        <v>0</v>
      </c>
      <c r="AA23" s="28">
        <v>1.6768740466652301</v>
      </c>
      <c r="AB23" s="28">
        <v>1.6768740466652301</v>
      </c>
      <c r="AC23" s="28">
        <v>83542.827502659304</v>
      </c>
      <c r="AD23" s="28">
        <v>0</v>
      </c>
      <c r="AE23" s="28">
        <v>0.58717931023550796</v>
      </c>
      <c r="AF23" s="28">
        <v>0.12367136411547799</v>
      </c>
      <c r="AG23" s="28">
        <v>0.150966523009088</v>
      </c>
      <c r="AH23" s="28">
        <v>0</v>
      </c>
      <c r="AI23" s="28">
        <v>0</v>
      </c>
      <c r="AJ23" s="28">
        <v>33.333008812976402</v>
      </c>
      <c r="AK23" s="28">
        <v>0</v>
      </c>
      <c r="AL23" s="28">
        <v>8.1260161047636394</v>
      </c>
      <c r="AM23" s="28">
        <v>0.902902137932174</v>
      </c>
      <c r="AN23" s="28">
        <v>9.0289182426958092</v>
      </c>
      <c r="AO23" s="28">
        <v>0</v>
      </c>
      <c r="AP23" s="28">
        <v>0.96127366676036297</v>
      </c>
      <c r="AQ23" s="28">
        <v>1.11745308839983E-2</v>
      </c>
      <c r="AR23" s="28">
        <v>4.0405727429355602</v>
      </c>
      <c r="AS23" s="28">
        <v>1.22918414656327E-2</v>
      </c>
      <c r="AT23" s="28">
        <v>3.3709447576844802</v>
      </c>
      <c r="AU23" s="28">
        <v>4.0600288805480602</v>
      </c>
      <c r="AV23" s="28">
        <v>3.7248131307285699E-3</v>
      </c>
      <c r="AW23" s="28">
        <v>0</v>
      </c>
      <c r="AX23" s="28">
        <v>2.6222598036784102</v>
      </c>
      <c r="AY23" s="28">
        <v>51.826977934710101</v>
      </c>
      <c r="AZ23" s="28">
        <v>37.245981335339501</v>
      </c>
      <c r="BA23" s="28">
        <v>14.580996599370501</v>
      </c>
      <c r="BB23" s="28">
        <v>3.0021854197324602E-2</v>
      </c>
      <c r="BC23" s="28">
        <v>0</v>
      </c>
      <c r="BD23" s="28">
        <v>0.89022699890320101</v>
      </c>
      <c r="BE23" s="28">
        <v>0.24397347619283799</v>
      </c>
      <c r="BF23" s="28">
        <v>10.120279435837199</v>
      </c>
      <c r="BG23" s="28">
        <v>0.67046439259908397</v>
      </c>
      <c r="BH23" s="28">
        <v>0.13036913308751699</v>
      </c>
      <c r="BI23" s="28">
        <v>14.4596701885502</v>
      </c>
      <c r="BJ23" s="28">
        <v>0.43713967365157003</v>
      </c>
      <c r="BK23" s="28">
        <v>5.5872361205266804E-3</v>
      </c>
      <c r="BL23" s="28">
        <v>0.61459151110302701</v>
      </c>
      <c r="BM23" s="28">
        <v>3.7248135716529699E-4</v>
      </c>
      <c r="BN23" s="28">
        <v>2.0596031548140599</v>
      </c>
      <c r="BO23" s="28">
        <v>1.07416458152562</v>
      </c>
      <c r="BP23" s="28">
        <v>0</v>
      </c>
      <c r="BQ23" s="28">
        <v>2.4360940139001399E-3</v>
      </c>
      <c r="BR23" s="28">
        <v>0.68318907378979998</v>
      </c>
      <c r="BS23" s="28">
        <v>0.52028604462375305</v>
      </c>
      <c r="BT23" s="28">
        <v>20.399992724747399</v>
      </c>
      <c r="BU23" s="28">
        <v>0.27878982715322598</v>
      </c>
      <c r="BW23" s="57">
        <f t="shared" si="0"/>
        <v>-3.221691689085371E-7</v>
      </c>
      <c r="BX23" s="57">
        <f t="shared" si="1"/>
        <v>2.6439193603217024E-7</v>
      </c>
      <c r="BY23" s="57">
        <f t="shared" si="2"/>
        <v>-9.0549677916367573E-6</v>
      </c>
      <c r="BZ23" s="57">
        <f t="shared" si="3"/>
        <v>-3.90141675490536E-5</v>
      </c>
      <c r="CA23" s="57">
        <f t="shared" si="4"/>
        <v>-5.4195249691176398E-5</v>
      </c>
      <c r="CB23" s="57">
        <f t="shared" si="5"/>
        <v>1.5317605650462472E-6</v>
      </c>
      <c r="CC23" s="57">
        <f t="shared" si="6"/>
        <v>-3.5663002938579167E-7</v>
      </c>
      <c r="CD23" s="57" t="str">
        <f t="shared" si="7"/>
        <v/>
      </c>
      <c r="CE23" s="57" t="e">
        <f t="shared" si="8"/>
        <v>#DIV/0!</v>
      </c>
      <c r="CF23" s="57" t="e">
        <f t="shared" si="9"/>
        <v>#DIV/0!</v>
      </c>
      <c r="CG23" s="57"/>
      <c r="CH23" s="57"/>
    </row>
    <row r="24" spans="1:86" x14ac:dyDescent="0.3">
      <c r="A24" s="45" t="s">
        <v>23</v>
      </c>
      <c r="B24" s="28">
        <v>3020.8</v>
      </c>
      <c r="C24" s="28">
        <v>365.17599999999999</v>
      </c>
      <c r="D24" s="28">
        <v>84.662000000000006</v>
      </c>
      <c r="E24" s="28">
        <v>493.33800000000002</v>
      </c>
      <c r="F24" s="28">
        <v>350.27199999999999</v>
      </c>
      <c r="G24" s="28">
        <v>15.8332</v>
      </c>
      <c r="H24" s="28">
        <v>184.59399999999999</v>
      </c>
      <c r="I24" s="28"/>
      <c r="J24" s="28"/>
      <c r="K24" s="28"/>
      <c r="L24" s="28"/>
      <c r="M24" s="28"/>
      <c r="N24" s="28"/>
      <c r="O24" s="30" t="s">
        <v>23</v>
      </c>
      <c r="P24" s="28">
        <v>0</v>
      </c>
      <c r="Q24" s="28">
        <v>19.812024421058499</v>
      </c>
      <c r="R24" s="28">
        <v>19.812024421058499</v>
      </c>
      <c r="S24" s="28">
        <v>41.978621226376099</v>
      </c>
      <c r="T24" s="28">
        <v>3.0921670359919098</v>
      </c>
      <c r="U24" s="28">
        <v>0</v>
      </c>
      <c r="V24" s="28">
        <v>3021.7554906661799</v>
      </c>
      <c r="W24" s="28">
        <v>15.638111940058501</v>
      </c>
      <c r="X24" s="28">
        <v>0</v>
      </c>
      <c r="Y24" s="28">
        <v>2.4531643831022301</v>
      </c>
      <c r="Z24" s="28">
        <v>0</v>
      </c>
      <c r="AA24" s="28">
        <v>14.840260630682801</v>
      </c>
      <c r="AB24" s="28">
        <v>14.840260630682801</v>
      </c>
      <c r="AC24" s="28">
        <v>789004.81933894404</v>
      </c>
      <c r="AD24" s="28">
        <v>0</v>
      </c>
      <c r="AE24" s="28">
        <v>4.90616653938502</v>
      </c>
      <c r="AF24" s="28">
        <v>1.0388598204235</v>
      </c>
      <c r="AG24" s="28">
        <v>1.3359106053561201</v>
      </c>
      <c r="AH24" s="28">
        <v>0</v>
      </c>
      <c r="AI24" s="28">
        <v>0</v>
      </c>
      <c r="AJ24" s="28">
        <v>365.294420652898</v>
      </c>
      <c r="AK24" s="28">
        <v>0</v>
      </c>
      <c r="AL24" s="28">
        <v>76.219994819138293</v>
      </c>
      <c r="AM24" s="28">
        <v>8.4688672982908599</v>
      </c>
      <c r="AN24" s="28">
        <v>84.688862117429096</v>
      </c>
      <c r="AO24" s="28">
        <v>0</v>
      </c>
      <c r="AP24" s="28">
        <v>8.2624273530206001</v>
      </c>
      <c r="AQ24" s="28">
        <v>0.105115314627115</v>
      </c>
      <c r="AR24" s="28">
        <v>40.986078794953599</v>
      </c>
      <c r="AS24" s="28">
        <v>0.115626217474936</v>
      </c>
      <c r="AT24" s="28">
        <v>31.7095845941015</v>
      </c>
      <c r="AU24" s="28">
        <v>38.191652860221403</v>
      </c>
      <c r="AV24" s="28">
        <v>3.5038234428479302E-2</v>
      </c>
      <c r="AW24" s="28">
        <v>0</v>
      </c>
      <c r="AX24" s="28">
        <v>24.666914907102701</v>
      </c>
      <c r="AY24" s="28">
        <v>493.474676824131</v>
      </c>
      <c r="AZ24" s="28">
        <v>350.363292927793</v>
      </c>
      <c r="BA24" s="28">
        <v>143.111383896338</v>
      </c>
      <c r="BB24" s="28">
        <v>0.28240859471882801</v>
      </c>
      <c r="BC24" s="28">
        <v>0</v>
      </c>
      <c r="BD24" s="28">
        <v>8.3741276476132196</v>
      </c>
      <c r="BE24" s="28">
        <v>2.29500539581232</v>
      </c>
      <c r="BF24" s="28">
        <v>95.198844226921693</v>
      </c>
      <c r="BG24" s="28">
        <v>6.30687366964841</v>
      </c>
      <c r="BH24" s="28">
        <v>1.22634036277054</v>
      </c>
      <c r="BI24" s="28">
        <v>136.01838709855201</v>
      </c>
      <c r="BJ24" s="28">
        <v>3.59141389890882</v>
      </c>
      <c r="BK24" s="28">
        <v>5.2557807503430899E-2</v>
      </c>
      <c r="BL24" s="28">
        <v>5.7813121689622298</v>
      </c>
      <c r="BM24" s="28">
        <v>3.5038273340057399E-3</v>
      </c>
      <c r="BN24" s="28">
        <v>15.838233092478299</v>
      </c>
      <c r="BO24" s="28">
        <v>9.4941410384960001</v>
      </c>
      <c r="BP24" s="28">
        <v>0</v>
      </c>
      <c r="BQ24" s="28">
        <v>1.91273476078197E-2</v>
      </c>
      <c r="BR24" s="28">
        <v>6.4425998801093503</v>
      </c>
      <c r="BS24" s="28">
        <v>7.9726002958646696</v>
      </c>
      <c r="BT24" s="28">
        <v>184.65238810165499</v>
      </c>
      <c r="BU24" s="28">
        <v>2.9857537006635901</v>
      </c>
      <c r="BW24" s="57">
        <f t="shared" si="0"/>
        <v>3.1630384870884695E-4</v>
      </c>
      <c r="BX24" s="57">
        <f t="shared" si="1"/>
        <v>3.2428377795367123E-4</v>
      </c>
      <c r="BY24" s="57">
        <f t="shared" si="2"/>
        <v>3.1728659173052782E-4</v>
      </c>
      <c r="BZ24" s="57">
        <f t="shared" si="3"/>
        <v>2.7704499578579556E-4</v>
      </c>
      <c r="CA24" s="57">
        <f t="shared" si="4"/>
        <v>2.6063438639972974E-4</v>
      </c>
      <c r="CB24" s="57">
        <f t="shared" si="5"/>
        <v>3.1788220184799976E-4</v>
      </c>
      <c r="CC24" s="57">
        <f t="shared" si="6"/>
        <v>3.163055226876176E-4</v>
      </c>
      <c r="CD24" s="57" t="str">
        <f t="shared" si="7"/>
        <v/>
      </c>
      <c r="CE24" s="57" t="e">
        <f t="shared" si="8"/>
        <v>#DIV/0!</v>
      </c>
      <c r="CF24" s="57" t="e">
        <f t="shared" si="9"/>
        <v>#DIV/0!</v>
      </c>
      <c r="CG24" s="57"/>
      <c r="CH24" s="57"/>
    </row>
    <row r="25" spans="1:86" x14ac:dyDescent="0.3">
      <c r="A25" s="45" t="s">
        <v>24</v>
      </c>
      <c r="B25" s="28">
        <v>8512.5399369999996</v>
      </c>
      <c r="C25" s="28">
        <v>1761.9139419999999</v>
      </c>
      <c r="D25" s="28">
        <v>325.590732</v>
      </c>
      <c r="E25" s="28">
        <v>1369.1710192999999</v>
      </c>
      <c r="F25" s="28">
        <v>914.51858279999999</v>
      </c>
      <c r="G25" s="28">
        <v>135.96579560000001</v>
      </c>
      <c r="H25" s="28">
        <v>636.37103718000003</v>
      </c>
      <c r="I25" s="28"/>
      <c r="J25" s="28"/>
      <c r="K25" s="28"/>
      <c r="L25" s="28"/>
      <c r="M25" s="28"/>
      <c r="N25" s="28"/>
      <c r="O25" s="30" t="s">
        <v>24</v>
      </c>
      <c r="P25" s="28">
        <v>0</v>
      </c>
      <c r="Q25" s="28">
        <v>78.830351854157001</v>
      </c>
      <c r="R25" s="28">
        <v>78.830351854157001</v>
      </c>
      <c r="S25" s="28">
        <v>167.14828944569999</v>
      </c>
      <c r="T25" s="28">
        <v>11.808356999382699</v>
      </c>
      <c r="U25" s="28">
        <v>0</v>
      </c>
      <c r="V25" s="28">
        <v>8515.7027458430202</v>
      </c>
      <c r="W25" s="28">
        <v>60.233967517456499</v>
      </c>
      <c r="X25" s="28">
        <v>0</v>
      </c>
      <c r="Y25" s="28">
        <v>9.0238047274898907</v>
      </c>
      <c r="Z25" s="28">
        <v>0</v>
      </c>
      <c r="AA25" s="28">
        <v>53.598422899112002</v>
      </c>
      <c r="AB25" s="28">
        <v>53.598422899112002</v>
      </c>
      <c r="AC25" s="28">
        <v>3137433.5751671302</v>
      </c>
      <c r="AD25" s="28">
        <v>0</v>
      </c>
      <c r="AE25" s="28">
        <v>19.857112215451799</v>
      </c>
      <c r="AF25" s="28">
        <v>4.1615834530886398</v>
      </c>
      <c r="AG25" s="28">
        <v>4.8259097830140298</v>
      </c>
      <c r="AH25" s="28">
        <v>0</v>
      </c>
      <c r="AI25" s="28">
        <v>0</v>
      </c>
      <c r="AJ25" s="28">
        <v>1762.8637585564099</v>
      </c>
      <c r="AK25" s="28">
        <v>0</v>
      </c>
      <c r="AL25" s="28">
        <v>293.163968049537</v>
      </c>
      <c r="AM25" s="28">
        <v>32.5737356015388</v>
      </c>
      <c r="AN25" s="28">
        <v>325.737703651076</v>
      </c>
      <c r="AO25" s="28">
        <v>0</v>
      </c>
      <c r="AP25" s="28">
        <v>31.6442230569474</v>
      </c>
      <c r="AQ25" s="28">
        <v>0.27444873839227901</v>
      </c>
      <c r="AR25" s="28">
        <v>109.55424197425</v>
      </c>
      <c r="AS25" s="28">
        <v>0.30189442883898998</v>
      </c>
      <c r="AT25" s="28">
        <v>82.792011505437102</v>
      </c>
      <c r="AU25" s="28">
        <v>99.716316336414195</v>
      </c>
      <c r="AV25" s="28">
        <v>9.1482622293633603E-2</v>
      </c>
      <c r="AW25" s="28">
        <v>0</v>
      </c>
      <c r="AX25" s="28">
        <v>64.403934083290594</v>
      </c>
      <c r="AY25" s="28">
        <v>1369.6015061957701</v>
      </c>
      <c r="AZ25" s="28">
        <v>914.779350576355</v>
      </c>
      <c r="BA25" s="28">
        <v>454.82215561941598</v>
      </c>
      <c r="BB25" s="28">
        <v>0.73735097666826399</v>
      </c>
      <c r="BC25" s="28">
        <v>0</v>
      </c>
      <c r="BD25" s="28">
        <v>21.864412785231199</v>
      </c>
      <c r="BE25" s="28">
        <v>5.9921460551783801</v>
      </c>
      <c r="BF25" s="28">
        <v>248.558982080611</v>
      </c>
      <c r="BG25" s="28">
        <v>16.466930020436799</v>
      </c>
      <c r="BH25" s="28">
        <v>3.2018805241632</v>
      </c>
      <c r="BI25" s="28">
        <v>355.13651087021901</v>
      </c>
      <c r="BJ25" s="28">
        <v>15.0124215833491</v>
      </c>
      <c r="BK25" s="28">
        <v>0.13722454066303999</v>
      </c>
      <c r="BL25" s="28">
        <v>15.094676736376799</v>
      </c>
      <c r="BM25" s="28">
        <v>9.1482721391392009E-3</v>
      </c>
      <c r="BN25" s="28">
        <v>136.03627808512701</v>
      </c>
      <c r="BO25" s="28">
        <v>34.380300203936798</v>
      </c>
      <c r="BP25" s="28">
        <v>0</v>
      </c>
      <c r="BQ25" s="28">
        <v>8.6991819003359103E-2</v>
      </c>
      <c r="BR25" s="28">
        <v>20.350896209102501</v>
      </c>
      <c r="BS25" s="28">
        <v>4.0027370433153404</v>
      </c>
      <c r="BT25" s="28">
        <v>636.639572925018</v>
      </c>
      <c r="BU25" s="28">
        <v>6.9673409211469304</v>
      </c>
      <c r="BW25" s="57">
        <f t="shared" si="0"/>
        <v>3.7154701962377235E-4</v>
      </c>
      <c r="BX25" s="57">
        <f t="shared" si="1"/>
        <v>5.390822637636191E-4</v>
      </c>
      <c r="BY25" s="57">
        <f t="shared" si="2"/>
        <v>4.5139998357201659E-4</v>
      </c>
      <c r="BZ25" s="57">
        <f t="shared" si="3"/>
        <v>3.1441426213524651E-4</v>
      </c>
      <c r="CA25" s="57">
        <f t="shared" si="4"/>
        <v>2.8514212970567757E-4</v>
      </c>
      <c r="CB25" s="57">
        <f t="shared" si="5"/>
        <v>5.1838394219642871E-4</v>
      </c>
      <c r="CC25" s="57">
        <f t="shared" si="6"/>
        <v>4.2197983460710902E-4</v>
      </c>
      <c r="CD25" s="57" t="str">
        <f t="shared" si="7"/>
        <v/>
      </c>
      <c r="CE25" s="57" t="e">
        <f t="shared" si="8"/>
        <v>#DIV/0!</v>
      </c>
      <c r="CF25" s="57" t="e">
        <f t="shared" si="9"/>
        <v>#DIV/0!</v>
      </c>
      <c r="CG25" s="57"/>
      <c r="CH25" s="57"/>
    </row>
    <row r="26" spans="1:86" x14ac:dyDescent="0.3">
      <c r="A26" s="45" t="s">
        <v>25</v>
      </c>
      <c r="B26" s="28">
        <v>19332.48187</v>
      </c>
      <c r="C26" s="28">
        <v>1966.343269</v>
      </c>
      <c r="D26" s="28">
        <v>515.98871369999995</v>
      </c>
      <c r="E26" s="28">
        <v>3238.7327061999999</v>
      </c>
      <c r="F26" s="28">
        <v>2368.8746642999999</v>
      </c>
      <c r="G26" s="28">
        <v>121.0184239</v>
      </c>
      <c r="H26" s="28">
        <v>1195.4011350000001</v>
      </c>
      <c r="I26" s="28"/>
      <c r="J26" s="28"/>
      <c r="K26" s="28"/>
      <c r="L26" s="28"/>
      <c r="M26" s="28"/>
      <c r="N26" s="28"/>
      <c r="O26" s="30" t="s">
        <v>25</v>
      </c>
      <c r="P26" s="28">
        <v>0</v>
      </c>
      <c r="Q26" s="28">
        <v>141.27425925673501</v>
      </c>
      <c r="R26" s="28">
        <v>141.27425925673501</v>
      </c>
      <c r="S26" s="28">
        <v>299.48619090199998</v>
      </c>
      <c r="T26" s="28">
        <v>21.435607106100498</v>
      </c>
      <c r="U26" s="28">
        <v>0</v>
      </c>
      <c r="V26" s="28">
        <v>19328.2162975274</v>
      </c>
      <c r="W26" s="28">
        <v>109.04669643184999</v>
      </c>
      <c r="X26" s="28">
        <v>0</v>
      </c>
      <c r="Y26" s="28">
        <v>16.579292564122099</v>
      </c>
      <c r="Z26" s="28">
        <v>0</v>
      </c>
      <c r="AA26" s="28">
        <v>99.066663197100894</v>
      </c>
      <c r="AB26" s="28">
        <v>99.066663197100894</v>
      </c>
      <c r="AC26" s="28">
        <v>6031125.7531815404</v>
      </c>
      <c r="AD26" s="28">
        <v>0</v>
      </c>
      <c r="AE26" s="28">
        <v>35.400706256252697</v>
      </c>
      <c r="AF26" s="28">
        <v>7.4425420833668703</v>
      </c>
      <c r="AG26" s="28">
        <v>8.9192055129860695</v>
      </c>
      <c r="AH26" s="28">
        <v>0</v>
      </c>
      <c r="AI26" s="28">
        <v>0</v>
      </c>
      <c r="AJ26" s="28">
        <v>1965.9973928437901</v>
      </c>
      <c r="AK26" s="28">
        <v>0</v>
      </c>
      <c r="AL26" s="28">
        <v>464.29502574248897</v>
      </c>
      <c r="AM26" s="28">
        <v>51.588339939588899</v>
      </c>
      <c r="AN26" s="28">
        <v>515.88336568207797</v>
      </c>
      <c r="AO26" s="28">
        <v>0</v>
      </c>
      <c r="AP26" s="28">
        <v>57.390799938223502</v>
      </c>
      <c r="AQ26" s="28">
        <v>0.71050770037269095</v>
      </c>
      <c r="AR26" s="28">
        <v>225.92096082578001</v>
      </c>
      <c r="AS26" s="28">
        <v>0.78155345323721104</v>
      </c>
      <c r="AT26" s="28">
        <v>214.33473607257599</v>
      </c>
      <c r="AU26" s="28">
        <v>258.14904274861198</v>
      </c>
      <c r="AV26" s="28">
        <v>0.23683420756802601</v>
      </c>
      <c r="AW26" s="28">
        <v>0</v>
      </c>
      <c r="AX26" s="28">
        <v>166.73120467849401</v>
      </c>
      <c r="AY26" s="28">
        <v>3237.8747936301202</v>
      </c>
      <c r="AZ26" s="28">
        <v>2368.21247487551</v>
      </c>
      <c r="BA26" s="28">
        <v>869.66231875460801</v>
      </c>
      <c r="BB26" s="28">
        <v>1.90888291148905</v>
      </c>
      <c r="BC26" s="28">
        <v>0</v>
      </c>
      <c r="BD26" s="28">
        <v>56.603279731939899</v>
      </c>
      <c r="BE26" s="28">
        <v>15.5126485773089</v>
      </c>
      <c r="BF26" s="28">
        <v>643.47808093068102</v>
      </c>
      <c r="BG26" s="28">
        <v>42.630124009942797</v>
      </c>
      <c r="BH26" s="28">
        <v>8.2892226107861102</v>
      </c>
      <c r="BI26" s="28">
        <v>919.38975792026997</v>
      </c>
      <c r="BJ26" s="28">
        <v>26.504787091201401</v>
      </c>
      <c r="BK26" s="28">
        <v>0.35525452046307998</v>
      </c>
      <c r="BL26" s="28">
        <v>39.077661371737797</v>
      </c>
      <c r="BM26" s="28">
        <v>2.3683430038261101E-2</v>
      </c>
      <c r="BN26" s="28">
        <v>120.999290906441</v>
      </c>
      <c r="BO26" s="28">
        <v>63.490809012498303</v>
      </c>
      <c r="BP26" s="28">
        <v>0</v>
      </c>
      <c r="BQ26" s="28">
        <v>0.14988369844852201</v>
      </c>
      <c r="BR26" s="28">
        <v>39.3917709852158</v>
      </c>
      <c r="BS26" s="28">
        <v>22.495489481635701</v>
      </c>
      <c r="BT26" s="28">
        <v>1195.1483203508401</v>
      </c>
      <c r="BU26" s="28">
        <v>15.201835374903901</v>
      </c>
      <c r="BW26" s="57">
        <f t="shared" si="0"/>
        <v>-2.2064277630170411E-4</v>
      </c>
      <c r="BX26" s="57">
        <f t="shared" si="1"/>
        <v>-1.7589815657456149E-4</v>
      </c>
      <c r="BY26" s="57">
        <f t="shared" si="2"/>
        <v>-2.0416729111488556E-4</v>
      </c>
      <c r="BZ26" s="57">
        <f t="shared" si="3"/>
        <v>-2.6489143986394606E-4</v>
      </c>
      <c r="CA26" s="57">
        <f t="shared" si="4"/>
        <v>-2.7953755193106786E-4</v>
      </c>
      <c r="CB26" s="57">
        <f t="shared" si="5"/>
        <v>-1.5809984085404758E-4</v>
      </c>
      <c r="CC26" s="57">
        <f t="shared" si="6"/>
        <v>-2.1148938356995348E-4</v>
      </c>
      <c r="CD26" s="57" t="str">
        <f t="shared" si="7"/>
        <v/>
      </c>
      <c r="CE26" s="57" t="e">
        <f t="shared" si="8"/>
        <v>#DIV/0!</v>
      </c>
      <c r="CF26" s="57" t="e">
        <f t="shared" si="9"/>
        <v>#DIV/0!</v>
      </c>
      <c r="CG26" s="57"/>
      <c r="CH26" s="57"/>
    </row>
    <row r="27" spans="1:86" x14ac:dyDescent="0.3">
      <c r="A27" s="45" t="s">
        <v>26</v>
      </c>
      <c r="B27" s="28">
        <v>12494.3</v>
      </c>
      <c r="C27" s="28">
        <v>1209.1099999999999</v>
      </c>
      <c r="D27" s="28">
        <v>337.09</v>
      </c>
      <c r="E27" s="28">
        <v>2092.64</v>
      </c>
      <c r="F27" s="28">
        <v>1506.27</v>
      </c>
      <c r="G27" s="28">
        <v>72.653999999999996</v>
      </c>
      <c r="H27" s="28">
        <v>776.99</v>
      </c>
      <c r="I27" s="28"/>
      <c r="J27" s="28"/>
      <c r="K27" s="28"/>
      <c r="L27" s="28"/>
      <c r="M27" s="28"/>
      <c r="N27" s="28"/>
      <c r="O27" s="30" t="s">
        <v>26</v>
      </c>
      <c r="P27" s="28">
        <v>0</v>
      </c>
      <c r="Q27" s="28">
        <v>91.269009915297502</v>
      </c>
      <c r="R27" s="28">
        <v>91.269009915297502</v>
      </c>
      <c r="S27" s="28">
        <v>193.47483623571799</v>
      </c>
      <c r="T27" s="28">
        <v>13.8731825128505</v>
      </c>
      <c r="U27" s="28">
        <v>0</v>
      </c>
      <c r="V27" s="28">
        <v>12495.298457095199</v>
      </c>
      <c r="W27" s="28">
        <v>70.548306016766105</v>
      </c>
      <c r="X27" s="28">
        <v>0</v>
      </c>
      <c r="Y27" s="28">
        <v>10.747609105097601</v>
      </c>
      <c r="Z27" s="28">
        <v>0</v>
      </c>
      <c r="AA27" s="28">
        <v>64.273856140720994</v>
      </c>
      <c r="AB27" s="28">
        <v>64.273856140720994</v>
      </c>
      <c r="AC27" s="28">
        <v>3155177.0648412299</v>
      </c>
      <c r="AD27" s="28">
        <v>0</v>
      </c>
      <c r="AE27" s="28">
        <v>22.853845918506099</v>
      </c>
      <c r="AF27" s="28">
        <v>4.8068320870244703</v>
      </c>
      <c r="AG27" s="28">
        <v>5.7866729977237199</v>
      </c>
      <c r="AH27" s="28">
        <v>0</v>
      </c>
      <c r="AI27" s="28">
        <v>0</v>
      </c>
      <c r="AJ27" s="28">
        <v>1208.9061752564201</v>
      </c>
      <c r="AK27" s="28">
        <v>0</v>
      </c>
      <c r="AL27" s="28">
        <v>303.36791825261599</v>
      </c>
      <c r="AM27" s="28">
        <v>33.707524229346802</v>
      </c>
      <c r="AN27" s="28">
        <v>337.07544248196302</v>
      </c>
      <c r="AO27" s="28">
        <v>0</v>
      </c>
      <c r="AP27" s="28">
        <v>37.138322655246697</v>
      </c>
      <c r="AQ27" s="28">
        <v>0.45194554804146803</v>
      </c>
      <c r="AR27" s="28">
        <v>148.620138573719</v>
      </c>
      <c r="AS27" s="28">
        <v>0.49713615635179098</v>
      </c>
      <c r="AT27" s="28">
        <v>136.33630373077099</v>
      </c>
      <c r="AU27" s="28">
        <v>164.20618065774801</v>
      </c>
      <c r="AV27" s="28">
        <v>0.15064827416679</v>
      </c>
      <c r="AW27" s="28">
        <v>0</v>
      </c>
      <c r="AX27" s="28">
        <v>106.056094401913</v>
      </c>
      <c r="AY27" s="28">
        <v>2092.8146495892202</v>
      </c>
      <c r="AZ27" s="28">
        <v>1506.39718534543</v>
      </c>
      <c r="BA27" s="28">
        <v>586.41746424378698</v>
      </c>
      <c r="BB27" s="28">
        <v>1.2142170141702</v>
      </c>
      <c r="BC27" s="28">
        <v>0</v>
      </c>
      <c r="BD27" s="28">
        <v>36.0048334132508</v>
      </c>
      <c r="BE27" s="28">
        <v>9.8674300170306992</v>
      </c>
      <c r="BF27" s="28">
        <v>409.31016837800399</v>
      </c>
      <c r="BG27" s="28">
        <v>27.116620755413699</v>
      </c>
      <c r="BH27" s="28">
        <v>5.2726782299090003</v>
      </c>
      <c r="BI27" s="28">
        <v>584.81500509818795</v>
      </c>
      <c r="BJ27" s="28">
        <v>17.087388990842602</v>
      </c>
      <c r="BK27" s="28">
        <v>0.225972233888346</v>
      </c>
      <c r="BL27" s="28">
        <v>24.856886610779402</v>
      </c>
      <c r="BM27" s="28">
        <v>1.5064825807304999E-2</v>
      </c>
      <c r="BN27" s="28">
        <v>72.640645160579098</v>
      </c>
      <c r="BO27" s="28">
        <v>41.187184968421398</v>
      </c>
      <c r="BP27" s="28">
        <v>0</v>
      </c>
      <c r="BQ27" s="28">
        <v>9.6289692928520604E-2</v>
      </c>
      <c r="BR27" s="28">
        <v>25.712026511948402</v>
      </c>
      <c r="BS27" s="28">
        <v>15.912847436895399</v>
      </c>
      <c r="BT27" s="28">
        <v>777.00426076268798</v>
      </c>
      <c r="BU27" s="28">
        <v>10.0656259606089</v>
      </c>
      <c r="BW27" s="57">
        <f t="shared" si="0"/>
        <v>7.9913007947635136E-5</v>
      </c>
      <c r="BX27" s="57">
        <f t="shared" si="1"/>
        <v>-1.6857419389455379E-4</v>
      </c>
      <c r="BY27" s="57">
        <f t="shared" si="2"/>
        <v>-4.318584958602134E-5</v>
      </c>
      <c r="BZ27" s="57">
        <f t="shared" si="3"/>
        <v>8.3458974893092075E-5</v>
      </c>
      <c r="CA27" s="57">
        <f t="shared" si="4"/>
        <v>8.4437282446046957E-5</v>
      </c>
      <c r="CB27" s="57">
        <f t="shared" si="5"/>
        <v>-1.8381423487899714E-4</v>
      </c>
      <c r="CC27" s="57">
        <f t="shared" si="6"/>
        <v>1.835385614739965E-5</v>
      </c>
      <c r="CD27" s="57" t="str">
        <f t="shared" si="7"/>
        <v/>
      </c>
      <c r="CE27" s="57" t="e">
        <f t="shared" si="8"/>
        <v>#DIV/0!</v>
      </c>
      <c r="CF27" s="57" t="e">
        <f t="shared" si="9"/>
        <v>#DIV/0!</v>
      </c>
      <c r="CG27" s="57"/>
      <c r="CH27" s="57"/>
    </row>
    <row r="28" spans="1:86" x14ac:dyDescent="0.3">
      <c r="A28" s="45" t="s">
        <v>27</v>
      </c>
      <c r="B28" s="28">
        <v>9701.3799999999992</v>
      </c>
      <c r="C28" s="28">
        <v>1494.577</v>
      </c>
      <c r="D28" s="28">
        <v>337.517</v>
      </c>
      <c r="E28" s="28">
        <v>1718.38</v>
      </c>
      <c r="F28" s="28">
        <v>1076.903</v>
      </c>
      <c r="G28" s="28">
        <v>134.56700000000001</v>
      </c>
      <c r="H28" s="28">
        <v>638.96500000000003</v>
      </c>
      <c r="I28" s="28"/>
      <c r="J28" s="28"/>
      <c r="K28" s="28"/>
      <c r="L28" s="28"/>
      <c r="M28" s="28"/>
      <c r="N28" s="28"/>
      <c r="O28" s="30" t="s">
        <v>27</v>
      </c>
      <c r="P28" s="28">
        <v>0</v>
      </c>
      <c r="Q28" s="28">
        <v>79.174510513059403</v>
      </c>
      <c r="R28" s="28">
        <v>79.174510513059403</v>
      </c>
      <c r="S28" s="28">
        <v>167.879038373485</v>
      </c>
      <c r="T28" s="28">
        <v>11.856788026580301</v>
      </c>
      <c r="U28" s="28">
        <v>0</v>
      </c>
      <c r="V28" s="28">
        <v>9698.7284150421292</v>
      </c>
      <c r="W28" s="28">
        <v>60.4845004644719</v>
      </c>
      <c r="X28" s="28">
        <v>0</v>
      </c>
      <c r="Y28" s="28">
        <v>9.0585413075272392</v>
      </c>
      <c r="Z28" s="28">
        <v>0</v>
      </c>
      <c r="AA28" s="28">
        <v>53.797607285847903</v>
      </c>
      <c r="AB28" s="28">
        <v>53.797607285847903</v>
      </c>
      <c r="AC28" s="28">
        <v>3159368.8911963901</v>
      </c>
      <c r="AD28" s="28">
        <v>0</v>
      </c>
      <c r="AE28" s="28">
        <v>19.9459285569624</v>
      </c>
      <c r="AF28" s="28">
        <v>4.1799089540405703</v>
      </c>
      <c r="AG28" s="28">
        <v>4.84385302992444</v>
      </c>
      <c r="AH28" s="28">
        <v>0</v>
      </c>
      <c r="AI28" s="28">
        <v>0</v>
      </c>
      <c r="AJ28" s="28">
        <v>1494.1670897336201</v>
      </c>
      <c r="AK28" s="28">
        <v>0</v>
      </c>
      <c r="AL28" s="28">
        <v>303.679427371484</v>
      </c>
      <c r="AM28" s="28">
        <v>33.7421607433985</v>
      </c>
      <c r="AN28" s="28">
        <v>337.42158811488298</v>
      </c>
      <c r="AO28" s="28">
        <v>0</v>
      </c>
      <c r="AP28" s="28">
        <v>31.774552619807402</v>
      </c>
      <c r="AQ28" s="28">
        <v>0.32298511240816302</v>
      </c>
      <c r="AR28" s="28">
        <v>109.69185299988401</v>
      </c>
      <c r="AS28" s="28">
        <v>0.35528334408086498</v>
      </c>
      <c r="AT28" s="28">
        <v>97.433686293313897</v>
      </c>
      <c r="AU28" s="28">
        <v>117.351067753545</v>
      </c>
      <c r="AV28" s="28">
        <v>0.10766156958062501</v>
      </c>
      <c r="AW28" s="28">
        <v>0</v>
      </c>
      <c r="AX28" s="28">
        <v>75.793728070900599</v>
      </c>
      <c r="AY28" s="28">
        <v>1717.83659926266</v>
      </c>
      <c r="AZ28" s="28">
        <v>1076.55729757667</v>
      </c>
      <c r="BA28" s="28">
        <v>641.27930168598402</v>
      </c>
      <c r="BB28" s="28">
        <v>0.86775200427696597</v>
      </c>
      <c r="BC28" s="28">
        <v>0</v>
      </c>
      <c r="BD28" s="28">
        <v>25.731103192843801</v>
      </c>
      <c r="BE28" s="28">
        <v>7.0518311259555597</v>
      </c>
      <c r="BF28" s="28">
        <v>292.51640326945397</v>
      </c>
      <c r="BG28" s="28">
        <v>19.379086448739699</v>
      </c>
      <c r="BH28" s="28">
        <v>3.7681586842815902</v>
      </c>
      <c r="BI28" s="28">
        <v>417.94212558629101</v>
      </c>
      <c r="BJ28" s="28">
        <v>15.0826352558263</v>
      </c>
      <c r="BK28" s="28">
        <v>0.16149299238854201</v>
      </c>
      <c r="BL28" s="28">
        <v>17.764165974966499</v>
      </c>
      <c r="BM28" s="28">
        <v>1.07661536511295E-2</v>
      </c>
      <c r="BN28" s="28">
        <v>134.52666198845799</v>
      </c>
      <c r="BO28" s="28">
        <v>34.508739785791697</v>
      </c>
      <c r="BP28" s="28">
        <v>0</v>
      </c>
      <c r="BQ28" s="28">
        <v>8.7443112576067697E-2</v>
      </c>
      <c r="BR28" s="28">
        <v>20.405976368107201</v>
      </c>
      <c r="BS28" s="28">
        <v>3.8438584928917399</v>
      </c>
      <c r="BT28" s="28">
        <v>638.79418365603397</v>
      </c>
      <c r="BU28" s="28">
        <v>6.9664962645921102</v>
      </c>
      <c r="BW28" s="57">
        <f t="shared" si="0"/>
        <v>-2.7332038925080766E-4</v>
      </c>
      <c r="BX28" s="57">
        <f t="shared" si="1"/>
        <v>-2.7426507057176614E-4</v>
      </c>
      <c r="BY28" s="57">
        <f t="shared" si="2"/>
        <v>-2.8268764274693272E-4</v>
      </c>
      <c r="BZ28" s="57">
        <f t="shared" si="3"/>
        <v>-3.1622850437045777E-4</v>
      </c>
      <c r="CA28" s="57">
        <f t="shared" si="4"/>
        <v>-3.2101537773603301E-4</v>
      </c>
      <c r="CB28" s="57">
        <f t="shared" si="5"/>
        <v>-2.9976154288955764E-4</v>
      </c>
      <c r="CC28" s="57">
        <f t="shared" si="6"/>
        <v>-2.6733286481429592E-4</v>
      </c>
      <c r="CD28" s="57" t="str">
        <f t="shared" si="7"/>
        <v/>
      </c>
      <c r="CE28" s="57" t="e">
        <f t="shared" si="8"/>
        <v>#DIV/0!</v>
      </c>
      <c r="CF28" s="57" t="e">
        <f t="shared" si="9"/>
        <v>#DIV/0!</v>
      </c>
      <c r="CG28" s="57"/>
      <c r="CH28" s="57"/>
    </row>
    <row r="29" spans="1:86" x14ac:dyDescent="0.3">
      <c r="A29" s="45" t="s">
        <v>28</v>
      </c>
      <c r="B29" s="28">
        <v>376.32</v>
      </c>
      <c r="C29" s="28">
        <v>25.856000000000002</v>
      </c>
      <c r="D29" s="28">
        <v>8.8960000000000008</v>
      </c>
      <c r="E29" s="28">
        <v>65.28</v>
      </c>
      <c r="F29" s="28">
        <v>48</v>
      </c>
      <c r="G29" s="28">
        <v>1.6512</v>
      </c>
      <c r="H29" s="28">
        <v>22.143999999999998</v>
      </c>
      <c r="I29" s="28"/>
      <c r="J29" s="28"/>
      <c r="K29" s="28"/>
      <c r="L29" s="28"/>
      <c r="M29" s="28"/>
      <c r="N29" s="28"/>
      <c r="O29" s="30" t="s">
        <v>28</v>
      </c>
      <c r="P29" s="28">
        <v>0</v>
      </c>
      <c r="Q29" s="28">
        <v>2.75608247293771</v>
      </c>
      <c r="R29" s="28">
        <v>2.75608247293771</v>
      </c>
      <c r="S29" s="28">
        <v>5.8439987549397303</v>
      </c>
      <c r="T29" s="28">
        <v>0.41241465038443098</v>
      </c>
      <c r="U29" s="28">
        <v>0</v>
      </c>
      <c r="V29" s="28">
        <v>376.81047107260298</v>
      </c>
      <c r="W29" s="28">
        <v>2.1041789380446101</v>
      </c>
      <c r="X29" s="28">
        <v>0</v>
      </c>
      <c r="Y29" s="28">
        <v>0.31485005144926298</v>
      </c>
      <c r="Z29" s="28">
        <v>0</v>
      </c>
      <c r="AA29" s="28">
        <v>1.8691745597204501</v>
      </c>
      <c r="AB29" s="28">
        <v>1.8691745597204501</v>
      </c>
      <c r="AC29" s="28">
        <v>85897.914343821802</v>
      </c>
      <c r="AD29" s="28">
        <v>0</v>
      </c>
      <c r="AE29" s="28">
        <v>0.69454201631420198</v>
      </c>
      <c r="AF29" s="28">
        <v>0.14552316646494301</v>
      </c>
      <c r="AG29" s="28">
        <v>0.168298589571035</v>
      </c>
      <c r="AH29" s="28">
        <v>0</v>
      </c>
      <c r="AI29" s="28">
        <v>0</v>
      </c>
      <c r="AJ29" s="28">
        <v>25.889655362467401</v>
      </c>
      <c r="AK29" s="28">
        <v>0</v>
      </c>
      <c r="AL29" s="28">
        <v>8.0168342730534494</v>
      </c>
      <c r="AM29" s="28">
        <v>0.89075655792368702</v>
      </c>
      <c r="AN29" s="28">
        <v>8.9075908309771403</v>
      </c>
      <c r="AO29" s="28">
        <v>0</v>
      </c>
      <c r="AP29" s="28">
        <v>1.1052757908805799</v>
      </c>
      <c r="AQ29" s="28">
        <v>1.44186698413223E-2</v>
      </c>
      <c r="AR29" s="28">
        <v>3.7835912217463901</v>
      </c>
      <c r="AS29" s="28">
        <v>1.5860668992542799E-2</v>
      </c>
      <c r="AT29" s="28">
        <v>4.3496543703875101</v>
      </c>
      <c r="AU29" s="28">
        <v>5.2388113780540904</v>
      </c>
      <c r="AV29" s="28">
        <v>4.8062732518725504E-3</v>
      </c>
      <c r="AW29" s="28">
        <v>0</v>
      </c>
      <c r="AX29" s="28">
        <v>3.3835970612388802</v>
      </c>
      <c r="AY29" s="28">
        <v>65.362383912763093</v>
      </c>
      <c r="AZ29" s="28">
        <v>48.059886627203902</v>
      </c>
      <c r="BA29" s="28">
        <v>17.302497285559099</v>
      </c>
      <c r="BB29" s="28">
        <v>3.8738329006762599E-2</v>
      </c>
      <c r="BC29" s="28">
        <v>0</v>
      </c>
      <c r="BD29" s="28">
        <v>1.1486945882041699</v>
      </c>
      <c r="BE29" s="28">
        <v>0.31480914036277002</v>
      </c>
      <c r="BF29" s="28">
        <v>13.0585600511472</v>
      </c>
      <c r="BG29" s="28">
        <v>0.86512442335355999</v>
      </c>
      <c r="BH29" s="28">
        <v>0.16821905124092601</v>
      </c>
      <c r="BI29" s="28">
        <v>18.657872098855201</v>
      </c>
      <c r="BJ29" s="28">
        <v>0.52549846544640799</v>
      </c>
      <c r="BK29" s="28">
        <v>7.2093674388355204E-3</v>
      </c>
      <c r="BL29" s="28">
        <v>0.79303052850300604</v>
      </c>
      <c r="BM29" s="28">
        <v>4.8062732518725502E-4</v>
      </c>
      <c r="BN29" s="28">
        <v>1.65334282202637</v>
      </c>
      <c r="BO29" s="28">
        <v>1.1990525829401899</v>
      </c>
      <c r="BP29" s="28">
        <v>0</v>
      </c>
      <c r="BQ29" s="28">
        <v>3.05092317602253E-3</v>
      </c>
      <c r="BR29" s="28">
        <v>0.70690169610388098</v>
      </c>
      <c r="BS29" s="28">
        <v>0.11577194320673199</v>
      </c>
      <c r="BT29" s="28">
        <v>22.172836191074499</v>
      </c>
      <c r="BU29" s="28">
        <v>0.239310481012693</v>
      </c>
      <c r="BW29" s="57">
        <f t="shared" si="0"/>
        <v>1.3033351206499419E-3</v>
      </c>
      <c r="BX29" s="57">
        <f t="shared" si="1"/>
        <v>1.3016461350324738E-3</v>
      </c>
      <c r="BY29" s="57">
        <f t="shared" si="2"/>
        <v>1.3029261440129869E-3</v>
      </c>
      <c r="BZ29" s="57">
        <f t="shared" si="3"/>
        <v>1.2620084675718729E-3</v>
      </c>
      <c r="CA29" s="57">
        <f t="shared" si="4"/>
        <v>1.2476380667479543E-3</v>
      </c>
      <c r="CB29" s="57">
        <f t="shared" si="5"/>
        <v>1.2977362078306386E-3</v>
      </c>
      <c r="CC29" s="57">
        <f t="shared" si="6"/>
        <v>1.3022123859510615E-3</v>
      </c>
      <c r="CD29" s="57" t="str">
        <f t="shared" si="7"/>
        <v/>
      </c>
      <c r="CE29" s="57" t="e">
        <f t="shared" si="8"/>
        <v>#DIV/0!</v>
      </c>
      <c r="CF29" s="57" t="e">
        <f t="shared" si="9"/>
        <v>#DIV/0!</v>
      </c>
      <c r="CG29" s="57"/>
      <c r="CH29" s="57"/>
    </row>
    <row r="30" spans="1:86" x14ac:dyDescent="0.3">
      <c r="A30" s="45" t="s">
        <v>29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P30" s="28"/>
      <c r="BW30" s="57" t="str">
        <f t="shared" si="0"/>
        <v/>
      </c>
      <c r="BX30" s="57" t="str">
        <f t="shared" si="1"/>
        <v/>
      </c>
      <c r="BY30" s="57" t="str">
        <f t="shared" si="2"/>
        <v/>
      </c>
      <c r="BZ30" s="57" t="str">
        <f t="shared" si="3"/>
        <v/>
      </c>
      <c r="CA30" s="57" t="str">
        <f t="shared" si="4"/>
        <v/>
      </c>
      <c r="CB30" s="57" t="str">
        <f t="shared" si="5"/>
        <v/>
      </c>
      <c r="CC30" s="57" t="str">
        <f t="shared" si="6"/>
        <v/>
      </c>
      <c r="CD30" s="57" t="str">
        <f t="shared" si="7"/>
        <v/>
      </c>
      <c r="CE30" s="57" t="str">
        <f t="shared" si="8"/>
        <v/>
      </c>
      <c r="CF30" s="57" t="str">
        <f t="shared" si="9"/>
        <v/>
      </c>
      <c r="CG30" s="57"/>
      <c r="CH30" s="57"/>
    </row>
    <row r="31" spans="1:86" x14ac:dyDescent="0.3">
      <c r="A31" s="45" t="s">
        <v>30</v>
      </c>
      <c r="B31" s="28">
        <v>77.569999999999993</v>
      </c>
      <c r="C31" s="28">
        <v>14.661</v>
      </c>
      <c r="D31" s="28">
        <v>2.9329999999999998</v>
      </c>
      <c r="E31" s="28">
        <v>13.031000000000001</v>
      </c>
      <c r="F31" s="28">
        <v>8.3510000000000009</v>
      </c>
      <c r="G31" s="28">
        <v>1.2405999999999999</v>
      </c>
      <c r="H31" s="28">
        <v>5.6139999999999999</v>
      </c>
      <c r="I31" s="28"/>
      <c r="J31" s="28"/>
      <c r="K31" s="28"/>
      <c r="L31" s="28"/>
      <c r="M31" s="28"/>
      <c r="N31" s="28"/>
      <c r="O31" s="30" t="s">
        <v>30</v>
      </c>
      <c r="P31" s="28">
        <v>0</v>
      </c>
      <c r="Q31" s="28">
        <v>0.697819872392069</v>
      </c>
      <c r="R31" s="28">
        <v>0.697819872392069</v>
      </c>
      <c r="S31" s="28">
        <v>1.4796539969245499</v>
      </c>
      <c r="T31" s="28">
        <v>0.104420370172147</v>
      </c>
      <c r="U31" s="28">
        <v>0</v>
      </c>
      <c r="V31" s="28">
        <v>77.569977016815699</v>
      </c>
      <c r="W31" s="28">
        <v>0.53276044988177695</v>
      </c>
      <c r="X31" s="28">
        <v>0</v>
      </c>
      <c r="Y31" s="28">
        <v>7.9717692000198404E-2</v>
      </c>
      <c r="Z31" s="28">
        <v>0</v>
      </c>
      <c r="AA31" s="28">
        <v>0.473256077327116</v>
      </c>
      <c r="AB31" s="28">
        <v>0.473256077327116</v>
      </c>
      <c r="AC31" s="28">
        <v>25947.519714280901</v>
      </c>
      <c r="AD31" s="28">
        <v>0</v>
      </c>
      <c r="AE31" s="28">
        <v>0.17585271143151601</v>
      </c>
      <c r="AF31" s="28">
        <v>3.6845268711012603E-2</v>
      </c>
      <c r="AG31" s="28">
        <v>4.2611891001284097E-2</v>
      </c>
      <c r="AH31" s="28">
        <v>0</v>
      </c>
      <c r="AI31" s="28">
        <v>0</v>
      </c>
      <c r="AJ31" s="28">
        <v>14.660999685841301</v>
      </c>
      <c r="AK31" s="28">
        <v>0</v>
      </c>
      <c r="AL31" s="28">
        <v>2.6397058813803098</v>
      </c>
      <c r="AM31" s="28">
        <v>0.29330023093415297</v>
      </c>
      <c r="AN31" s="28">
        <v>2.9330061123144602</v>
      </c>
      <c r="AO31" s="28">
        <v>0</v>
      </c>
      <c r="AP31" s="28">
        <v>0.27984688790048301</v>
      </c>
      <c r="AQ31" s="28">
        <v>2.5053003521883599E-3</v>
      </c>
      <c r="AR31" s="28">
        <v>0.95797203558259902</v>
      </c>
      <c r="AS31" s="28">
        <v>2.75584472847324E-3</v>
      </c>
      <c r="AT31" s="28">
        <v>0.75576536208160405</v>
      </c>
      <c r="AU31" s="28">
        <v>0.91025843681277796</v>
      </c>
      <c r="AV31" s="28">
        <v>8.3509780254303098E-4</v>
      </c>
      <c r="AW31" s="28">
        <v>0</v>
      </c>
      <c r="AX31" s="28">
        <v>0.58791018370012704</v>
      </c>
      <c r="AY31" s="28">
        <v>13.030546170185699</v>
      </c>
      <c r="AZ31" s="28">
        <v>8.3505471622656806</v>
      </c>
      <c r="BA31" s="28">
        <v>4.6799990079200997</v>
      </c>
      <c r="BB31" s="28">
        <v>6.7308917144794003E-3</v>
      </c>
      <c r="BC31" s="28">
        <v>0</v>
      </c>
      <c r="BD31" s="28">
        <v>0.19958892618374399</v>
      </c>
      <c r="BE31" s="28">
        <v>5.4699019494369901E-2</v>
      </c>
      <c r="BF31" s="28">
        <v>2.2689663078644302</v>
      </c>
      <c r="BG31" s="28">
        <v>0.15031822616114601</v>
      </c>
      <c r="BH31" s="28">
        <v>2.92283426203034E-2</v>
      </c>
      <c r="BI31" s="28">
        <v>3.2418576144887701</v>
      </c>
      <c r="BJ31" s="28">
        <v>0.13305087535794699</v>
      </c>
      <c r="BK31" s="28">
        <v>1.2526555223024999E-3</v>
      </c>
      <c r="BL31" s="28">
        <v>0.137791442759745</v>
      </c>
      <c r="BM31" s="28">
        <v>8.3509978670282201E-5</v>
      </c>
      <c r="BN31" s="28">
        <v>1.2405859444325</v>
      </c>
      <c r="BO31" s="28">
        <v>0.30358966304912399</v>
      </c>
      <c r="BP31" s="28">
        <v>0</v>
      </c>
      <c r="BQ31" s="28">
        <v>7.7245444629265203E-4</v>
      </c>
      <c r="BR31" s="28">
        <v>0.17898233452735601</v>
      </c>
      <c r="BS31" s="28">
        <v>2.9312526047057599E-2</v>
      </c>
      <c r="BT31" s="28">
        <v>5.6139982473255099</v>
      </c>
      <c r="BU31" s="28">
        <v>6.0591504218544097E-2</v>
      </c>
      <c r="BW31" s="57">
        <f t="shared" si="0"/>
        <v>-2.962896002886361E-7</v>
      </c>
      <c r="BX31" s="57">
        <f t="shared" si="1"/>
        <v>-2.1428190372768291E-8</v>
      </c>
      <c r="BY31" s="57">
        <f t="shared" si="2"/>
        <v>2.0839803819806382E-6</v>
      </c>
      <c r="BZ31" s="57">
        <f t="shared" si="3"/>
        <v>-3.4826936866018549E-5</v>
      </c>
      <c r="CA31" s="57">
        <f t="shared" si="4"/>
        <v>-5.4225569910220921E-5</v>
      </c>
      <c r="CB31" s="57">
        <f t="shared" si="5"/>
        <v>-1.1329652990402409E-5</v>
      </c>
      <c r="CC31" s="57">
        <f t="shared" si="6"/>
        <v>-3.1219709476049079E-7</v>
      </c>
      <c r="CD31" s="57" t="str">
        <f t="shared" si="7"/>
        <v/>
      </c>
      <c r="CE31" s="57" t="e">
        <f t="shared" si="8"/>
        <v>#DIV/0!</v>
      </c>
      <c r="CF31" s="57" t="e">
        <f t="shared" si="9"/>
        <v>#DIV/0!</v>
      </c>
      <c r="CG31" s="57"/>
      <c r="CH31" s="57"/>
    </row>
    <row r="32" spans="1:86" x14ac:dyDescent="0.3">
      <c r="A32" s="45" t="s">
        <v>31</v>
      </c>
      <c r="B32" s="28">
        <v>2389.62</v>
      </c>
      <c r="C32" s="28">
        <v>194.761</v>
      </c>
      <c r="D32" s="28">
        <v>62.003</v>
      </c>
      <c r="E32" s="28">
        <v>409.41</v>
      </c>
      <c r="F32" s="28">
        <v>293.77499999999998</v>
      </c>
      <c r="G32" s="28">
        <v>14.296099999999999</v>
      </c>
      <c r="H32" s="28">
        <v>144.946</v>
      </c>
      <c r="I32" s="28"/>
      <c r="J32" s="28"/>
      <c r="K32" s="28"/>
      <c r="L32" s="28"/>
      <c r="M32" s="28"/>
      <c r="N32" s="28"/>
      <c r="O32" s="30" t="s">
        <v>31</v>
      </c>
      <c r="P32" s="28">
        <v>0</v>
      </c>
      <c r="Q32" s="28">
        <v>17.8162438818214</v>
      </c>
      <c r="R32" s="28">
        <v>17.8162438818214</v>
      </c>
      <c r="S32" s="28">
        <v>37.775808341077003</v>
      </c>
      <c r="T32" s="28">
        <v>2.67433239440467</v>
      </c>
      <c r="U32" s="28">
        <v>0</v>
      </c>
      <c r="V32" s="28">
        <v>2390.2126873790899</v>
      </c>
      <c r="W32" s="28">
        <v>13.635813274935099</v>
      </c>
      <c r="X32" s="28">
        <v>0</v>
      </c>
      <c r="Y32" s="28">
        <v>2.0477445761371702</v>
      </c>
      <c r="Z32" s="28">
        <v>0</v>
      </c>
      <c r="AA32" s="28">
        <v>12.1749782655467</v>
      </c>
      <c r="AB32" s="28">
        <v>12.1749782655467</v>
      </c>
      <c r="AC32" s="28">
        <v>590949.23341986397</v>
      </c>
      <c r="AD32" s="28">
        <v>0</v>
      </c>
      <c r="AE32" s="28">
        <v>4.4841183743514197</v>
      </c>
      <c r="AF32" s="28">
        <v>0.94023481256700703</v>
      </c>
      <c r="AG32" s="28">
        <v>1.09619057665415</v>
      </c>
      <c r="AH32" s="28">
        <v>0</v>
      </c>
      <c r="AI32" s="28">
        <v>0</v>
      </c>
      <c r="AJ32" s="28">
        <v>194.94268048964599</v>
      </c>
      <c r="AK32" s="28">
        <v>0</v>
      </c>
      <c r="AL32" s="28">
        <v>55.825636711365298</v>
      </c>
      <c r="AM32" s="28">
        <v>6.2028977198697</v>
      </c>
      <c r="AN32" s="28">
        <v>62.028534431235002</v>
      </c>
      <c r="AO32" s="28">
        <v>0</v>
      </c>
      <c r="AP32" s="28">
        <v>7.1657469164503302</v>
      </c>
      <c r="AQ32" s="28">
        <v>8.8145830233083602E-2</v>
      </c>
      <c r="AR32" s="28">
        <v>25.3608370204533</v>
      </c>
      <c r="AS32" s="28">
        <v>9.6960144843664706E-2</v>
      </c>
      <c r="AT32" s="28">
        <v>26.590560029100999</v>
      </c>
      <c r="AU32" s="28">
        <v>32.0261960901028</v>
      </c>
      <c r="AV32" s="28">
        <v>2.9381857724719799E-2</v>
      </c>
      <c r="AW32" s="28">
        <v>0</v>
      </c>
      <c r="AX32" s="28">
        <v>20.684811587493101</v>
      </c>
      <c r="AY32" s="28">
        <v>409.46988360786298</v>
      </c>
      <c r="AZ32" s="28">
        <v>293.80249316379701</v>
      </c>
      <c r="BA32" s="28">
        <v>115.66739044406501</v>
      </c>
      <c r="BB32" s="28">
        <v>0.23681890683818599</v>
      </c>
      <c r="BC32" s="28">
        <v>0</v>
      </c>
      <c r="BD32" s="28">
        <v>7.0222558904743799</v>
      </c>
      <c r="BE32" s="28">
        <v>1.92451311474506</v>
      </c>
      <c r="BF32" s="28">
        <v>79.830450349157005</v>
      </c>
      <c r="BG32" s="28">
        <v>5.2887311628829803</v>
      </c>
      <c r="BH32" s="28">
        <v>1.02836561451082</v>
      </c>
      <c r="BI32" s="28">
        <v>114.060288474787</v>
      </c>
      <c r="BJ32" s="28">
        <v>3.3848512582514001</v>
      </c>
      <c r="BK32" s="28">
        <v>4.4072850080193099E-2</v>
      </c>
      <c r="BL32" s="28">
        <v>4.8480030754476697</v>
      </c>
      <c r="BM32" s="28">
        <v>2.9381853756400198E-3</v>
      </c>
      <c r="BN32" s="28">
        <v>14.3008325754945</v>
      </c>
      <c r="BO32" s="28">
        <v>7.8083547262970603</v>
      </c>
      <c r="BP32" s="28">
        <v>0</v>
      </c>
      <c r="BQ32" s="28">
        <v>1.9539044793068599E-2</v>
      </c>
      <c r="BR32" s="28">
        <v>4.6587479823806603</v>
      </c>
      <c r="BS32" s="28">
        <v>1.2156209871194901</v>
      </c>
      <c r="BT32" s="28">
        <v>144.986879302457</v>
      </c>
      <c r="BU32" s="28">
        <v>1.6297942060891599</v>
      </c>
      <c r="BW32" s="57">
        <f t="shared" si="0"/>
        <v>2.480257861459003E-4</v>
      </c>
      <c r="BX32" s="57">
        <f t="shared" si="1"/>
        <v>9.3283814339625739E-4</v>
      </c>
      <c r="BY32" s="57">
        <f t="shared" si="2"/>
        <v>4.1182573802883531E-4</v>
      </c>
      <c r="BZ32" s="57">
        <f t="shared" si="3"/>
        <v>1.4626806346439372E-4</v>
      </c>
      <c r="CA32" s="57">
        <f t="shared" si="4"/>
        <v>9.3585784348677037E-5</v>
      </c>
      <c r="CB32" s="57">
        <f t="shared" si="5"/>
        <v>3.3103961881217114E-4</v>
      </c>
      <c r="CC32" s="57">
        <f t="shared" si="6"/>
        <v>2.8203125617126532E-4</v>
      </c>
      <c r="CD32" s="57" t="str">
        <f t="shared" si="7"/>
        <v/>
      </c>
      <c r="CE32" s="57" t="e">
        <f t="shared" si="8"/>
        <v>#DIV/0!</v>
      </c>
      <c r="CF32" s="57" t="e">
        <f t="shared" si="9"/>
        <v>#DIV/0!</v>
      </c>
      <c r="CG32" s="57"/>
      <c r="CH32" s="57"/>
    </row>
    <row r="33" spans="1:86" x14ac:dyDescent="0.3">
      <c r="A33" s="45" t="s">
        <v>32</v>
      </c>
      <c r="B33" s="28">
        <v>272.43</v>
      </c>
      <c r="C33" s="28">
        <v>37.347000000000001</v>
      </c>
      <c r="D33" s="28">
        <v>9.0120000000000005</v>
      </c>
      <c r="E33" s="28">
        <v>47.692999999999998</v>
      </c>
      <c r="F33" s="28">
        <v>30.843</v>
      </c>
      <c r="G33" s="28">
        <v>3.3696000000000002</v>
      </c>
      <c r="H33" s="28">
        <v>17.888000000000002</v>
      </c>
      <c r="I33" s="28"/>
      <c r="J33" s="28"/>
      <c r="K33" s="28"/>
      <c r="L33" s="28"/>
      <c r="M33" s="28"/>
      <c r="N33" s="28"/>
      <c r="O33" s="30" t="s">
        <v>32</v>
      </c>
      <c r="P33" s="28">
        <v>0</v>
      </c>
      <c r="Q33" s="28">
        <v>2.2234828314072601</v>
      </c>
      <c r="R33" s="28">
        <v>2.2234828314072601</v>
      </c>
      <c r="S33" s="28">
        <v>4.7146629228327104</v>
      </c>
      <c r="T33" s="28">
        <v>0.33271887325169602</v>
      </c>
      <c r="U33" s="28">
        <v>0</v>
      </c>
      <c r="V33" s="28">
        <v>272.42989952435198</v>
      </c>
      <c r="W33" s="28">
        <v>1.69753906280527</v>
      </c>
      <c r="X33" s="28">
        <v>0</v>
      </c>
      <c r="Y33" s="28">
        <v>0.25400415533887799</v>
      </c>
      <c r="Z33" s="28">
        <v>0</v>
      </c>
      <c r="AA33" s="28">
        <v>1.5079490221002301</v>
      </c>
      <c r="AB33" s="28">
        <v>1.5079490221002301</v>
      </c>
      <c r="AC33" s="28">
        <v>84403.517791850594</v>
      </c>
      <c r="AD33" s="28">
        <v>0</v>
      </c>
      <c r="AE33" s="28">
        <v>0.56032228967630604</v>
      </c>
      <c r="AF33" s="28">
        <v>0.117400809768239</v>
      </c>
      <c r="AG33" s="28">
        <v>0.13577584453887501</v>
      </c>
      <c r="AH33" s="28">
        <v>0</v>
      </c>
      <c r="AI33" s="28">
        <v>0</v>
      </c>
      <c r="AJ33" s="28">
        <v>37.346995926960801</v>
      </c>
      <c r="AK33" s="28">
        <v>0</v>
      </c>
      <c r="AL33" s="28">
        <v>8.1107712539338692</v>
      </c>
      <c r="AM33" s="28">
        <v>0.90120373022040701</v>
      </c>
      <c r="AN33" s="28">
        <v>9.0119749841542696</v>
      </c>
      <c r="AO33" s="28">
        <v>0</v>
      </c>
      <c r="AP33" s="28">
        <v>0.89168817021886304</v>
      </c>
      <c r="AQ33" s="28">
        <v>9.2529861053698998E-3</v>
      </c>
      <c r="AR33" s="28">
        <v>3.0524083916731399</v>
      </c>
      <c r="AS33" s="28">
        <v>1.01782536086906E-2</v>
      </c>
      <c r="AT33" s="28">
        <v>2.7912914124461898</v>
      </c>
      <c r="AU33" s="28">
        <v>3.3618847313392499</v>
      </c>
      <c r="AV33" s="28">
        <v>3.08430805183066E-3</v>
      </c>
      <c r="AW33" s="28">
        <v>0</v>
      </c>
      <c r="AX33" s="28">
        <v>2.1713472996136298</v>
      </c>
      <c r="AY33" s="28">
        <v>47.691325017168403</v>
      </c>
      <c r="AZ33" s="28">
        <v>30.841328489448099</v>
      </c>
      <c r="BA33" s="28">
        <v>16.8499965277203</v>
      </c>
      <c r="BB33" s="28">
        <v>2.4859399130276599E-2</v>
      </c>
      <c r="BC33" s="28">
        <v>0</v>
      </c>
      <c r="BD33" s="28">
        <v>0.73714766006933496</v>
      </c>
      <c r="BE33" s="28">
        <v>0.202020701400486</v>
      </c>
      <c r="BF33" s="28">
        <v>8.3800416673556093</v>
      </c>
      <c r="BG33" s="28">
        <v>0.55517424781053404</v>
      </c>
      <c r="BH33" s="28">
        <v>0.107951038652535</v>
      </c>
      <c r="BI33" s="28">
        <v>11.973250770239799</v>
      </c>
      <c r="BJ33" s="28">
        <v>0.42394412118542502</v>
      </c>
      <c r="BK33" s="28">
        <v>4.6264846751213904E-3</v>
      </c>
      <c r="BL33" s="28">
        <v>0.50890909792379702</v>
      </c>
      <c r="BM33" s="28">
        <v>3.0843102564526501E-4</v>
      </c>
      <c r="BN33" s="28">
        <v>3.36957867689611</v>
      </c>
      <c r="BO33" s="28">
        <v>0.96733624091000103</v>
      </c>
      <c r="BP33" s="28">
        <v>0</v>
      </c>
      <c r="BQ33" s="28">
        <v>2.4613004237283402E-3</v>
      </c>
      <c r="BR33" s="28">
        <v>0.57029302026708995</v>
      </c>
      <c r="BS33" s="28">
        <v>9.3398866727293695E-2</v>
      </c>
      <c r="BT33" s="28">
        <v>17.887994730953402</v>
      </c>
      <c r="BU33" s="28">
        <v>0.193062898891075</v>
      </c>
      <c r="BW33" s="57">
        <f t="shared" si="0"/>
        <v>-3.6881271528694314E-7</v>
      </c>
      <c r="BX33" s="57">
        <f t="shared" si="1"/>
        <v>-1.090593407806909E-7</v>
      </c>
      <c r="BY33" s="57">
        <f t="shared" si="2"/>
        <v>-2.7758372981459528E-6</v>
      </c>
      <c r="BZ33" s="57">
        <f t="shared" si="3"/>
        <v>-3.5120097951380143E-5</v>
      </c>
      <c r="CA33" s="57">
        <f t="shared" si="4"/>
        <v>-5.4194162432356726E-5</v>
      </c>
      <c r="CB33" s="57">
        <f t="shared" si="5"/>
        <v>-6.3280816388106157E-6</v>
      </c>
      <c r="CC33" s="57">
        <f t="shared" si="6"/>
        <v>-2.9455761403849266E-7</v>
      </c>
      <c r="CD33" s="57" t="str">
        <f t="shared" si="7"/>
        <v/>
      </c>
      <c r="CE33" s="57" t="e">
        <f t="shared" si="8"/>
        <v>#DIV/0!</v>
      </c>
      <c r="CF33" s="57" t="e">
        <f t="shared" si="9"/>
        <v>#DIV/0!</v>
      </c>
      <c r="CG33" s="57"/>
      <c r="CH33" s="57"/>
    </row>
    <row r="34" spans="1:86" x14ac:dyDescent="0.3">
      <c r="A34" s="45" t="s">
        <v>33</v>
      </c>
      <c r="B34" s="28">
        <v>3550.83</v>
      </c>
      <c r="C34" s="28">
        <v>665.64499999999998</v>
      </c>
      <c r="D34" s="28">
        <v>132.64400000000001</v>
      </c>
      <c r="E34" s="28">
        <v>591.38300000000004</v>
      </c>
      <c r="F34" s="28">
        <v>379.73700000000002</v>
      </c>
      <c r="G34" s="28">
        <v>53.983800000000002</v>
      </c>
      <c r="H34" s="28">
        <v>253.13</v>
      </c>
      <c r="I34" s="28"/>
      <c r="J34" s="28"/>
      <c r="K34" s="28"/>
      <c r="L34" s="28"/>
      <c r="M34" s="28"/>
      <c r="N34" s="28"/>
      <c r="O34" s="30" t="s">
        <v>33</v>
      </c>
      <c r="P34" s="28">
        <v>0</v>
      </c>
      <c r="Q34" s="28">
        <v>30.227848921763201</v>
      </c>
      <c r="R34" s="28">
        <v>30.227848921763201</v>
      </c>
      <c r="S34" s="28">
        <v>64.082800647497507</v>
      </c>
      <c r="T34" s="28">
        <v>4.57350373002342</v>
      </c>
      <c r="U34" s="28">
        <v>0</v>
      </c>
      <c r="V34" s="28">
        <v>3551.0856070150999</v>
      </c>
      <c r="W34" s="28">
        <v>23.279717443849901</v>
      </c>
      <c r="X34" s="28">
        <v>0</v>
      </c>
      <c r="Y34" s="28">
        <v>3.5279575964427301</v>
      </c>
      <c r="Z34" s="28">
        <v>0</v>
      </c>
      <c r="AA34" s="28">
        <v>21.053476532731398</v>
      </c>
      <c r="AB34" s="28">
        <v>21.053476532731398</v>
      </c>
      <c r="AC34" s="28">
        <v>1178656.81856732</v>
      </c>
      <c r="AD34" s="28">
        <v>0</v>
      </c>
      <c r="AE34" s="28">
        <v>7.5834290404680402</v>
      </c>
      <c r="AF34" s="28">
        <v>1.5931995758132</v>
      </c>
      <c r="AG34" s="28">
        <v>1.8955358077415301</v>
      </c>
      <c r="AH34" s="28">
        <v>0</v>
      </c>
      <c r="AI34" s="28">
        <v>0</v>
      </c>
      <c r="AJ34" s="28">
        <v>665.57420647387198</v>
      </c>
      <c r="AK34" s="28">
        <v>0</v>
      </c>
      <c r="AL34" s="28">
        <v>119.375475013365</v>
      </c>
      <c r="AM34" s="28">
        <v>13.2639543841664</v>
      </c>
      <c r="AN34" s="28">
        <v>132.63942939753099</v>
      </c>
      <c r="AO34" s="28">
        <v>0</v>
      </c>
      <c r="AP34" s="28">
        <v>12.2472701920556</v>
      </c>
      <c r="AQ34" s="28">
        <v>0.11393583502813601</v>
      </c>
      <c r="AR34" s="28">
        <v>46.928658944426999</v>
      </c>
      <c r="AS34" s="28">
        <v>0.125329921791034</v>
      </c>
      <c r="AT34" s="28">
        <v>34.370562035307003</v>
      </c>
      <c r="AU34" s="28">
        <v>41.396568836565798</v>
      </c>
      <c r="AV34" s="28">
        <v>3.7978526540892898E-2</v>
      </c>
      <c r="AW34" s="28">
        <v>0</v>
      </c>
      <c r="AX34" s="28">
        <v>26.736878861533199</v>
      </c>
      <c r="AY34" s="28">
        <v>591.40586111972698</v>
      </c>
      <c r="AZ34" s="28">
        <v>379.76469344168999</v>
      </c>
      <c r="BA34" s="28">
        <v>211.64116767803699</v>
      </c>
      <c r="BB34" s="28">
        <v>0.30610672222314</v>
      </c>
      <c r="BC34" s="28">
        <v>0</v>
      </c>
      <c r="BD34" s="28">
        <v>9.0768692714275403</v>
      </c>
      <c r="BE34" s="28">
        <v>2.4875892767186398</v>
      </c>
      <c r="BF34" s="28">
        <v>103.187641991435</v>
      </c>
      <c r="BG34" s="28">
        <v>6.8361419335637104</v>
      </c>
      <c r="BH34" s="28">
        <v>1.32924844987516</v>
      </c>
      <c r="BI34" s="28">
        <v>147.432621791586</v>
      </c>
      <c r="BJ34" s="28">
        <v>5.6901300836781896</v>
      </c>
      <c r="BK34" s="28">
        <v>5.6968057562680099E-2</v>
      </c>
      <c r="BL34" s="28">
        <v>6.2664540749681699</v>
      </c>
      <c r="BM34" s="28">
        <v>3.7978555641903201E-3</v>
      </c>
      <c r="BN34" s="28">
        <v>53.9754134382733</v>
      </c>
      <c r="BO34" s="28">
        <v>13.495413084940401</v>
      </c>
      <c r="BP34" s="28">
        <v>0</v>
      </c>
      <c r="BQ34" s="28">
        <v>3.2356617570749001E-2</v>
      </c>
      <c r="BR34" s="28">
        <v>8.2892535773373694</v>
      </c>
      <c r="BS34" s="28">
        <v>4.0825958850576196</v>
      </c>
      <c r="BT34" s="28">
        <v>253.13712605477301</v>
      </c>
      <c r="BU34" s="28">
        <v>3.1231936339539299</v>
      </c>
      <c r="BW34" s="57">
        <f t="shared" si="0"/>
        <v>7.1985145754637739E-5</v>
      </c>
      <c r="BX34" s="57">
        <f t="shared" si="1"/>
        <v>-1.0635327558683673E-4</v>
      </c>
      <c r="BY34" s="57">
        <f t="shared" si="2"/>
        <v>-3.4457664643830057E-5</v>
      </c>
      <c r="BZ34" s="57">
        <f t="shared" si="3"/>
        <v>3.8657045817921986E-5</v>
      </c>
      <c r="CA34" s="57">
        <f t="shared" si="4"/>
        <v>7.2927951950855791E-5</v>
      </c>
      <c r="CB34" s="57">
        <f t="shared" si="5"/>
        <v>-1.5535330463402479E-4</v>
      </c>
      <c r="CC34" s="57">
        <f t="shared" si="6"/>
        <v>2.8151759068504472E-5</v>
      </c>
      <c r="CD34" s="57" t="str">
        <f t="shared" si="7"/>
        <v/>
      </c>
      <c r="CE34" s="57" t="e">
        <f t="shared" si="8"/>
        <v>#DIV/0!</v>
      </c>
      <c r="CF34" s="57" t="e">
        <f t="shared" si="9"/>
        <v>#DIV/0!</v>
      </c>
      <c r="CG34" s="57"/>
      <c r="CH34" s="57"/>
    </row>
    <row r="35" spans="1:86" x14ac:dyDescent="0.3">
      <c r="A35" s="45" t="s">
        <v>34</v>
      </c>
      <c r="B35" s="28">
        <v>30622.240000000002</v>
      </c>
      <c r="C35" s="28">
        <v>6012.4129999999996</v>
      </c>
      <c r="D35" s="28">
        <v>1109.3499999999999</v>
      </c>
      <c r="E35" s="28">
        <v>4905.1610000000001</v>
      </c>
      <c r="F35" s="28">
        <v>3237.5720000000001</v>
      </c>
      <c r="G35" s="28">
        <v>377.99520000000001</v>
      </c>
      <c r="H35" s="28">
        <v>2134.9119999999998</v>
      </c>
      <c r="I35" s="28"/>
      <c r="J35" s="28"/>
      <c r="K35" s="28"/>
      <c r="L35" s="28"/>
      <c r="M35" s="28"/>
      <c r="N35" s="28"/>
      <c r="O35" s="30" t="s">
        <v>34</v>
      </c>
      <c r="P35" s="28">
        <v>0</v>
      </c>
      <c r="Q35" s="28">
        <v>238.59759179573101</v>
      </c>
      <c r="R35" s="28">
        <v>238.59759179573101</v>
      </c>
      <c r="S35" s="28">
        <v>505.65932843846599</v>
      </c>
      <c r="T35" s="28">
        <v>36.801908280822701</v>
      </c>
      <c r="U35" s="28">
        <v>0</v>
      </c>
      <c r="V35" s="28">
        <v>30654.3707124787</v>
      </c>
      <c r="W35" s="28">
        <v>186.57488460737099</v>
      </c>
      <c r="X35" s="28">
        <v>0</v>
      </c>
      <c r="Y35" s="28">
        <v>28.892064068374101</v>
      </c>
      <c r="Z35" s="28">
        <v>0</v>
      </c>
      <c r="AA35" s="28">
        <v>173.906794138046</v>
      </c>
      <c r="AB35" s="28">
        <v>173.906794138046</v>
      </c>
      <c r="AC35" s="28">
        <v>9762649.5787386205</v>
      </c>
      <c r="AD35" s="28">
        <v>0</v>
      </c>
      <c r="AE35" s="28">
        <v>59.382903360253898</v>
      </c>
      <c r="AF35" s="28">
        <v>12.5359359217024</v>
      </c>
      <c r="AG35" s="28">
        <v>15.6558677677386</v>
      </c>
      <c r="AH35" s="28">
        <v>0</v>
      </c>
      <c r="AI35" s="28">
        <v>0</v>
      </c>
      <c r="AJ35" s="28">
        <v>6018.3801714093597</v>
      </c>
      <c r="AK35" s="28">
        <v>0</v>
      </c>
      <c r="AL35" s="28">
        <v>999.45248175399695</v>
      </c>
      <c r="AM35" s="28">
        <v>111.050301982506</v>
      </c>
      <c r="AN35" s="28">
        <v>1110.5027837365001</v>
      </c>
      <c r="AO35" s="28">
        <v>0</v>
      </c>
      <c r="AP35" s="28">
        <v>98.417052055810004</v>
      </c>
      <c r="AQ35" s="28">
        <v>0.972288765246338</v>
      </c>
      <c r="AR35" s="28">
        <v>446.28073523173299</v>
      </c>
      <c r="AS35" s="28">
        <v>1.06951644339357</v>
      </c>
      <c r="AT35" s="28">
        <v>293.30689473481101</v>
      </c>
      <c r="AU35" s="28">
        <v>353.26461405336198</v>
      </c>
      <c r="AV35" s="28">
        <v>0.32409600511472297</v>
      </c>
      <c r="AW35" s="28">
        <v>0</v>
      </c>
      <c r="AX35" s="28">
        <v>228.16359088829699</v>
      </c>
      <c r="AY35" s="28">
        <v>4910.2572727709303</v>
      </c>
      <c r="AZ35" s="28">
        <v>3240.7853658280201</v>
      </c>
      <c r="BA35" s="28">
        <v>1669.4719069429</v>
      </c>
      <c r="BB35" s="28">
        <v>2.61221658096198</v>
      </c>
      <c r="BC35" s="28">
        <v>0</v>
      </c>
      <c r="BD35" s="28">
        <v>77.458946532405093</v>
      </c>
      <c r="BE35" s="28">
        <v>21.228285950495199</v>
      </c>
      <c r="BF35" s="28">
        <v>880.56890744445695</v>
      </c>
      <c r="BG35" s="28">
        <v>58.337280146827801</v>
      </c>
      <c r="BH35" s="28">
        <v>11.343363067070101</v>
      </c>
      <c r="BI35" s="28">
        <v>1258.14095449109</v>
      </c>
      <c r="BJ35" s="28">
        <v>43.890702218993397</v>
      </c>
      <c r="BK35" s="28">
        <v>0.48614488654464</v>
      </c>
      <c r="BL35" s="28">
        <v>53.475856247623099</v>
      </c>
      <c r="BM35" s="28">
        <v>3.2409590326118697E-2</v>
      </c>
      <c r="BN35" s="28">
        <v>378.38866136454999</v>
      </c>
      <c r="BO35" s="28">
        <v>111.337354863209</v>
      </c>
      <c r="BP35" s="28">
        <v>0</v>
      </c>
      <c r="BQ35" s="28">
        <v>0.239978042999101</v>
      </c>
      <c r="BR35" s="28">
        <v>72.918453330759405</v>
      </c>
      <c r="BS35" s="28">
        <v>71.508677192427101</v>
      </c>
      <c r="BT35" s="28">
        <v>2137.09049223697</v>
      </c>
      <c r="BU35" s="28">
        <v>31.6145722914262</v>
      </c>
      <c r="BW35" s="57">
        <f t="shared" ref="BW35:BW51" si="10">IF(V35=0,"",(V35-B35)/B35)</f>
        <v>1.0492606836958404E-3</v>
      </c>
      <c r="BX35" s="57">
        <f t="shared" ref="BX35:BX51" si="11">IF(AJ35=0,"",(AJ35-C35)/C35)</f>
        <v>9.9247530223891189E-4</v>
      </c>
      <c r="BY35" s="57">
        <f t="shared" ref="BY35:BY51" si="12">IF(AN35=0,"",(AN35-D35)/D35)</f>
        <v>1.0391524194349564E-3</v>
      </c>
      <c r="BZ35" s="57">
        <f t="shared" ref="BZ35:BZ51" si="13">IF(AY35=0,"",(AY35-E35)/E35)</f>
        <v>1.0389613655760182E-3</v>
      </c>
      <c r="CA35" s="57">
        <f t="shared" ref="CA35:CA51" si="14">IF(AZ35=0,"",(AZ35-F35)/F35)</f>
        <v>9.9252335639793019E-4</v>
      </c>
      <c r="CB35" s="57">
        <f t="shared" ref="CB35:CB51" si="15">IF(BN35=0,"",(BN35-G35)/G35)</f>
        <v>1.0409162988047945E-3</v>
      </c>
      <c r="CC35" s="57">
        <f t="shared" ref="CC35:CC51" si="16">IF(BT35=0,"",(BT35-H35)/H35)</f>
        <v>1.0204131303633193E-3</v>
      </c>
      <c r="CD35" s="57" t="str">
        <f t="shared" ref="CD35:CD51" si="17">IF(I35=0,"",(P35-I35)/I35)</f>
        <v/>
      </c>
      <c r="CE35" s="57" t="e">
        <f t="shared" ref="CE35:CE51" si="18">IF(T35=0,"",(T35-J35)/J35)</f>
        <v>#DIV/0!</v>
      </c>
      <c r="CF35" s="57" t="e">
        <f t="shared" ref="CF35:CF51" si="19">IF(AA35=0,"",(AA35-K35)/K35)</f>
        <v>#DIV/0!</v>
      </c>
      <c r="CG35" s="57"/>
      <c r="CH35" s="57"/>
    </row>
    <row r="36" spans="1:86" x14ac:dyDescent="0.3">
      <c r="A36" s="45" t="s">
        <v>35</v>
      </c>
      <c r="B36" s="28">
        <v>300.04000000000002</v>
      </c>
      <c r="C36" s="28">
        <v>24.841999999999999</v>
      </c>
      <c r="D36" s="28">
        <v>7.4370000000000003</v>
      </c>
      <c r="E36" s="28">
        <v>51.234999999999999</v>
      </c>
      <c r="F36" s="28">
        <v>37.305</v>
      </c>
      <c r="G36" s="28">
        <v>1.3804000000000001</v>
      </c>
      <c r="H36" s="28">
        <v>17.832999999999998</v>
      </c>
      <c r="I36" s="28"/>
      <c r="J36" s="28"/>
      <c r="K36" s="28"/>
      <c r="L36" s="28"/>
      <c r="M36" s="28"/>
      <c r="N36" s="28"/>
      <c r="O36" s="30" t="s">
        <v>35</v>
      </c>
      <c r="P36" s="28">
        <v>0</v>
      </c>
      <c r="Q36" s="28">
        <v>2.1323624161074002</v>
      </c>
      <c r="R36" s="28">
        <v>2.1323624161074002</v>
      </c>
      <c r="S36" s="28">
        <v>4.5206406131053702</v>
      </c>
      <c r="T36" s="28">
        <v>0.32250863459497198</v>
      </c>
      <c r="U36" s="28">
        <v>0</v>
      </c>
      <c r="V36" s="28">
        <v>300.03991159465801</v>
      </c>
      <c r="W36" s="28">
        <v>1.6417042895814999</v>
      </c>
      <c r="X36" s="28">
        <v>0</v>
      </c>
      <c r="Y36" s="28">
        <v>0.248689968006746</v>
      </c>
      <c r="Z36" s="28">
        <v>0</v>
      </c>
      <c r="AA36" s="28">
        <v>1.4838493826882</v>
      </c>
      <c r="AB36" s="28">
        <v>1.4838493826882</v>
      </c>
      <c r="AC36" s="28">
        <v>71041.745505051294</v>
      </c>
      <c r="AD36" s="28">
        <v>0</v>
      </c>
      <c r="AE36" s="28">
        <v>0.53504463834388705</v>
      </c>
      <c r="AF36" s="28">
        <v>0.112395606682319</v>
      </c>
      <c r="AG36" s="28">
        <v>0.133596261055903</v>
      </c>
      <c r="AH36" s="28">
        <v>0</v>
      </c>
      <c r="AI36" s="28">
        <v>0</v>
      </c>
      <c r="AJ36" s="28">
        <v>24.842011166410298</v>
      </c>
      <c r="AK36" s="28">
        <v>0</v>
      </c>
      <c r="AL36" s="28">
        <v>6.6932587289251897</v>
      </c>
      <c r="AM36" s="28">
        <v>0.74370538093112204</v>
      </c>
      <c r="AN36" s="28">
        <v>7.4369641098563104</v>
      </c>
      <c r="AO36" s="28">
        <v>0</v>
      </c>
      <c r="AP36" s="28">
        <v>0.86365843971185496</v>
      </c>
      <c r="AQ36" s="28">
        <v>1.1191569856203501E-2</v>
      </c>
      <c r="AR36" s="28">
        <v>3.2973367188610898</v>
      </c>
      <c r="AS36" s="28">
        <v>1.23106413796524E-2</v>
      </c>
      <c r="AT36" s="28">
        <v>3.3761032424477899</v>
      </c>
      <c r="AU36" s="28">
        <v>4.0662412848536897</v>
      </c>
      <c r="AV36" s="28">
        <v>3.7305076693287401E-3</v>
      </c>
      <c r="AW36" s="28">
        <v>0</v>
      </c>
      <c r="AX36" s="28">
        <v>2.6262715543136101</v>
      </c>
      <c r="AY36" s="28">
        <v>51.232977599497303</v>
      </c>
      <c r="AZ36" s="28">
        <v>37.302980961545799</v>
      </c>
      <c r="BA36" s="28">
        <v>13.929996637951399</v>
      </c>
      <c r="BB36" s="28">
        <v>3.0067793008041299E-2</v>
      </c>
      <c r="BC36" s="28">
        <v>0</v>
      </c>
      <c r="BD36" s="28">
        <v>0.89159006156406895</v>
      </c>
      <c r="BE36" s="28">
        <v>0.24434721473569301</v>
      </c>
      <c r="BF36" s="28">
        <v>10.135767015548</v>
      </c>
      <c r="BG36" s="28">
        <v>0.67149080948207895</v>
      </c>
      <c r="BH36" s="28">
        <v>0.13056772543637701</v>
      </c>
      <c r="BI36" s="28">
        <v>14.4817999636237</v>
      </c>
      <c r="BJ36" s="28">
        <v>0.40157521443321897</v>
      </c>
      <c r="BK36" s="28">
        <v>5.5958071396683103E-3</v>
      </c>
      <c r="BL36" s="28">
        <v>0.61553271934610898</v>
      </c>
      <c r="BM36" s="28">
        <v>3.7305114171861298E-4</v>
      </c>
      <c r="BN36" s="28">
        <v>1.3804042703527899</v>
      </c>
      <c r="BO36" s="28">
        <v>0.95117499856988297</v>
      </c>
      <c r="BP36" s="28">
        <v>0</v>
      </c>
      <c r="BQ36" s="28">
        <v>2.28505077883783E-3</v>
      </c>
      <c r="BR36" s="28">
        <v>0.58345327021610804</v>
      </c>
      <c r="BS36" s="28">
        <v>0.281192770197919</v>
      </c>
      <c r="BT36" s="28">
        <v>17.832994042008998</v>
      </c>
      <c r="BU36" s="28">
        <v>0.219112513256392</v>
      </c>
      <c r="BW36" s="57">
        <f t="shared" si="10"/>
        <v>-2.9464518734923832E-7</v>
      </c>
      <c r="BX36" s="57">
        <f t="shared" si="11"/>
        <v>4.4949723450299804E-7</v>
      </c>
      <c r="BY36" s="57">
        <f t="shared" si="12"/>
        <v>-4.8258899677122763E-6</v>
      </c>
      <c r="BZ36" s="57">
        <f t="shared" si="13"/>
        <v>-3.9473026304207801E-5</v>
      </c>
      <c r="CA36" s="57">
        <f t="shared" si="14"/>
        <v>-5.4122462249041244E-5</v>
      </c>
      <c r="CB36" s="57">
        <f t="shared" si="15"/>
        <v>3.093561858755283E-6</v>
      </c>
      <c r="CC36" s="57">
        <f t="shared" si="16"/>
        <v>-3.3409919812236758E-7</v>
      </c>
      <c r="CD36" s="57" t="str">
        <f t="shared" si="17"/>
        <v/>
      </c>
      <c r="CE36" s="57" t="e">
        <f t="shared" si="18"/>
        <v>#DIV/0!</v>
      </c>
      <c r="CF36" s="57" t="e">
        <f t="shared" si="19"/>
        <v>#DIV/0!</v>
      </c>
      <c r="CG36" s="57"/>
      <c r="CH36" s="57"/>
    </row>
    <row r="37" spans="1:86" x14ac:dyDescent="0.3">
      <c r="A37" s="45" t="s">
        <v>36</v>
      </c>
      <c r="B37" s="28">
        <v>78646.12</v>
      </c>
      <c r="C37" s="28">
        <v>7475.3310000000001</v>
      </c>
      <c r="D37" s="28">
        <v>2049.9119999999998</v>
      </c>
      <c r="E37" s="28">
        <v>13248.092000000001</v>
      </c>
      <c r="F37" s="28">
        <v>9545.6460000000006</v>
      </c>
      <c r="G37" s="28">
        <v>414.80709999999999</v>
      </c>
      <c r="H37" s="28">
        <v>4736.3680000000004</v>
      </c>
      <c r="I37" s="28"/>
      <c r="J37" s="28"/>
      <c r="K37" s="28"/>
      <c r="L37" s="28"/>
      <c r="M37" s="28"/>
      <c r="N37" s="28"/>
      <c r="O37" s="30" t="s">
        <v>36</v>
      </c>
      <c r="P37" s="28">
        <v>0</v>
      </c>
      <c r="Q37" s="28">
        <v>554.65354410677799</v>
      </c>
      <c r="R37" s="28">
        <v>554.65354410677799</v>
      </c>
      <c r="S37" s="28">
        <v>1175.75550369748</v>
      </c>
      <c r="T37" s="28">
        <v>84.381069720416093</v>
      </c>
      <c r="U37" s="28">
        <v>0</v>
      </c>
      <c r="V37" s="28">
        <v>78644.226822092402</v>
      </c>
      <c r="W37" s="28">
        <v>429.01896532504799</v>
      </c>
      <c r="X37" s="28">
        <v>0</v>
      </c>
      <c r="Y37" s="28">
        <v>65.4222034584282</v>
      </c>
      <c r="Z37" s="28">
        <v>0</v>
      </c>
      <c r="AA37" s="28">
        <v>391.39416463688201</v>
      </c>
      <c r="AB37" s="28">
        <v>391.39416463688201</v>
      </c>
      <c r="AC37" s="28">
        <v>19310695.296707898</v>
      </c>
      <c r="AD37" s="28">
        <v>0</v>
      </c>
      <c r="AE37" s="28">
        <v>138.83677941392801</v>
      </c>
      <c r="AF37" s="28">
        <v>29.207692113589999</v>
      </c>
      <c r="AG37" s="28">
        <v>35.237604957760503</v>
      </c>
      <c r="AH37" s="28">
        <v>0</v>
      </c>
      <c r="AI37" s="28">
        <v>0</v>
      </c>
      <c r="AJ37" s="28">
        <v>7474.9923453319798</v>
      </c>
      <c r="AK37" s="28">
        <v>0</v>
      </c>
      <c r="AL37" s="28">
        <v>1844.86229307142</v>
      </c>
      <c r="AM37" s="28">
        <v>204.98627355390499</v>
      </c>
      <c r="AN37" s="28">
        <v>2049.84856662533</v>
      </c>
      <c r="AO37" s="28">
        <v>0</v>
      </c>
      <c r="AP37" s="28">
        <v>225.87520547027299</v>
      </c>
      <c r="AQ37" s="28">
        <v>2.8636370671913598</v>
      </c>
      <c r="AR37" s="28">
        <v>910.98454033069299</v>
      </c>
      <c r="AS37" s="28">
        <v>3.1500029784443</v>
      </c>
      <c r="AT37" s="28">
        <v>863.86386128518404</v>
      </c>
      <c r="AU37" s="28">
        <v>1040.4551999867699</v>
      </c>
      <c r="AV37" s="28">
        <v>0.95454365493256499</v>
      </c>
      <c r="AW37" s="28">
        <v>0</v>
      </c>
      <c r="AX37" s="28">
        <v>671.99991060257798</v>
      </c>
      <c r="AY37" s="28">
        <v>13247.289780446399</v>
      </c>
      <c r="AZ37" s="28">
        <v>9544.9395196947698</v>
      </c>
      <c r="BA37" s="28">
        <v>3702.3502607516598</v>
      </c>
      <c r="BB37" s="28">
        <v>7.6936213892425398</v>
      </c>
      <c r="BC37" s="28">
        <v>0</v>
      </c>
      <c r="BD37" s="28">
        <v>228.136393425817</v>
      </c>
      <c r="BE37" s="28">
        <v>62.522778870902798</v>
      </c>
      <c r="BF37" s="28">
        <v>2593.5017020783998</v>
      </c>
      <c r="BG37" s="28">
        <v>171.81819488858301</v>
      </c>
      <c r="BH37" s="28">
        <v>33.409115519987601</v>
      </c>
      <c r="BI37" s="28">
        <v>3705.5433762683401</v>
      </c>
      <c r="BJ37" s="28">
        <v>103.736872058863</v>
      </c>
      <c r="BK37" s="28">
        <v>1.4318216988817001</v>
      </c>
      <c r="BL37" s="28">
        <v>157.49990570831699</v>
      </c>
      <c r="BM37" s="28">
        <v>9.54542711795279E-2</v>
      </c>
      <c r="BN37" s="28">
        <v>414.79613501545901</v>
      </c>
      <c r="BO37" s="28">
        <v>250.79518834184501</v>
      </c>
      <c r="BP37" s="28">
        <v>0</v>
      </c>
      <c r="BQ37" s="28">
        <v>0.58358074657477799</v>
      </c>
      <c r="BR37" s="28">
        <v>157.02575529170201</v>
      </c>
      <c r="BS37" s="28">
        <v>100.744344671082</v>
      </c>
      <c r="BT37" s="28">
        <v>4736.2467335769397</v>
      </c>
      <c r="BU37" s="28">
        <v>61.886002348347901</v>
      </c>
      <c r="BW37" s="57">
        <f t="shared" si="10"/>
        <v>-2.4072108167494865E-5</v>
      </c>
      <c r="BX37" s="57">
        <f t="shared" si="11"/>
        <v>-4.5302966252645361E-5</v>
      </c>
      <c r="BY37" s="57">
        <f t="shared" si="12"/>
        <v>-3.0944437941621316E-5</v>
      </c>
      <c r="BZ37" s="57">
        <f t="shared" si="13"/>
        <v>-6.0553591687119142E-5</v>
      </c>
      <c r="CA37" s="57">
        <f t="shared" si="14"/>
        <v>-7.4010738008805046E-5</v>
      </c>
      <c r="CB37" s="57">
        <f t="shared" si="15"/>
        <v>-2.643393649958324E-5</v>
      </c>
      <c r="CC37" s="57">
        <f t="shared" si="16"/>
        <v>-2.5603251913842124E-5</v>
      </c>
      <c r="CD37" s="57" t="str">
        <f t="shared" si="17"/>
        <v/>
      </c>
      <c r="CE37" s="57" t="e">
        <f t="shared" si="18"/>
        <v>#DIV/0!</v>
      </c>
      <c r="CF37" s="57" t="e">
        <f t="shared" si="19"/>
        <v>#DIV/0!</v>
      </c>
      <c r="CG37" s="57"/>
      <c r="CH37" s="57"/>
    </row>
    <row r="38" spans="1:86" x14ac:dyDescent="0.3">
      <c r="A38" s="45" t="s">
        <v>37</v>
      </c>
      <c r="B38" s="28">
        <v>8060.2</v>
      </c>
      <c r="C38" s="28">
        <v>752.68</v>
      </c>
      <c r="D38" s="28">
        <v>217.035</v>
      </c>
      <c r="E38" s="28">
        <v>1347.92</v>
      </c>
      <c r="F38" s="28">
        <v>973.89599999999996</v>
      </c>
      <c r="G38" s="28">
        <v>46.843899999999998</v>
      </c>
      <c r="H38" s="28">
        <v>503.21800000000002</v>
      </c>
      <c r="I38" s="28"/>
      <c r="J38" s="28"/>
      <c r="K38" s="28"/>
      <c r="L38" s="28"/>
      <c r="M38" s="28"/>
      <c r="N38" s="28"/>
      <c r="O38" s="30" t="s">
        <v>37</v>
      </c>
      <c r="P38" s="28">
        <v>0</v>
      </c>
      <c r="Q38" s="28">
        <v>59.481995264612102</v>
      </c>
      <c r="R38" s="28">
        <v>59.481995264612102</v>
      </c>
      <c r="S38" s="28">
        <v>126.093966910828</v>
      </c>
      <c r="T38" s="28">
        <v>9.0305629088681805</v>
      </c>
      <c r="U38" s="28">
        <v>0</v>
      </c>
      <c r="V38" s="28">
        <v>8077.2250643473999</v>
      </c>
      <c r="W38" s="28">
        <v>45.933951307792697</v>
      </c>
      <c r="X38" s="28">
        <v>0</v>
      </c>
      <c r="Y38" s="28">
        <v>6.9882459315233296</v>
      </c>
      <c r="Z38" s="28">
        <v>0</v>
      </c>
      <c r="AA38" s="28">
        <v>41.768559150162297</v>
      </c>
      <c r="AB38" s="28">
        <v>41.768559150162297</v>
      </c>
      <c r="AC38" s="28">
        <v>2036139.8308834401</v>
      </c>
      <c r="AD38" s="28">
        <v>0</v>
      </c>
      <c r="AE38" s="28">
        <v>14.901664464227199</v>
      </c>
      <c r="AF38" s="28">
        <v>3.13332546015311</v>
      </c>
      <c r="AG38" s="28">
        <v>3.7605074683553998</v>
      </c>
      <c r="AH38" s="28">
        <v>0</v>
      </c>
      <c r="AI38" s="28">
        <v>0</v>
      </c>
      <c r="AJ38" s="28">
        <v>754.06153717268205</v>
      </c>
      <c r="AK38" s="28">
        <v>0</v>
      </c>
      <c r="AL38" s="28">
        <v>195.710903244652</v>
      </c>
      <c r="AM38" s="28">
        <v>21.745668682793401</v>
      </c>
      <c r="AN38" s="28">
        <v>217.456571927445</v>
      </c>
      <c r="AO38" s="28">
        <v>0</v>
      </c>
      <c r="AP38" s="28">
        <v>24.176835582598901</v>
      </c>
      <c r="AQ38" s="28">
        <v>0.29280734139122599</v>
      </c>
      <c r="AR38" s="28">
        <v>95.682074368293101</v>
      </c>
      <c r="AS38" s="28">
        <v>0.32208943490026798</v>
      </c>
      <c r="AT38" s="28">
        <v>88.3301366314478</v>
      </c>
      <c r="AU38" s="28">
        <v>106.386564041513</v>
      </c>
      <c r="AV38" s="28">
        <v>9.7601909533336598E-2</v>
      </c>
      <c r="AW38" s="28">
        <v>0</v>
      </c>
      <c r="AX38" s="28">
        <v>68.712064022222506</v>
      </c>
      <c r="AY38" s="28">
        <v>1350.78634990007</v>
      </c>
      <c r="AZ38" s="28">
        <v>975.97087654017605</v>
      </c>
      <c r="BA38" s="28">
        <v>374.81547335989899</v>
      </c>
      <c r="BB38" s="28">
        <v>0.78667130188440004</v>
      </c>
      <c r="BC38" s="28">
        <v>0</v>
      </c>
      <c r="BD38" s="28">
        <v>23.326972778429901</v>
      </c>
      <c r="BE38" s="28">
        <v>6.3929609506330003</v>
      </c>
      <c r="BF38" s="28">
        <v>265.18556953653302</v>
      </c>
      <c r="BG38" s="28">
        <v>17.568416254677899</v>
      </c>
      <c r="BH38" s="28">
        <v>3.4160857487723</v>
      </c>
      <c r="BI38" s="28">
        <v>378.89238788119201</v>
      </c>
      <c r="BJ38" s="28">
        <v>11.152032271919801</v>
      </c>
      <c r="BK38" s="28">
        <v>0.14640332677458201</v>
      </c>
      <c r="BL38" s="28">
        <v>16.104385191554002</v>
      </c>
      <c r="BM38" s="28">
        <v>9.76018871564234E-3</v>
      </c>
      <c r="BN38" s="28">
        <v>46.921957483864901</v>
      </c>
      <c r="BO38" s="28">
        <v>26.767811234790901</v>
      </c>
      <c r="BP38" s="28">
        <v>0</v>
      </c>
      <c r="BQ38" s="28">
        <v>6.2993447676537806E-2</v>
      </c>
      <c r="BR38" s="28">
        <v>16.6409133798618</v>
      </c>
      <c r="BS38" s="28">
        <v>9.7613679829362194</v>
      </c>
      <c r="BT38" s="28">
        <v>504.23261297309801</v>
      </c>
      <c r="BU38" s="28">
        <v>6.4519498394120198</v>
      </c>
      <c r="BW38" s="57">
        <f t="shared" si="10"/>
        <v>2.1122384490955652E-3</v>
      </c>
      <c r="BX38" s="57">
        <f t="shared" si="11"/>
        <v>1.8354907433200051E-3</v>
      </c>
      <c r="BY38" s="57">
        <f t="shared" si="12"/>
        <v>1.9424144835856012E-3</v>
      </c>
      <c r="BZ38" s="57">
        <f t="shared" si="13"/>
        <v>2.1264985311219976E-3</v>
      </c>
      <c r="CA38" s="57">
        <f t="shared" si="14"/>
        <v>2.1304908739496744E-3</v>
      </c>
      <c r="CB38" s="57">
        <f t="shared" si="15"/>
        <v>1.6663318781079944E-3</v>
      </c>
      <c r="CC38" s="57">
        <f t="shared" si="16"/>
        <v>2.016249365281044E-3</v>
      </c>
      <c r="CD38" s="57" t="str">
        <f t="shared" si="17"/>
        <v/>
      </c>
      <c r="CE38" s="57" t="e">
        <f t="shared" si="18"/>
        <v>#DIV/0!</v>
      </c>
      <c r="CF38" s="57" t="e">
        <f t="shared" si="19"/>
        <v>#DIV/0!</v>
      </c>
      <c r="CG38" s="57"/>
      <c r="CH38" s="57"/>
    </row>
    <row r="39" spans="1:86" x14ac:dyDescent="0.3">
      <c r="A39" s="45" t="s">
        <v>130</v>
      </c>
      <c r="B39" s="28">
        <v>412.49</v>
      </c>
      <c r="C39" s="28">
        <v>61.146999999999998</v>
      </c>
      <c r="D39" s="28">
        <v>13.965999999999999</v>
      </c>
      <c r="E39" s="28">
        <v>72.456000000000003</v>
      </c>
      <c r="F39" s="28">
        <v>46.048999999999999</v>
      </c>
      <c r="G39" s="28">
        <v>5.3137999999999996</v>
      </c>
      <c r="H39" s="28">
        <v>27.184999999999999</v>
      </c>
      <c r="I39" s="28"/>
      <c r="J39" s="28"/>
      <c r="K39" s="28"/>
      <c r="L39" s="28"/>
      <c r="M39" s="28"/>
      <c r="N39" s="28"/>
      <c r="O39" s="30" t="s">
        <v>130</v>
      </c>
      <c r="P39" s="28">
        <v>0</v>
      </c>
      <c r="Q39" s="28">
        <v>3.3385902817129902</v>
      </c>
      <c r="R39" s="28">
        <v>3.3385902817129902</v>
      </c>
      <c r="S39" s="28">
        <v>7.0786933891102697</v>
      </c>
      <c r="T39" s="28">
        <v>0.50122526610839002</v>
      </c>
      <c r="U39" s="28">
        <v>0</v>
      </c>
      <c r="V39" s="28">
        <v>412.48986039231198</v>
      </c>
      <c r="W39" s="28">
        <v>2.5554821109013002</v>
      </c>
      <c r="X39" s="28">
        <v>0</v>
      </c>
      <c r="Y39" s="28">
        <v>0.383840451231997</v>
      </c>
      <c r="Z39" s="28">
        <v>0</v>
      </c>
      <c r="AA39" s="28">
        <v>2.2823159825526198</v>
      </c>
      <c r="AB39" s="28">
        <v>2.2823159825526198</v>
      </c>
      <c r="AC39" s="28">
        <v>131487.18729696801</v>
      </c>
      <c r="AD39" s="28">
        <v>0</v>
      </c>
      <c r="AE39" s="28">
        <v>0.840214408840534</v>
      </c>
      <c r="AF39" s="28">
        <v>0.17618511588066299</v>
      </c>
      <c r="AG39" s="28">
        <v>0.205495858959308</v>
      </c>
      <c r="AH39" s="28">
        <v>0</v>
      </c>
      <c r="AI39" s="28">
        <v>0</v>
      </c>
      <c r="AJ39" s="28">
        <v>61.146994053032103</v>
      </c>
      <c r="AK39" s="28">
        <v>0</v>
      </c>
      <c r="AL39" s="28">
        <v>12.5693858474291</v>
      </c>
      <c r="AM39" s="28">
        <v>1.39660251216675</v>
      </c>
      <c r="AN39" s="28">
        <v>13.9659883595958</v>
      </c>
      <c r="AO39" s="28">
        <v>0</v>
      </c>
      <c r="AP39" s="28">
        <v>1.34296477161769</v>
      </c>
      <c r="AQ39" s="28">
        <v>1.38147681013244E-2</v>
      </c>
      <c r="AR39" s="28">
        <v>4.7611320415350704</v>
      </c>
      <c r="AS39" s="28">
        <v>1.51962395762716E-2</v>
      </c>
      <c r="AT39" s="28">
        <v>4.1674341617200401</v>
      </c>
      <c r="AU39" s="28">
        <v>5.0193370701675999</v>
      </c>
      <c r="AV39" s="28">
        <v>4.6049002132971702E-3</v>
      </c>
      <c r="AW39" s="28">
        <v>0</v>
      </c>
      <c r="AX39" s="28">
        <v>3.2418491046478901</v>
      </c>
      <c r="AY39" s="28">
        <v>72.453498616985499</v>
      </c>
      <c r="AZ39" s="28">
        <v>46.046504123028903</v>
      </c>
      <c r="BA39" s="28">
        <v>26.4069944939565</v>
      </c>
      <c r="BB39" s="28">
        <v>3.7115419567122401E-2</v>
      </c>
      <c r="BC39" s="28">
        <v>0</v>
      </c>
      <c r="BD39" s="28">
        <v>1.10057155927401</v>
      </c>
      <c r="BE39" s="28">
        <v>0.30161981183551301</v>
      </c>
      <c r="BF39" s="28">
        <v>12.511511213258499</v>
      </c>
      <c r="BG39" s="28">
        <v>0.82888294008388497</v>
      </c>
      <c r="BH39" s="28">
        <v>0.16117154714859699</v>
      </c>
      <c r="BI39" s="28">
        <v>17.8762194039804</v>
      </c>
      <c r="BJ39" s="28">
        <v>0.63415134289389696</v>
      </c>
      <c r="BK39" s="28">
        <v>6.9073943021544602E-3</v>
      </c>
      <c r="BL39" s="28">
        <v>0.75980809867888</v>
      </c>
      <c r="BM39" s="28">
        <v>4.60490473277225E-4</v>
      </c>
      <c r="BN39" s="28">
        <v>5.3137482476010902</v>
      </c>
      <c r="BO39" s="28">
        <v>1.46375469315947</v>
      </c>
      <c r="BP39" s="28">
        <v>0</v>
      </c>
      <c r="BQ39" s="28">
        <v>3.6594616231749801E-3</v>
      </c>
      <c r="BR39" s="28">
        <v>0.87386424088405301</v>
      </c>
      <c r="BS39" s="28">
        <v>0.232375995178491</v>
      </c>
      <c r="BT39" s="28">
        <v>27.184991153954201</v>
      </c>
      <c r="BU39" s="28">
        <v>0.30621608683069002</v>
      </c>
      <c r="BW39" s="57">
        <f t="shared" si="10"/>
        <v>-3.3845108493999675E-7</v>
      </c>
      <c r="BX39" s="57">
        <f t="shared" si="11"/>
        <v>-9.7256903787740748E-8</v>
      </c>
      <c r="BY39" s="57">
        <f t="shared" si="12"/>
        <v>-8.3348161246263621E-7</v>
      </c>
      <c r="BZ39" s="57">
        <f t="shared" si="13"/>
        <v>-3.4522786442864626E-5</v>
      </c>
      <c r="CA39" s="57">
        <f t="shared" si="14"/>
        <v>-5.420045975148912E-5</v>
      </c>
      <c r="CB39" s="57">
        <f t="shared" si="15"/>
        <v>-9.7392447795215332E-6</v>
      </c>
      <c r="CC39" s="57">
        <f t="shared" si="16"/>
        <v>-3.2540172146751289E-7</v>
      </c>
      <c r="CD39" s="57" t="str">
        <f t="shared" si="17"/>
        <v/>
      </c>
      <c r="CE39" s="57" t="e">
        <f t="shared" si="18"/>
        <v>#DIV/0!</v>
      </c>
      <c r="CF39" s="57" t="e">
        <f t="shared" si="19"/>
        <v>#DIV/0!</v>
      </c>
      <c r="CG39" s="57"/>
      <c r="CH39" s="57"/>
    </row>
    <row r="40" spans="1:86" x14ac:dyDescent="0.3">
      <c r="A40" s="45" t="s">
        <v>39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P40" s="28"/>
      <c r="BW40" s="57" t="str">
        <f t="shared" si="10"/>
        <v/>
      </c>
      <c r="BX40" s="57" t="str">
        <f t="shared" si="11"/>
        <v/>
      </c>
      <c r="BY40" s="57" t="str">
        <f t="shared" si="12"/>
        <v/>
      </c>
      <c r="BZ40" s="57" t="str">
        <f t="shared" si="13"/>
        <v/>
      </c>
      <c r="CA40" s="57" t="str">
        <f t="shared" si="14"/>
        <v/>
      </c>
      <c r="CB40" s="57" t="str">
        <f t="shared" si="15"/>
        <v/>
      </c>
      <c r="CC40" s="57" t="str">
        <f t="shared" si="16"/>
        <v/>
      </c>
      <c r="CD40" s="57" t="str">
        <f t="shared" si="17"/>
        <v/>
      </c>
      <c r="CE40" s="57" t="str">
        <f t="shared" si="18"/>
        <v/>
      </c>
      <c r="CF40" s="57" t="str">
        <f t="shared" si="19"/>
        <v/>
      </c>
      <c r="CG40" s="57"/>
      <c r="CH40" s="57"/>
    </row>
    <row r="41" spans="1:86" x14ac:dyDescent="0.3">
      <c r="A41" s="45" t="s">
        <v>40</v>
      </c>
      <c r="B41" s="28">
        <v>2465.63</v>
      </c>
      <c r="C41" s="28">
        <v>350.86099999999999</v>
      </c>
      <c r="D41" s="28">
        <v>84.323999999999998</v>
      </c>
      <c r="E41" s="28">
        <v>404.37299999999999</v>
      </c>
      <c r="F41" s="28">
        <v>274.44299999999998</v>
      </c>
      <c r="G41" s="28">
        <v>30.8996</v>
      </c>
      <c r="H41" s="28">
        <v>173.68299999999999</v>
      </c>
      <c r="I41" s="28"/>
      <c r="J41" s="28"/>
      <c r="K41" s="28"/>
      <c r="L41" s="28"/>
      <c r="M41" s="28"/>
      <c r="N41" s="28"/>
      <c r="O41" s="30" t="s">
        <v>40</v>
      </c>
      <c r="P41" s="28">
        <v>0</v>
      </c>
      <c r="Q41" s="28">
        <v>21.419911858922202</v>
      </c>
      <c r="R41" s="28">
        <v>21.419911858922202</v>
      </c>
      <c r="S41" s="28">
        <v>45.416966925544301</v>
      </c>
      <c r="T41" s="28">
        <v>3.2116873504229</v>
      </c>
      <c r="U41" s="28">
        <v>0</v>
      </c>
      <c r="V41" s="28">
        <v>2464.4883352348102</v>
      </c>
      <c r="W41" s="28">
        <v>16.3791672871542</v>
      </c>
      <c r="X41" s="28">
        <v>0</v>
      </c>
      <c r="Y41" s="28">
        <v>2.4565697730620499</v>
      </c>
      <c r="Z41" s="28">
        <v>0</v>
      </c>
      <c r="AA41" s="28">
        <v>14.5979035120003</v>
      </c>
      <c r="AB41" s="28">
        <v>14.5979035120003</v>
      </c>
      <c r="AC41" s="28">
        <v>757813.07408301497</v>
      </c>
      <c r="AD41" s="28">
        <v>0</v>
      </c>
      <c r="AE41" s="28">
        <v>5.3935122688878199</v>
      </c>
      <c r="AF41" s="28">
        <v>1.1306116252407099</v>
      </c>
      <c r="AG41" s="28">
        <v>1.3143704855415299</v>
      </c>
      <c r="AH41" s="28">
        <v>0</v>
      </c>
      <c r="AI41" s="28">
        <v>0</v>
      </c>
      <c r="AJ41" s="28">
        <v>350.684183821381</v>
      </c>
      <c r="AK41" s="28">
        <v>0</v>
      </c>
      <c r="AL41" s="28">
        <v>75.854500217706402</v>
      </c>
      <c r="AM41" s="28">
        <v>8.4282965238622705</v>
      </c>
      <c r="AN41" s="28">
        <v>84.282796741568703</v>
      </c>
      <c r="AO41" s="28">
        <v>0</v>
      </c>
      <c r="AP41" s="28">
        <v>8.6060930627159795</v>
      </c>
      <c r="AQ41" s="28">
        <v>8.2295571906501899E-2</v>
      </c>
      <c r="AR41" s="28">
        <v>30.102822909439599</v>
      </c>
      <c r="AS41" s="28">
        <v>9.0525643832294403E-2</v>
      </c>
      <c r="AT41" s="28">
        <v>24.8258164541962</v>
      </c>
      <c r="AU41" s="28">
        <v>29.900688503447402</v>
      </c>
      <c r="AV41" s="28">
        <v>2.7431824269581101E-2</v>
      </c>
      <c r="AW41" s="28">
        <v>0</v>
      </c>
      <c r="AX41" s="28">
        <v>19.3120125112297</v>
      </c>
      <c r="AY41" s="28">
        <v>404.16618229247598</v>
      </c>
      <c r="AZ41" s="28">
        <v>274.30355868207698</v>
      </c>
      <c r="BA41" s="28">
        <v>129.862623610399</v>
      </c>
      <c r="BB41" s="28">
        <v>0.22110021991104301</v>
      </c>
      <c r="BC41" s="28">
        <v>0</v>
      </c>
      <c r="BD41" s="28">
        <v>6.5562113681332903</v>
      </c>
      <c r="BE41" s="28">
        <v>1.7967876486053</v>
      </c>
      <c r="BF41" s="28">
        <v>74.532304766943895</v>
      </c>
      <c r="BG41" s="28">
        <v>4.9377337367791503</v>
      </c>
      <c r="BH41" s="28">
        <v>0.96011243461917795</v>
      </c>
      <c r="BI41" s="28">
        <v>106.490392698291</v>
      </c>
      <c r="BJ41" s="28">
        <v>4.0746660597924302</v>
      </c>
      <c r="BK41" s="28">
        <v>4.1147932009457801E-2</v>
      </c>
      <c r="BL41" s="28">
        <v>4.5262541818923303</v>
      </c>
      <c r="BM41" s="28">
        <v>2.7431860094688501E-3</v>
      </c>
      <c r="BN41" s="28">
        <v>30.883076064970201</v>
      </c>
      <c r="BO41" s="28">
        <v>9.3630828141436808</v>
      </c>
      <c r="BP41" s="28">
        <v>0</v>
      </c>
      <c r="BQ41" s="28">
        <v>2.3569545970292701E-2</v>
      </c>
      <c r="BR41" s="28">
        <v>5.5628116224095399</v>
      </c>
      <c r="BS41" s="28">
        <v>1.26094386925048</v>
      </c>
      <c r="BT41" s="28">
        <v>173.601867535287</v>
      </c>
      <c r="BU41" s="28">
        <v>1.92388950642592</v>
      </c>
      <c r="BW41" s="57">
        <f t="shared" si="10"/>
        <v>-4.6303166541206256E-4</v>
      </c>
      <c r="BX41" s="57">
        <f t="shared" si="11"/>
        <v>-5.0394936632738353E-4</v>
      </c>
      <c r="BY41" s="57">
        <f t="shared" si="12"/>
        <v>-4.8863026459009722E-4</v>
      </c>
      <c r="BZ41" s="57">
        <f t="shared" si="13"/>
        <v>-5.1145281095426763E-4</v>
      </c>
      <c r="CA41" s="57">
        <f t="shared" si="14"/>
        <v>-5.080884479582333E-4</v>
      </c>
      <c r="CB41" s="57">
        <f t="shared" si="15"/>
        <v>-5.3476210144463886E-4</v>
      </c>
      <c r="CC41" s="57">
        <f t="shared" si="16"/>
        <v>-4.6712956773543543E-4</v>
      </c>
      <c r="CD41" s="57" t="str">
        <f t="shared" si="17"/>
        <v/>
      </c>
      <c r="CE41" s="57" t="e">
        <f t="shared" si="18"/>
        <v>#DIV/0!</v>
      </c>
      <c r="CF41" s="57" t="e">
        <f t="shared" si="19"/>
        <v>#DIV/0!</v>
      </c>
      <c r="CG41" s="57"/>
      <c r="CH41" s="57"/>
    </row>
    <row r="42" spans="1:86" x14ac:dyDescent="0.3">
      <c r="A42" s="45" t="s">
        <v>41</v>
      </c>
      <c r="B42" s="28">
        <v>8412.16</v>
      </c>
      <c r="C42" s="28">
        <v>1371.057</v>
      </c>
      <c r="D42" s="28">
        <v>291.834</v>
      </c>
      <c r="E42" s="28">
        <v>1445.4929999999999</v>
      </c>
      <c r="F42" s="28">
        <v>933.50800000000004</v>
      </c>
      <c r="G42" s="28">
        <v>110.8164</v>
      </c>
      <c r="H42" s="28">
        <v>565.178</v>
      </c>
      <c r="I42" s="28"/>
      <c r="J42" s="28"/>
      <c r="K42" s="28"/>
      <c r="L42" s="28"/>
      <c r="M42" s="28"/>
      <c r="N42" s="28"/>
      <c r="O42" s="30" t="s">
        <v>41</v>
      </c>
      <c r="P42" s="28">
        <v>0</v>
      </c>
      <c r="Q42" s="28">
        <v>68.738913536381801</v>
      </c>
      <c r="R42" s="28">
        <v>68.738913536381801</v>
      </c>
      <c r="S42" s="28">
        <v>145.738534401858</v>
      </c>
      <c r="T42" s="28">
        <v>10.3487047452822</v>
      </c>
      <c r="U42" s="28">
        <v>0</v>
      </c>
      <c r="V42" s="28">
        <v>8415.4231222958897</v>
      </c>
      <c r="W42" s="28">
        <v>52.732183412810997</v>
      </c>
      <c r="X42" s="28">
        <v>0</v>
      </c>
      <c r="Y42" s="28">
        <v>7.9460518387542702</v>
      </c>
      <c r="Z42" s="28">
        <v>0</v>
      </c>
      <c r="AA42" s="28">
        <v>47.309337919288701</v>
      </c>
      <c r="AB42" s="28">
        <v>47.309337919288701</v>
      </c>
      <c r="AC42" s="28">
        <v>2669280.7417318402</v>
      </c>
      <c r="AD42" s="28">
        <v>0</v>
      </c>
      <c r="AE42" s="28">
        <v>17.279833311851402</v>
      </c>
      <c r="AF42" s="28">
        <v>3.6258766838128902</v>
      </c>
      <c r="AG42" s="28">
        <v>4.2595335175118603</v>
      </c>
      <c r="AH42" s="28">
        <v>0</v>
      </c>
      <c r="AI42" s="28">
        <v>0</v>
      </c>
      <c r="AJ42" s="28">
        <v>1371.98468471149</v>
      </c>
      <c r="AK42" s="28">
        <v>0</v>
      </c>
      <c r="AL42" s="28">
        <v>262.78782907565699</v>
      </c>
      <c r="AM42" s="28">
        <v>29.1986892486097</v>
      </c>
      <c r="AN42" s="28">
        <v>291.986518324266</v>
      </c>
      <c r="AO42" s="28">
        <v>0</v>
      </c>
      <c r="AP42" s="28">
        <v>27.7225783354552</v>
      </c>
      <c r="AQ42" s="28">
        <v>0.28014477179406599</v>
      </c>
      <c r="AR42" s="28">
        <v>101.150522878685</v>
      </c>
      <c r="AS42" s="28">
        <v>0.30815879881170799</v>
      </c>
      <c r="AT42" s="28">
        <v>84.510332732573801</v>
      </c>
      <c r="AU42" s="28">
        <v>101.785869585586</v>
      </c>
      <c r="AV42" s="28">
        <v>9.3381491426776195E-2</v>
      </c>
      <c r="AW42" s="28">
        <v>0</v>
      </c>
      <c r="AX42" s="28">
        <v>65.740613656530897</v>
      </c>
      <c r="AY42" s="28">
        <v>1445.9722963847501</v>
      </c>
      <c r="AZ42" s="28">
        <v>933.76505662659702</v>
      </c>
      <c r="BA42" s="28">
        <v>512.20723975815304</v>
      </c>
      <c r="BB42" s="28">
        <v>0.75265596322690498</v>
      </c>
      <c r="BC42" s="28">
        <v>0</v>
      </c>
      <c r="BD42" s="28">
        <v>22.3181690063217</v>
      </c>
      <c r="BE42" s="28">
        <v>6.1164871002055801</v>
      </c>
      <c r="BF42" s="28">
        <v>253.71763433037299</v>
      </c>
      <c r="BG42" s="28">
        <v>16.808671230234101</v>
      </c>
      <c r="BH42" s="28">
        <v>3.2683554886820199</v>
      </c>
      <c r="BI42" s="28">
        <v>362.50721065714202</v>
      </c>
      <c r="BJ42" s="28">
        <v>13.0148036531009</v>
      </c>
      <c r="BK42" s="28">
        <v>0.14007280775145001</v>
      </c>
      <c r="BL42" s="28">
        <v>15.4079608569365</v>
      </c>
      <c r="BM42" s="28">
        <v>9.3381489993771896E-3</v>
      </c>
      <c r="BN42" s="28">
        <v>110.89009995535601</v>
      </c>
      <c r="BO42" s="28">
        <v>30.335738793188</v>
      </c>
      <c r="BP42" s="28">
        <v>0</v>
      </c>
      <c r="BQ42" s="28">
        <v>7.4713862097323003E-2</v>
      </c>
      <c r="BR42" s="28">
        <v>18.300487920998599</v>
      </c>
      <c r="BS42" s="28">
        <v>6.4012517062054499</v>
      </c>
      <c r="BT42" s="28">
        <v>565.43918638425396</v>
      </c>
      <c r="BU42" s="28">
        <v>6.59131677186957</v>
      </c>
      <c r="BW42" s="57">
        <f t="shared" si="10"/>
        <v>3.8790540074010047E-4</v>
      </c>
      <c r="BX42" s="57">
        <f t="shared" si="11"/>
        <v>6.7662009055055605E-4</v>
      </c>
      <c r="BY42" s="57">
        <f t="shared" si="12"/>
        <v>5.2262013427495683E-4</v>
      </c>
      <c r="BZ42" s="57">
        <f t="shared" si="13"/>
        <v>3.3157987257642494E-4</v>
      </c>
      <c r="CA42" s="57">
        <f t="shared" si="14"/>
        <v>2.7536628137838921E-4</v>
      </c>
      <c r="CB42" s="57">
        <f t="shared" si="15"/>
        <v>6.6506361293098648E-4</v>
      </c>
      <c r="CC42" s="57">
        <f t="shared" si="16"/>
        <v>4.6213119451564031E-4</v>
      </c>
      <c r="CD42" s="57" t="str">
        <f t="shared" si="17"/>
        <v/>
      </c>
      <c r="CE42" s="57" t="e">
        <f t="shared" si="18"/>
        <v>#DIV/0!</v>
      </c>
      <c r="CF42" s="57" t="e">
        <f t="shared" si="19"/>
        <v>#DIV/0!</v>
      </c>
      <c r="CG42" s="57"/>
      <c r="CH42" s="57"/>
    </row>
    <row r="43" spans="1:86" x14ac:dyDescent="0.3">
      <c r="A43" s="45" t="s">
        <v>42</v>
      </c>
      <c r="B43" s="28">
        <v>3372.2604729999998</v>
      </c>
      <c r="C43" s="28">
        <v>506.19311800000003</v>
      </c>
      <c r="D43" s="28">
        <v>109.69502799999999</v>
      </c>
      <c r="E43" s="28">
        <v>570.46402969999997</v>
      </c>
      <c r="F43" s="28">
        <v>385.24902120000002</v>
      </c>
      <c r="G43" s="28">
        <v>38.6386124</v>
      </c>
      <c r="H43" s="28">
        <v>224.54500021999999</v>
      </c>
      <c r="I43" s="28"/>
      <c r="J43" s="28"/>
      <c r="K43" s="28"/>
      <c r="L43" s="28"/>
      <c r="M43" s="28"/>
      <c r="N43" s="28"/>
      <c r="O43" s="30" t="s">
        <v>42</v>
      </c>
      <c r="P43" s="28">
        <v>0</v>
      </c>
      <c r="Q43" s="28">
        <v>27.1579776790628</v>
      </c>
      <c r="R43" s="28">
        <v>27.1579776790628</v>
      </c>
      <c r="S43" s="28">
        <v>57.578173768580797</v>
      </c>
      <c r="T43" s="28">
        <v>4.0946346941940304</v>
      </c>
      <c r="U43" s="28">
        <v>0</v>
      </c>
      <c r="V43" s="28">
        <v>3372.6326872688501</v>
      </c>
      <c r="W43" s="28">
        <v>20.857650488500099</v>
      </c>
      <c r="X43" s="28">
        <v>0</v>
      </c>
      <c r="Y43" s="28">
        <v>3.14825385633393</v>
      </c>
      <c r="Z43" s="28">
        <v>0</v>
      </c>
      <c r="AA43" s="28">
        <v>18.7570386308129</v>
      </c>
      <c r="AB43" s="28">
        <v>18.7570386308129</v>
      </c>
      <c r="AC43" s="28">
        <v>996259.73466492502</v>
      </c>
      <c r="AD43" s="28">
        <v>0</v>
      </c>
      <c r="AE43" s="28">
        <v>6.8230457737407404</v>
      </c>
      <c r="AF43" s="28">
        <v>1.4322123857935201</v>
      </c>
      <c r="AG43" s="28">
        <v>1.68879228773403</v>
      </c>
      <c r="AH43" s="28">
        <v>0</v>
      </c>
      <c r="AI43" s="28">
        <v>0</v>
      </c>
      <c r="AJ43" s="28">
        <v>506.28561847914102</v>
      </c>
      <c r="AK43" s="28">
        <v>0</v>
      </c>
      <c r="AL43" s="28">
        <v>98.741515413063397</v>
      </c>
      <c r="AM43" s="28">
        <v>10.9712611121215</v>
      </c>
      <c r="AN43" s="28">
        <v>109.71277652518501</v>
      </c>
      <c r="AO43" s="28">
        <v>0</v>
      </c>
      <c r="AP43" s="28">
        <v>10.9677239445647</v>
      </c>
      <c r="AQ43" s="28">
        <v>0.115585752409927</v>
      </c>
      <c r="AR43" s="28">
        <v>40.607759836306798</v>
      </c>
      <c r="AS43" s="28">
        <v>0.12714438609544901</v>
      </c>
      <c r="AT43" s="28">
        <v>34.868300732485601</v>
      </c>
      <c r="AU43" s="28">
        <v>41.996052183402497</v>
      </c>
      <c r="AV43" s="28">
        <v>3.8528369185998397E-2</v>
      </c>
      <c r="AW43" s="28">
        <v>0</v>
      </c>
      <c r="AX43" s="28">
        <v>27.124059811394499</v>
      </c>
      <c r="AY43" s="28">
        <v>570.49391866807696</v>
      </c>
      <c r="AZ43" s="28">
        <v>385.26422285079599</v>
      </c>
      <c r="BA43" s="28">
        <v>185.22969581728</v>
      </c>
      <c r="BB43" s="28">
        <v>0.310538620016865</v>
      </c>
      <c r="BC43" s="28">
        <v>0</v>
      </c>
      <c r="BD43" s="28">
        <v>9.2083161979089105</v>
      </c>
      <c r="BE43" s="28">
        <v>2.523625264968</v>
      </c>
      <c r="BF43" s="28">
        <v>104.681946791448</v>
      </c>
      <c r="BG43" s="28">
        <v>6.9351379156401398</v>
      </c>
      <c r="BH43" s="28">
        <v>1.3484863087462799</v>
      </c>
      <c r="BI43" s="28">
        <v>149.56764816437601</v>
      </c>
      <c r="BJ43" s="28">
        <v>5.1332602952085802</v>
      </c>
      <c r="BK43" s="28">
        <v>5.7792930769357903E-2</v>
      </c>
      <c r="BL43" s="28">
        <v>6.3572065785920202</v>
      </c>
      <c r="BM43" s="28">
        <v>3.8528433560960501E-3</v>
      </c>
      <c r="BN43" s="28">
        <v>38.646549473370897</v>
      </c>
      <c r="BO43" s="28">
        <v>12.0262263157839</v>
      </c>
      <c r="BP43" s="28">
        <v>0</v>
      </c>
      <c r="BQ43" s="28">
        <v>2.9386191255311198E-2</v>
      </c>
      <c r="BR43" s="28">
        <v>7.2939514961261498</v>
      </c>
      <c r="BS43" s="28">
        <v>2.8627094835628801</v>
      </c>
      <c r="BT43" s="28">
        <v>224.57989020982399</v>
      </c>
      <c r="BU43" s="28">
        <v>2.66328859999448</v>
      </c>
      <c r="BW43" s="57">
        <f t="shared" si="10"/>
        <v>1.103753022135717E-4</v>
      </c>
      <c r="BX43" s="57">
        <f t="shared" si="11"/>
        <v>1.8273752813248377E-4</v>
      </c>
      <c r="BY43" s="57">
        <f t="shared" si="12"/>
        <v>1.61798811747538E-4</v>
      </c>
      <c r="BZ43" s="57">
        <f t="shared" si="13"/>
        <v>5.2394132707555936E-5</v>
      </c>
      <c r="CA43" s="57">
        <f t="shared" si="14"/>
        <v>3.9459284668970128E-5</v>
      </c>
      <c r="CB43" s="57">
        <f t="shared" si="15"/>
        <v>2.0541817829092113E-4</v>
      </c>
      <c r="CC43" s="57">
        <f t="shared" si="16"/>
        <v>1.5538083586724778E-4</v>
      </c>
      <c r="CD43" s="57" t="str">
        <f t="shared" si="17"/>
        <v/>
      </c>
      <c r="CE43" s="57" t="e">
        <f t="shared" si="18"/>
        <v>#DIV/0!</v>
      </c>
      <c r="CF43" s="57" t="e">
        <f t="shared" si="19"/>
        <v>#DIV/0!</v>
      </c>
      <c r="CG43" s="57"/>
      <c r="CH43" s="57"/>
    </row>
    <row r="44" spans="1:86" x14ac:dyDescent="0.3">
      <c r="A44" s="45" t="s">
        <v>43</v>
      </c>
      <c r="B44" s="28">
        <v>48735.019356999997</v>
      </c>
      <c r="C44" s="28">
        <v>5043.0283159999999</v>
      </c>
      <c r="D44" s="28">
        <v>1352.1747390999999</v>
      </c>
      <c r="E44" s="28">
        <v>8153.7298444999997</v>
      </c>
      <c r="F44" s="28">
        <v>5815.2483174999998</v>
      </c>
      <c r="G44" s="28">
        <v>349.1054719</v>
      </c>
      <c r="H44" s="28">
        <v>2965.4768138999998</v>
      </c>
      <c r="I44" s="28"/>
      <c r="J44" s="28"/>
      <c r="K44" s="28"/>
      <c r="L44" s="28"/>
      <c r="M44" s="28"/>
      <c r="N44" s="28"/>
      <c r="O44" s="30" t="s">
        <v>43</v>
      </c>
      <c r="P44" s="28">
        <v>0</v>
      </c>
      <c r="Q44" s="28">
        <v>359.40918474363002</v>
      </c>
      <c r="R44" s="28">
        <v>359.40918474363002</v>
      </c>
      <c r="S44" s="28">
        <v>762.00102118111795</v>
      </c>
      <c r="T44" s="28">
        <v>54.154088130744597</v>
      </c>
      <c r="U44" s="28">
        <v>0</v>
      </c>
      <c r="V44" s="28">
        <v>48732.006914363403</v>
      </c>
      <c r="W44" s="28">
        <v>275.89528981010699</v>
      </c>
      <c r="X44" s="28">
        <v>0</v>
      </c>
      <c r="Y44" s="28">
        <v>41.613404951756102</v>
      </c>
      <c r="Z44" s="28">
        <v>0</v>
      </c>
      <c r="AA44" s="28">
        <v>247.85457251829101</v>
      </c>
      <c r="AB44" s="28">
        <v>247.85457251829101</v>
      </c>
      <c r="AC44" s="28">
        <v>12794367.378807999</v>
      </c>
      <c r="AD44" s="28">
        <v>0</v>
      </c>
      <c r="AE44" s="28">
        <v>90.319583646265997</v>
      </c>
      <c r="AF44" s="28">
        <v>18.955854323437698</v>
      </c>
      <c r="AG44" s="28">
        <v>22.315756442273202</v>
      </c>
      <c r="AH44" s="28">
        <v>0</v>
      </c>
      <c r="AI44" s="28">
        <v>0</v>
      </c>
      <c r="AJ44" s="28">
        <v>5042.6315525776999</v>
      </c>
      <c r="AK44" s="28">
        <v>0</v>
      </c>
      <c r="AL44" s="28">
        <v>1216.88124534596</v>
      </c>
      <c r="AM44" s="28">
        <v>135.210329041904</v>
      </c>
      <c r="AN44" s="28">
        <v>1352.09157438787</v>
      </c>
      <c r="AO44" s="28">
        <v>0</v>
      </c>
      <c r="AP44" s="28">
        <v>145.06275370247201</v>
      </c>
      <c r="AQ44" s="28">
        <v>1.7444693241762099</v>
      </c>
      <c r="AR44" s="28">
        <v>533.69883116835797</v>
      </c>
      <c r="AS44" s="28">
        <v>1.9189227586900099</v>
      </c>
      <c r="AT44" s="28">
        <v>526.24866118145701</v>
      </c>
      <c r="AU44" s="28">
        <v>633.82442464590997</v>
      </c>
      <c r="AV44" s="28">
        <v>0.58148701612394305</v>
      </c>
      <c r="AW44" s="28">
        <v>0</v>
      </c>
      <c r="AX44" s="28">
        <v>409.36917018546399</v>
      </c>
      <c r="AY44" s="28">
        <v>8152.9220140063999</v>
      </c>
      <c r="AZ44" s="28">
        <v>5814.5893249944602</v>
      </c>
      <c r="BA44" s="28">
        <v>2338.3326890119401</v>
      </c>
      <c r="BB44" s="28">
        <v>4.68680176950126</v>
      </c>
      <c r="BC44" s="28">
        <v>0</v>
      </c>
      <c r="BD44" s="28">
        <v>138.97614784195</v>
      </c>
      <c r="BE44" s="28">
        <v>38.087648774792299</v>
      </c>
      <c r="BF44" s="28">
        <v>1579.90935768393</v>
      </c>
      <c r="BG44" s="28">
        <v>104.668272759701</v>
      </c>
      <c r="BH44" s="28">
        <v>20.352193114581901</v>
      </c>
      <c r="BI44" s="28">
        <v>2257.3455488661002</v>
      </c>
      <c r="BJ44" s="28">
        <v>67.984303571546505</v>
      </c>
      <c r="BK44" s="28">
        <v>0.87223898150564605</v>
      </c>
      <c r="BL44" s="28">
        <v>95.945831366766399</v>
      </c>
      <c r="BM44" s="28">
        <v>5.8148723801914701E-2</v>
      </c>
      <c r="BN44" s="28">
        <v>349.09398645806499</v>
      </c>
      <c r="BO44" s="28">
        <v>158.920244310063</v>
      </c>
      <c r="BP44" s="28">
        <v>0</v>
      </c>
      <c r="BQ44" s="28">
        <v>0.38966370193933397</v>
      </c>
      <c r="BR44" s="28">
        <v>96.162491958810094</v>
      </c>
      <c r="BS44" s="28">
        <v>35.9656003691019</v>
      </c>
      <c r="BT44" s="28">
        <v>2965.3035513684999</v>
      </c>
      <c r="BU44" s="28">
        <v>34.905837498520697</v>
      </c>
      <c r="BW44" s="57">
        <f t="shared" si="10"/>
        <v>-6.1812689855061134E-5</v>
      </c>
      <c r="BX44" s="57">
        <f t="shared" si="11"/>
        <v>-7.8675628499079591E-5</v>
      </c>
      <c r="BY44" s="57">
        <f t="shared" si="12"/>
        <v>-6.1504411911497735E-5</v>
      </c>
      <c r="BZ44" s="57">
        <f t="shared" si="13"/>
        <v>-9.9074964342203117E-5</v>
      </c>
      <c r="CA44" s="57">
        <f t="shared" si="14"/>
        <v>-1.1332147305841553E-4</v>
      </c>
      <c r="CB44" s="57">
        <f t="shared" si="15"/>
        <v>-3.2899633089389314E-5</v>
      </c>
      <c r="CC44" s="57">
        <f t="shared" si="16"/>
        <v>-5.8426533867245156E-5</v>
      </c>
      <c r="CD44" s="57" t="str">
        <f t="shared" si="17"/>
        <v/>
      </c>
      <c r="CE44" s="57" t="e">
        <f t="shared" si="18"/>
        <v>#DIV/0!</v>
      </c>
      <c r="CF44" s="57" t="e">
        <f t="shared" si="19"/>
        <v>#DIV/0!</v>
      </c>
      <c r="CG44" s="57"/>
      <c r="CH44" s="57"/>
    </row>
    <row r="45" spans="1:86" x14ac:dyDescent="0.3">
      <c r="A45" s="45" t="s">
        <v>44</v>
      </c>
      <c r="B45" s="28">
        <v>364.92</v>
      </c>
      <c r="C45" s="28">
        <v>35.731999999999999</v>
      </c>
      <c r="D45" s="28">
        <v>10.5</v>
      </c>
      <c r="E45" s="28">
        <v>62.637999999999998</v>
      </c>
      <c r="F45" s="28">
        <v>43.15</v>
      </c>
      <c r="G45" s="28">
        <v>2.9632000000000001</v>
      </c>
      <c r="H45" s="28">
        <v>22.936</v>
      </c>
      <c r="I45" s="28"/>
      <c r="J45" s="28"/>
      <c r="K45" s="28"/>
      <c r="L45" s="28"/>
      <c r="M45" s="28"/>
      <c r="N45" s="28"/>
      <c r="O45" s="30" t="s">
        <v>44</v>
      </c>
      <c r="P45" s="28">
        <v>0</v>
      </c>
      <c r="Q45" s="28">
        <v>2.78351878097323</v>
      </c>
      <c r="R45" s="28">
        <v>2.78351878097323</v>
      </c>
      <c r="S45" s="28">
        <v>5.9014908260718499</v>
      </c>
      <c r="T45" s="28">
        <v>0.419260136625274</v>
      </c>
      <c r="U45" s="28">
        <v>0</v>
      </c>
      <c r="V45" s="28">
        <v>364.91987940717701</v>
      </c>
      <c r="W45" s="28">
        <v>2.1361342206319498</v>
      </c>
      <c r="X45" s="28">
        <v>0</v>
      </c>
      <c r="Y45" s="28">
        <v>0.32205813179120002</v>
      </c>
      <c r="Z45" s="28">
        <v>0</v>
      </c>
      <c r="AA45" s="28">
        <v>1.91792465529302</v>
      </c>
      <c r="AB45" s="28">
        <v>1.91792465529302</v>
      </c>
      <c r="AC45" s="28">
        <v>100065.147567475</v>
      </c>
      <c r="AD45" s="28">
        <v>0</v>
      </c>
      <c r="AE45" s="28">
        <v>0.69959478927782004</v>
      </c>
      <c r="AF45" s="28">
        <v>0.146817230657804</v>
      </c>
      <c r="AG45" s="28">
        <v>0.17268108422207101</v>
      </c>
      <c r="AH45" s="28">
        <v>0</v>
      </c>
      <c r="AI45" s="28">
        <v>0</v>
      </c>
      <c r="AJ45" s="28">
        <v>35.732001080264702</v>
      </c>
      <c r="AK45" s="28">
        <v>0</v>
      </c>
      <c r="AL45" s="28">
        <v>9.4500292443106897</v>
      </c>
      <c r="AM45" s="28">
        <v>1.0500002182575701</v>
      </c>
      <c r="AN45" s="28">
        <v>10.5000294625682</v>
      </c>
      <c r="AO45" s="28">
        <v>0</v>
      </c>
      <c r="AP45" s="28">
        <v>1.1230961935547801</v>
      </c>
      <c r="AQ45" s="28">
        <v>1.29451189117985E-2</v>
      </c>
      <c r="AR45" s="28">
        <v>4.1172923980224496</v>
      </c>
      <c r="AS45" s="28">
        <v>1.4239601845268599E-2</v>
      </c>
      <c r="AT45" s="28">
        <v>3.9050751500520802</v>
      </c>
      <c r="AU45" s="28">
        <v>4.7033492617272099</v>
      </c>
      <c r="AV45" s="28">
        <v>4.3149906579143102E-3</v>
      </c>
      <c r="AW45" s="28">
        <v>0</v>
      </c>
      <c r="AX45" s="28">
        <v>3.0377574585117699</v>
      </c>
      <c r="AY45" s="28">
        <v>62.635651933508498</v>
      </c>
      <c r="AZ45" s="28">
        <v>43.1476574230173</v>
      </c>
      <c r="BA45" s="28">
        <v>19.487994510491198</v>
      </c>
      <c r="BB45" s="28">
        <v>3.4778797048011102E-2</v>
      </c>
      <c r="BC45" s="28">
        <v>0</v>
      </c>
      <c r="BD45" s="28">
        <v>1.03128468834912</v>
      </c>
      <c r="BE45" s="28">
        <v>0.28263322255107798</v>
      </c>
      <c r="BF45" s="28">
        <v>11.7238524666964</v>
      </c>
      <c r="BG45" s="28">
        <v>0.77669910767924899</v>
      </c>
      <c r="BH45" s="28">
        <v>0.15102461239989601</v>
      </c>
      <c r="BI45" s="28">
        <v>16.750824583739799</v>
      </c>
      <c r="BJ45" s="28">
        <v>0.526735589654591</v>
      </c>
      <c r="BK45" s="28">
        <v>6.4725137651085399E-3</v>
      </c>
      <c r="BL45" s="28">
        <v>0.71197434922314595</v>
      </c>
      <c r="BM45" s="28">
        <v>4.3149985945534799E-4</v>
      </c>
      <c r="BN45" s="28">
        <v>2.9631969311661899</v>
      </c>
      <c r="BO45" s="28">
        <v>1.2297735749538099</v>
      </c>
      <c r="BP45" s="28">
        <v>0</v>
      </c>
      <c r="BQ45" s="28">
        <v>3.0209412890865699E-3</v>
      </c>
      <c r="BR45" s="28">
        <v>0.74316279321307099</v>
      </c>
      <c r="BS45" s="28">
        <v>0.27022309751153201</v>
      </c>
      <c r="BT45" s="28">
        <v>22.9359927688398</v>
      </c>
      <c r="BU45" s="28">
        <v>0.26886283763179503</v>
      </c>
      <c r="BW45" s="57">
        <f t="shared" si="10"/>
        <v>-3.3046372632151372E-7</v>
      </c>
      <c r="BX45" s="57">
        <f t="shared" si="11"/>
        <v>3.0232416393703828E-8</v>
      </c>
      <c r="BY45" s="57">
        <f t="shared" si="12"/>
        <v>2.8059588762137841E-6</v>
      </c>
      <c r="BZ45" s="57">
        <f t="shared" si="13"/>
        <v>-3.7486294126566595E-5</v>
      </c>
      <c r="CA45" s="57">
        <f t="shared" si="14"/>
        <v>-5.4289153712597319E-5</v>
      </c>
      <c r="CB45" s="57">
        <f t="shared" si="15"/>
        <v>-1.0356485590518782E-6</v>
      </c>
      <c r="CC45" s="57">
        <f t="shared" si="16"/>
        <v>-3.1527555809229724E-7</v>
      </c>
      <c r="CD45" s="57" t="str">
        <f t="shared" si="17"/>
        <v/>
      </c>
      <c r="CE45" s="57" t="e">
        <f t="shared" si="18"/>
        <v>#DIV/0!</v>
      </c>
      <c r="CF45" s="57" t="e">
        <f t="shared" si="19"/>
        <v>#DIV/0!</v>
      </c>
      <c r="CG45" s="57"/>
      <c r="CH45" s="57"/>
    </row>
    <row r="46" spans="1:86" x14ac:dyDescent="0.3">
      <c r="A46" s="45" t="s">
        <v>45</v>
      </c>
      <c r="B46" s="28">
        <v>17.64</v>
      </c>
      <c r="C46" s="28">
        <v>1.212</v>
      </c>
      <c r="D46" s="28">
        <v>0.41699999999999998</v>
      </c>
      <c r="E46" s="28">
        <v>3.06</v>
      </c>
      <c r="F46" s="28">
        <v>2.25</v>
      </c>
      <c r="G46" s="28">
        <v>7.7399999999999997E-2</v>
      </c>
      <c r="H46" s="28">
        <v>1.038</v>
      </c>
      <c r="I46" s="28"/>
      <c r="J46" s="28"/>
      <c r="K46" s="28"/>
      <c r="L46" s="28"/>
      <c r="M46" s="28"/>
      <c r="N46" s="28"/>
      <c r="O46" s="30" t="s">
        <v>45</v>
      </c>
      <c r="P46" s="28">
        <v>0</v>
      </c>
      <c r="Q46" s="28">
        <v>0.12902351640073401</v>
      </c>
      <c r="R46" s="28">
        <v>0.12902351640073401</v>
      </c>
      <c r="S46" s="28">
        <v>0.27358205327468998</v>
      </c>
      <c r="T46" s="28">
        <v>1.9306900799946999E-2</v>
      </c>
      <c r="U46" s="28">
        <v>0</v>
      </c>
      <c r="V46" s="28">
        <v>17.6399953702938</v>
      </c>
      <c r="W46" s="28">
        <v>9.85025393938391E-2</v>
      </c>
      <c r="X46" s="28">
        <v>0</v>
      </c>
      <c r="Y46" s="28">
        <v>1.47390454868632E-2</v>
      </c>
      <c r="Z46" s="28">
        <v>0</v>
      </c>
      <c r="AA46" s="28">
        <v>8.7503803832735302E-2</v>
      </c>
      <c r="AB46" s="28">
        <v>8.7503803832735302E-2</v>
      </c>
      <c r="AC46" s="28">
        <v>4021.2309330511398</v>
      </c>
      <c r="AD46" s="28">
        <v>0</v>
      </c>
      <c r="AE46" s="28">
        <v>3.2514278675242599E-2</v>
      </c>
      <c r="AF46" s="28">
        <v>6.8124884042394798E-3</v>
      </c>
      <c r="AG46" s="28">
        <v>7.8787405876419893E-3</v>
      </c>
      <c r="AH46" s="28">
        <v>0</v>
      </c>
      <c r="AI46" s="28">
        <v>0</v>
      </c>
      <c r="AJ46" s="28">
        <v>1.21200085980257</v>
      </c>
      <c r="AK46" s="28">
        <v>0</v>
      </c>
      <c r="AL46" s="28">
        <v>0.37529258089584799</v>
      </c>
      <c r="AM46" s="28">
        <v>4.1700358802228797E-2</v>
      </c>
      <c r="AN46" s="28">
        <v>0.41699293969807699</v>
      </c>
      <c r="AO46" s="28">
        <v>0</v>
      </c>
      <c r="AP46" s="28">
        <v>5.17421981183551E-2</v>
      </c>
      <c r="AQ46" s="28">
        <v>6.7501116089882399E-4</v>
      </c>
      <c r="AR46" s="28">
        <v>0.17712354370938599</v>
      </c>
      <c r="AS46" s="28">
        <v>7.4250566312273605E-4</v>
      </c>
      <c r="AT46" s="28">
        <v>0.20362505993815999</v>
      </c>
      <c r="AU46" s="28">
        <v>0.24524975611369201</v>
      </c>
      <c r="AV46" s="28">
        <v>2.2500041336662299E-4</v>
      </c>
      <c r="AW46" s="28">
        <v>0</v>
      </c>
      <c r="AX46" s="28">
        <v>0.15840010582185499</v>
      </c>
      <c r="AY46" s="28">
        <v>3.0598781160402702</v>
      </c>
      <c r="AZ46" s="28">
        <v>2.2498782813869198</v>
      </c>
      <c r="BA46" s="28">
        <v>0.80999983465335001</v>
      </c>
      <c r="BB46" s="28">
        <v>1.81348897964582E-3</v>
      </c>
      <c r="BC46" s="28">
        <v>0</v>
      </c>
      <c r="BD46" s="28">
        <v>5.3775029349030203E-2</v>
      </c>
      <c r="BE46" s="28">
        <v>1.4737346847666101E-2</v>
      </c>
      <c r="BF46" s="28">
        <v>0.61132492270044103</v>
      </c>
      <c r="BG46" s="28">
        <v>4.0500008267332403E-2</v>
      </c>
      <c r="BH46" s="28">
        <v>7.8751302104862805E-3</v>
      </c>
      <c r="BI46" s="28">
        <v>0.87344995783660395</v>
      </c>
      <c r="BJ46" s="28">
        <v>2.4600258602159399E-2</v>
      </c>
      <c r="BK46" s="28">
        <v>3.3750558044941199E-4</v>
      </c>
      <c r="BL46" s="28">
        <v>3.7124952462838298E-2</v>
      </c>
      <c r="BM46" s="28">
        <v>2.2500041336662302E-5</v>
      </c>
      <c r="BN46" s="28">
        <v>7.7400221564509902E-2</v>
      </c>
      <c r="BO46" s="28">
        <v>5.6132345376080903E-2</v>
      </c>
      <c r="BP46" s="28">
        <v>0</v>
      </c>
      <c r="BQ46" s="28">
        <v>1.4281379652441301E-4</v>
      </c>
      <c r="BR46" s="28">
        <v>3.3092836124935902E-2</v>
      </c>
      <c r="BS46" s="28">
        <v>5.4197380247689199E-3</v>
      </c>
      <c r="BT46" s="28">
        <v>1.03799963623737</v>
      </c>
      <c r="BU46" s="28">
        <v>1.12029800426594E-2</v>
      </c>
      <c r="BW46" s="57">
        <f t="shared" si="10"/>
        <v>-2.6245500003581319E-7</v>
      </c>
      <c r="BX46" s="57">
        <f t="shared" si="11"/>
        <v>7.0940806108098583E-7</v>
      </c>
      <c r="BY46" s="57">
        <f t="shared" si="12"/>
        <v>-1.6931179671438339E-5</v>
      </c>
      <c r="BZ46" s="57">
        <f t="shared" si="13"/>
        <v>-3.983135938885489E-5</v>
      </c>
      <c r="CA46" s="57">
        <f t="shared" si="14"/>
        <v>-5.4097161368973604E-5</v>
      </c>
      <c r="CB46" s="57">
        <f t="shared" si="15"/>
        <v>2.8625905672575735E-6</v>
      </c>
      <c r="CC46" s="57">
        <f t="shared" si="16"/>
        <v>-3.5044569365887899E-7</v>
      </c>
      <c r="CD46" s="57" t="str">
        <f t="shared" si="17"/>
        <v/>
      </c>
      <c r="CE46" s="57" t="e">
        <f t="shared" si="18"/>
        <v>#DIV/0!</v>
      </c>
      <c r="CF46" s="57" t="e">
        <f t="shared" si="19"/>
        <v>#DIV/0!</v>
      </c>
      <c r="CG46" s="57"/>
      <c r="CH46" s="57"/>
    </row>
    <row r="47" spans="1:86" x14ac:dyDescent="0.3">
      <c r="A47" s="45" t="s">
        <v>46</v>
      </c>
      <c r="B47" s="28">
        <v>1242.8599999999999</v>
      </c>
      <c r="C47" s="28">
        <v>145.035</v>
      </c>
      <c r="D47" s="28">
        <v>36.207999999999998</v>
      </c>
      <c r="E47" s="28">
        <v>212.28399999999999</v>
      </c>
      <c r="F47" s="28">
        <v>148.36600000000001</v>
      </c>
      <c r="G47" s="28">
        <v>10.836</v>
      </c>
      <c r="H47" s="28">
        <v>79.358999999999995</v>
      </c>
      <c r="I47" s="28"/>
      <c r="J47" s="28"/>
      <c r="K47" s="28"/>
      <c r="L47" s="28"/>
      <c r="M47" s="28"/>
      <c r="N47" s="28"/>
      <c r="O47" s="30" t="s">
        <v>46</v>
      </c>
      <c r="P47" s="28">
        <v>0</v>
      </c>
      <c r="Q47" s="28">
        <v>9.6812626859293207</v>
      </c>
      <c r="R47" s="28">
        <v>9.6812626859293207</v>
      </c>
      <c r="S47" s="28">
        <v>20.526342912415799</v>
      </c>
      <c r="T47" s="28">
        <v>1.4561082749957199</v>
      </c>
      <c r="U47" s="28">
        <v>0</v>
      </c>
      <c r="V47" s="28">
        <v>1242.9049704305</v>
      </c>
      <c r="W47" s="28">
        <v>7.4210228678119599</v>
      </c>
      <c r="X47" s="28">
        <v>0</v>
      </c>
      <c r="Y47" s="28">
        <v>1.11699764666413</v>
      </c>
      <c r="Z47" s="28">
        <v>0</v>
      </c>
      <c r="AA47" s="28">
        <v>6.6474172779951104</v>
      </c>
      <c r="AB47" s="28">
        <v>6.6474172779951104</v>
      </c>
      <c r="AC47" s="28">
        <v>334845.08060428599</v>
      </c>
      <c r="AD47" s="28">
        <v>0</v>
      </c>
      <c r="AE47" s="28">
        <v>2.4346850147886001</v>
      </c>
      <c r="AF47" s="28">
        <v>0.510755214748149</v>
      </c>
      <c r="AG47" s="28">
        <v>0.59851274888142902</v>
      </c>
      <c r="AH47" s="28">
        <v>0</v>
      </c>
      <c r="AI47" s="28">
        <v>0</v>
      </c>
      <c r="AJ47" s="28">
        <v>144.981475994422</v>
      </c>
      <c r="AK47" s="28">
        <v>0</v>
      </c>
      <c r="AL47" s="28">
        <v>32.583420801710702</v>
      </c>
      <c r="AM47" s="28">
        <v>3.6204094423959798</v>
      </c>
      <c r="AN47" s="28">
        <v>36.203830244106697</v>
      </c>
      <c r="AO47" s="28">
        <v>0</v>
      </c>
      <c r="AP47" s="28">
        <v>3.9009419705352202</v>
      </c>
      <c r="AQ47" s="28">
        <v>4.45135696688106E-2</v>
      </c>
      <c r="AR47" s="28">
        <v>14.091870973726399</v>
      </c>
      <c r="AS47" s="28">
        <v>4.8964878056846101E-2</v>
      </c>
      <c r="AT47" s="28">
        <v>13.428200598554801</v>
      </c>
      <c r="AU47" s="28">
        <v>16.173178679100701</v>
      </c>
      <c r="AV47" s="28">
        <v>1.4837796259858701E-2</v>
      </c>
      <c r="AW47" s="28">
        <v>0</v>
      </c>
      <c r="AX47" s="28">
        <v>10.4458025099621</v>
      </c>
      <c r="AY47" s="28">
        <v>212.29072692190601</v>
      </c>
      <c r="AZ47" s="28">
        <v>148.36986921372099</v>
      </c>
      <c r="BA47" s="28">
        <v>63.920857708185203</v>
      </c>
      <c r="BB47" s="28">
        <v>0.119592323395999</v>
      </c>
      <c r="BC47" s="28">
        <v>0</v>
      </c>
      <c r="BD47" s="28">
        <v>3.5462341308553298</v>
      </c>
      <c r="BE47" s="28">
        <v>0.97187219806323899</v>
      </c>
      <c r="BF47" s="28">
        <v>40.314270848834497</v>
      </c>
      <c r="BG47" s="28">
        <v>2.6708047421418999</v>
      </c>
      <c r="BH47" s="28">
        <v>0.51932368370288295</v>
      </c>
      <c r="BI47" s="28">
        <v>57.600297293275297</v>
      </c>
      <c r="BJ47" s="28">
        <v>1.83507555358256</v>
      </c>
      <c r="BK47" s="28">
        <v>2.2256892695536198E-2</v>
      </c>
      <c r="BL47" s="28">
        <v>2.4482352882818801</v>
      </c>
      <c r="BM47" s="28">
        <v>1.4837808715973001E-3</v>
      </c>
      <c r="BN47" s="28">
        <v>10.8321265453022</v>
      </c>
      <c r="BO47" s="28">
        <v>4.2627408056504796</v>
      </c>
      <c r="BP47" s="28">
        <v>0</v>
      </c>
      <c r="BQ47" s="28">
        <v>1.05536046790676E-2</v>
      </c>
      <c r="BR47" s="28">
        <v>2.5622262282828698</v>
      </c>
      <c r="BS47" s="28">
        <v>0.82166791795499206</v>
      </c>
      <c r="BT47" s="28">
        <v>79.354687522390606</v>
      </c>
      <c r="BU47" s="28">
        <v>0.91416930368778104</v>
      </c>
      <c r="BW47" s="57">
        <f t="shared" si="10"/>
        <v>3.6183021820754766E-5</v>
      </c>
      <c r="BX47" s="57">
        <f t="shared" si="11"/>
        <v>-3.6904199384974639E-4</v>
      </c>
      <c r="BY47" s="57">
        <f t="shared" si="12"/>
        <v>-1.1516117690292009E-4</v>
      </c>
      <c r="BZ47" s="57">
        <f t="shared" si="13"/>
        <v>3.1688313325649597E-5</v>
      </c>
      <c r="CA47" s="57">
        <f t="shared" si="14"/>
        <v>2.6078843676954555E-5</v>
      </c>
      <c r="CB47" s="57">
        <f t="shared" si="15"/>
        <v>-3.5746167384642598E-4</v>
      </c>
      <c r="CC47" s="57">
        <f t="shared" si="16"/>
        <v>-5.4341380428042448E-5</v>
      </c>
      <c r="CD47" s="57" t="str">
        <f t="shared" si="17"/>
        <v/>
      </c>
      <c r="CE47" s="57" t="e">
        <f t="shared" si="18"/>
        <v>#DIV/0!</v>
      </c>
      <c r="CF47" s="57" t="e">
        <f t="shared" si="19"/>
        <v>#DIV/0!</v>
      </c>
      <c r="CG47" s="57"/>
      <c r="CH47" s="57"/>
    </row>
    <row r="48" spans="1:86" x14ac:dyDescent="0.3">
      <c r="A48" s="45" t="s">
        <v>47</v>
      </c>
      <c r="B48" s="28">
        <v>11978.9</v>
      </c>
      <c r="C48" s="28">
        <v>1573.85</v>
      </c>
      <c r="D48" s="28">
        <v>374.81900000000002</v>
      </c>
      <c r="E48" s="28">
        <v>1933.63</v>
      </c>
      <c r="F48" s="28">
        <v>1333.4839999999999</v>
      </c>
      <c r="G48" s="28">
        <v>96.9696</v>
      </c>
      <c r="H48" s="28">
        <v>789.02200000000005</v>
      </c>
      <c r="I48" s="28"/>
      <c r="J48" s="28"/>
      <c r="K48" s="28"/>
      <c r="L48" s="28"/>
      <c r="M48" s="28"/>
      <c r="N48" s="28"/>
      <c r="O48" s="30" t="s">
        <v>47</v>
      </c>
      <c r="P48" s="28">
        <v>0</v>
      </c>
      <c r="Q48" s="28">
        <v>87.651940684554901</v>
      </c>
      <c r="R48" s="28">
        <v>87.651940684554901</v>
      </c>
      <c r="S48" s="28">
        <v>185.75446463069801</v>
      </c>
      <c r="T48" s="28">
        <v>13.5425846442359</v>
      </c>
      <c r="U48" s="28">
        <v>0</v>
      </c>
      <c r="V48" s="28">
        <v>11987.9068578073</v>
      </c>
      <c r="W48" s="28">
        <v>68.632751679955007</v>
      </c>
      <c r="X48" s="28">
        <v>0</v>
      </c>
      <c r="Y48" s="28">
        <v>10.6479519304419</v>
      </c>
      <c r="Z48" s="28">
        <v>0</v>
      </c>
      <c r="AA48" s="28">
        <v>64.139033795576395</v>
      </c>
      <c r="AB48" s="28">
        <v>64.139033795576395</v>
      </c>
      <c r="AC48" s="28">
        <v>3440755.5459669102</v>
      </c>
      <c r="AD48" s="28">
        <v>0</v>
      </c>
      <c r="AE48" s="28">
        <v>21.7995116897876</v>
      </c>
      <c r="AF48" s="28">
        <v>4.6039308122486604</v>
      </c>
      <c r="AG48" s="28">
        <v>5.77404386617944</v>
      </c>
      <c r="AH48" s="28">
        <v>0</v>
      </c>
      <c r="AI48" s="28">
        <v>0</v>
      </c>
      <c r="AJ48" s="28">
        <v>1575.37470780491</v>
      </c>
      <c r="AK48" s="28">
        <v>0</v>
      </c>
      <c r="AL48" s="28">
        <v>337.61037737616903</v>
      </c>
      <c r="AM48" s="28">
        <v>37.512290238484901</v>
      </c>
      <c r="AN48" s="28">
        <v>375.12266761465401</v>
      </c>
      <c r="AO48" s="28">
        <v>0</v>
      </c>
      <c r="AP48" s="28">
        <v>36.211704081857597</v>
      </c>
      <c r="AQ48" s="28">
        <v>0.40032260454041901</v>
      </c>
      <c r="AR48" s="28">
        <v>166.42335795565401</v>
      </c>
      <c r="AS48" s="28">
        <v>0.44035601889360998</v>
      </c>
      <c r="AT48" s="28">
        <v>120.76389887398901</v>
      </c>
      <c r="AU48" s="28">
        <v>145.45043348379801</v>
      </c>
      <c r="AV48" s="28">
        <v>0.133440384265612</v>
      </c>
      <c r="AW48" s="28">
        <v>0</v>
      </c>
      <c r="AX48" s="28">
        <v>93.942306034601501</v>
      </c>
      <c r="AY48" s="28">
        <v>1934.91837089623</v>
      </c>
      <c r="AZ48" s="28">
        <v>1334.33565689633</v>
      </c>
      <c r="BA48" s="28">
        <v>600.58271399989997</v>
      </c>
      <c r="BB48" s="28">
        <v>1.0755294102085</v>
      </c>
      <c r="BC48" s="28">
        <v>0</v>
      </c>
      <c r="BD48" s="28">
        <v>31.892354260707499</v>
      </c>
      <c r="BE48" s="28">
        <v>8.7403763069274696</v>
      </c>
      <c r="BF48" s="28">
        <v>362.55852279303502</v>
      </c>
      <c r="BG48" s="28">
        <v>24.019332991616899</v>
      </c>
      <c r="BH48" s="28">
        <v>4.6704303091431099</v>
      </c>
      <c r="BI48" s="28">
        <v>518.01712385015105</v>
      </c>
      <c r="BJ48" s="28">
        <v>16.0903024208557</v>
      </c>
      <c r="BK48" s="28">
        <v>0.20016103551094799</v>
      </c>
      <c r="BL48" s="28">
        <v>22.017724499412999</v>
      </c>
      <c r="BM48" s="28">
        <v>1.33440395288722E-2</v>
      </c>
      <c r="BN48" s="28">
        <v>97.036556821375996</v>
      </c>
      <c r="BO48" s="28">
        <v>41.058324230466098</v>
      </c>
      <c r="BP48" s="28">
        <v>0</v>
      </c>
      <c r="BQ48" s="28">
        <v>8.7655068673533995E-2</v>
      </c>
      <c r="BR48" s="28">
        <v>27.0320216721639</v>
      </c>
      <c r="BS48" s="28">
        <v>27.552073618479099</v>
      </c>
      <c r="BT48" s="28">
        <v>789.62465638210494</v>
      </c>
      <c r="BU48" s="28">
        <v>11.8412856584709</v>
      </c>
      <c r="BW48" s="57">
        <f t="shared" si="10"/>
        <v>7.5189356345745843E-4</v>
      </c>
      <c r="BX48" s="57">
        <f t="shared" si="11"/>
        <v>9.687758076755231E-4</v>
      </c>
      <c r="BY48" s="57">
        <f t="shared" si="12"/>
        <v>8.1017134844815482E-4</v>
      </c>
      <c r="BZ48" s="57">
        <f t="shared" si="13"/>
        <v>6.6629649738054076E-4</v>
      </c>
      <c r="CA48" s="57">
        <f t="shared" si="14"/>
        <v>6.3867050248075084E-4</v>
      </c>
      <c r="CB48" s="57">
        <f t="shared" si="15"/>
        <v>6.9049291093286865E-4</v>
      </c>
      <c r="CC48" s="57">
        <f t="shared" si="16"/>
        <v>7.6380174710577984E-4</v>
      </c>
      <c r="CD48" s="57" t="str">
        <f t="shared" si="17"/>
        <v/>
      </c>
      <c r="CE48" s="57" t="e">
        <f t="shared" si="18"/>
        <v>#DIV/0!</v>
      </c>
      <c r="CF48" s="57" t="e">
        <f t="shared" si="19"/>
        <v>#DIV/0!</v>
      </c>
      <c r="CG48" s="57"/>
      <c r="CH48" s="57"/>
    </row>
    <row r="49" spans="1:86" x14ac:dyDescent="0.3">
      <c r="A49" s="45" t="s">
        <v>48</v>
      </c>
      <c r="B49" s="28">
        <v>129.87</v>
      </c>
      <c r="C49" s="28">
        <v>11.805999999999999</v>
      </c>
      <c r="D49" s="28">
        <v>3.4580000000000002</v>
      </c>
      <c r="E49" s="28">
        <v>22.745000000000001</v>
      </c>
      <c r="F49" s="28">
        <v>15.965999999999999</v>
      </c>
      <c r="G49" s="28">
        <v>0.90720000000000001</v>
      </c>
      <c r="H49" s="28">
        <v>7.8550000000000004</v>
      </c>
      <c r="I49" s="28"/>
      <c r="J49" s="28"/>
      <c r="K49" s="28"/>
      <c r="L49" s="28"/>
      <c r="M49" s="28"/>
      <c r="N49" s="28"/>
      <c r="O49" s="30" t="s">
        <v>48</v>
      </c>
      <c r="P49" s="28">
        <v>0</v>
      </c>
      <c r="Q49" s="28">
        <v>0.97637870207113198</v>
      </c>
      <c r="R49" s="28">
        <v>0.97637870207113198</v>
      </c>
      <c r="S49" s="28">
        <v>2.0703083106532798</v>
      </c>
      <c r="T49" s="28">
        <v>0.14610397666244401</v>
      </c>
      <c r="U49" s="28">
        <v>0</v>
      </c>
      <c r="V49" s="28">
        <v>129.86996522208801</v>
      </c>
      <c r="W49" s="28">
        <v>0.74541943571156899</v>
      </c>
      <c r="X49" s="28">
        <v>0</v>
      </c>
      <c r="Y49" s="28">
        <v>0.11153793480315401</v>
      </c>
      <c r="Z49" s="28">
        <v>0</v>
      </c>
      <c r="AA49" s="28">
        <v>0.66217665674807202</v>
      </c>
      <c r="AB49" s="28">
        <v>0.66217665674807202</v>
      </c>
      <c r="AC49" s="28">
        <v>33157.517260536697</v>
      </c>
      <c r="AD49" s="28">
        <v>0</v>
      </c>
      <c r="AE49" s="28">
        <v>0.24605037667068999</v>
      </c>
      <c r="AF49" s="28">
        <v>5.1553054919228097E-2</v>
      </c>
      <c r="AG49" s="28">
        <v>5.9621680971356401E-2</v>
      </c>
      <c r="AH49" s="28">
        <v>0</v>
      </c>
      <c r="AI49" s="28">
        <v>0</v>
      </c>
      <c r="AJ49" s="28">
        <v>11.806005610762901</v>
      </c>
      <c r="AK49" s="28">
        <v>0</v>
      </c>
      <c r="AL49" s="28">
        <v>3.1121674630863598</v>
      </c>
      <c r="AM49" s="28">
        <v>0.34580194557890598</v>
      </c>
      <c r="AN49" s="28">
        <v>3.4579694086652601</v>
      </c>
      <c r="AO49" s="28">
        <v>0</v>
      </c>
      <c r="AP49" s="28">
        <v>0.39155732562817902</v>
      </c>
      <c r="AQ49" s="28">
        <v>4.7898481566604296E-3</v>
      </c>
      <c r="AR49" s="28">
        <v>1.3403735174192699</v>
      </c>
      <c r="AS49" s="28">
        <v>5.2688057011524604E-3</v>
      </c>
      <c r="AT49" s="28">
        <v>1.4449232515969701</v>
      </c>
      <c r="AU49" s="28">
        <v>1.7402923328758699</v>
      </c>
      <c r="AV49" s="28">
        <v>1.5965981580383199E-3</v>
      </c>
      <c r="AW49" s="28">
        <v>0</v>
      </c>
      <c r="AX49" s="28">
        <v>1.12400679023572</v>
      </c>
      <c r="AY49" s="28">
        <v>22.744134621934801</v>
      </c>
      <c r="AZ49" s="28">
        <v>15.9651360714738</v>
      </c>
      <c r="BA49" s="28">
        <v>6.7789985504610399</v>
      </c>
      <c r="BB49" s="28">
        <v>1.28685450046021E-2</v>
      </c>
      <c r="BC49" s="28">
        <v>0</v>
      </c>
      <c r="BD49" s="28">
        <v>0.38158760341054998</v>
      </c>
      <c r="BE49" s="28">
        <v>0.104576707066364</v>
      </c>
      <c r="BF49" s="28">
        <v>4.3379616065080402</v>
      </c>
      <c r="BG49" s="28">
        <v>0.28738826149021401</v>
      </c>
      <c r="BH49" s="28">
        <v>5.5881436531688602E-2</v>
      </c>
      <c r="BI49" s="28">
        <v>6.1980008487794596</v>
      </c>
      <c r="BJ49" s="28">
        <v>0.18616142892309701</v>
      </c>
      <c r="BK49" s="28">
        <v>2.3949295898851898E-3</v>
      </c>
      <c r="BL49" s="28">
        <v>0.26343884654177402</v>
      </c>
      <c r="BM49" s="28">
        <v>1.5965982682694199E-4</v>
      </c>
      <c r="BN49" s="28">
        <v>0.90719870368226896</v>
      </c>
      <c r="BO49" s="28">
        <v>0.424778330719291</v>
      </c>
      <c r="BP49" s="28">
        <v>0</v>
      </c>
      <c r="BQ49" s="28">
        <v>1.0807565452691499E-3</v>
      </c>
      <c r="BR49" s="28">
        <v>0.25042848089595798</v>
      </c>
      <c r="BS49" s="28">
        <v>4.1013508973362603E-2</v>
      </c>
      <c r="BT49" s="28">
        <v>7.8549971615491803</v>
      </c>
      <c r="BU49" s="28">
        <v>8.4777969264262495E-2</v>
      </c>
      <c r="BW49" s="57">
        <f t="shared" si="10"/>
        <v>-2.6779019012876949E-7</v>
      </c>
      <c r="BX49" s="57">
        <f t="shared" si="11"/>
        <v>4.7524673059443911E-7</v>
      </c>
      <c r="BY49" s="57">
        <f t="shared" si="12"/>
        <v>-8.8465398322838988E-6</v>
      </c>
      <c r="BZ49" s="57">
        <f t="shared" si="13"/>
        <v>-3.8046958241358835E-5</v>
      </c>
      <c r="CA49" s="57">
        <f t="shared" si="14"/>
        <v>-5.4110517737622206E-5</v>
      </c>
      <c r="CB49" s="57">
        <f t="shared" si="15"/>
        <v>-1.428921661207736E-6</v>
      </c>
      <c r="CC49" s="57">
        <f t="shared" si="16"/>
        <v>-3.6135592872870583E-7</v>
      </c>
      <c r="CD49" s="57" t="str">
        <f t="shared" si="17"/>
        <v/>
      </c>
      <c r="CE49" s="57" t="e">
        <f t="shared" si="18"/>
        <v>#DIV/0!</v>
      </c>
      <c r="CF49" s="57" t="e">
        <f t="shared" si="19"/>
        <v>#DIV/0!</v>
      </c>
      <c r="CG49" s="57"/>
      <c r="CH49" s="57"/>
    </row>
    <row r="50" spans="1:86" x14ac:dyDescent="0.3">
      <c r="A50" s="45" t="s">
        <v>49</v>
      </c>
      <c r="B50" s="28">
        <v>630.4</v>
      </c>
      <c r="C50" s="28">
        <v>45.003999999999998</v>
      </c>
      <c r="D50" s="28">
        <v>15.04</v>
      </c>
      <c r="E50" s="28">
        <v>109.03</v>
      </c>
      <c r="F50" s="28">
        <v>80.022000000000006</v>
      </c>
      <c r="G50" s="28">
        <v>2.7915999999999999</v>
      </c>
      <c r="H50" s="28">
        <v>37.165999999999997</v>
      </c>
      <c r="I50" s="28"/>
      <c r="J50" s="28"/>
      <c r="K50" s="28"/>
      <c r="L50" s="28"/>
      <c r="M50" s="28"/>
      <c r="N50" s="28"/>
      <c r="O50" s="30" t="s">
        <v>49</v>
      </c>
      <c r="P50" s="28">
        <v>0</v>
      </c>
      <c r="Q50" s="28">
        <v>4.5878166626630703</v>
      </c>
      <c r="R50" s="28">
        <v>4.5878166626630703</v>
      </c>
      <c r="S50" s="28">
        <v>9.7276165554985994</v>
      </c>
      <c r="T50" s="28">
        <v>0.68788024387502</v>
      </c>
      <c r="U50" s="28">
        <v>0</v>
      </c>
      <c r="V50" s="28">
        <v>630.64455386718203</v>
      </c>
      <c r="W50" s="28">
        <v>3.5080788509730598</v>
      </c>
      <c r="X50" s="28">
        <v>0</v>
      </c>
      <c r="Y50" s="28">
        <v>0.52614127438614999</v>
      </c>
      <c r="Z50" s="28">
        <v>0</v>
      </c>
      <c r="AA50" s="28">
        <v>3.1265278438752802</v>
      </c>
      <c r="AB50" s="28">
        <v>3.1265278438752802</v>
      </c>
      <c r="AC50" s="28">
        <v>144820.097131235</v>
      </c>
      <c r="AD50" s="28">
        <v>0</v>
      </c>
      <c r="AE50" s="28">
        <v>1.1552238168642499</v>
      </c>
      <c r="AF50" s="28">
        <v>0.242160021561974</v>
      </c>
      <c r="AG50" s="28">
        <v>0.28150450961821399</v>
      </c>
      <c r="AH50" s="28">
        <v>0</v>
      </c>
      <c r="AI50" s="28">
        <v>0</v>
      </c>
      <c r="AJ50" s="28">
        <v>45.020838858667197</v>
      </c>
      <c r="AK50" s="28">
        <v>0</v>
      </c>
      <c r="AL50" s="28">
        <v>13.5413116398529</v>
      </c>
      <c r="AM50" s="28">
        <v>1.50458574822114</v>
      </c>
      <c r="AN50" s="28">
        <v>15.045897388074099</v>
      </c>
      <c r="AO50" s="28">
        <v>0</v>
      </c>
      <c r="AP50" s="28">
        <v>1.8432709796017299</v>
      </c>
      <c r="AQ50" s="28">
        <v>2.4015935338436999E-2</v>
      </c>
      <c r="AR50" s="28">
        <v>6.4461830694951896</v>
      </c>
      <c r="AS50" s="28">
        <v>2.64173649255664E-2</v>
      </c>
      <c r="AT50" s="28">
        <v>7.2448170108632697</v>
      </c>
      <c r="AU50" s="28">
        <v>8.7257945182074099</v>
      </c>
      <c r="AV50" s="28">
        <v>8.0052977066419704E-3</v>
      </c>
      <c r="AW50" s="28">
        <v>0</v>
      </c>
      <c r="AX50" s="28">
        <v>5.6357399648362696</v>
      </c>
      <c r="AY50" s="28">
        <v>109.068110840236</v>
      </c>
      <c r="AZ50" s="28">
        <v>80.048880143079899</v>
      </c>
      <c r="BA50" s="28">
        <v>29.019230697156502</v>
      </c>
      <c r="BB50" s="28">
        <v>6.4522822577533695E-2</v>
      </c>
      <c r="BC50" s="28">
        <v>0</v>
      </c>
      <c r="BD50" s="28">
        <v>1.91327326840721</v>
      </c>
      <c r="BE50" s="28">
        <v>0.52435182239565203</v>
      </c>
      <c r="BF50" s="28">
        <v>21.7504560811741</v>
      </c>
      <c r="BG50" s="28">
        <v>1.4409606971014699</v>
      </c>
      <c r="BH50" s="28">
        <v>0.280182514040686</v>
      </c>
      <c r="BI50" s="28">
        <v>31.076653824743499</v>
      </c>
      <c r="BJ50" s="28">
        <v>0.87274851224215599</v>
      </c>
      <c r="BK50" s="28">
        <v>1.20080180999465E-2</v>
      </c>
      <c r="BL50" s="28">
        <v>1.3208804709072499</v>
      </c>
      <c r="BM50" s="28">
        <v>8.0053175482398798E-4</v>
      </c>
      <c r="BN50" s="28">
        <v>2.7926934418007301</v>
      </c>
      <c r="BO50" s="28">
        <v>2.0053514701852202</v>
      </c>
      <c r="BP50" s="28">
        <v>0</v>
      </c>
      <c r="BQ50" s="28">
        <v>5.0481838816118004E-3</v>
      </c>
      <c r="BR50" s="28">
        <v>1.19133199480701</v>
      </c>
      <c r="BS50" s="28">
        <v>0.269365459058516</v>
      </c>
      <c r="BT50" s="28">
        <v>37.180387682776903</v>
      </c>
      <c r="BU50" s="28">
        <v>0.41194140526463702</v>
      </c>
      <c r="BW50" s="57">
        <f t="shared" si="10"/>
        <v>3.8793443398167616E-4</v>
      </c>
      <c r="BX50" s="57">
        <f t="shared" si="11"/>
        <v>3.7416360028440752E-4</v>
      </c>
      <c r="BY50" s="57">
        <f t="shared" si="12"/>
        <v>3.9211356875664945E-4</v>
      </c>
      <c r="BZ50" s="57">
        <f t="shared" si="13"/>
        <v>3.4954453119326155E-4</v>
      </c>
      <c r="CA50" s="57">
        <f t="shared" si="14"/>
        <v>3.3590941340997548E-4</v>
      </c>
      <c r="CB50" s="57">
        <f t="shared" si="15"/>
        <v>3.9168999882871209E-4</v>
      </c>
      <c r="CC50" s="57">
        <f t="shared" si="16"/>
        <v>3.8711948492994337E-4</v>
      </c>
      <c r="CD50" s="57" t="str">
        <f t="shared" si="17"/>
        <v/>
      </c>
      <c r="CE50" s="57" t="e">
        <f t="shared" si="18"/>
        <v>#DIV/0!</v>
      </c>
      <c r="CF50" s="57" t="e">
        <f t="shared" si="19"/>
        <v>#DIV/0!</v>
      </c>
      <c r="CG50" s="57"/>
      <c r="CH50" s="57"/>
    </row>
    <row r="51" spans="1:86" x14ac:dyDescent="0.3">
      <c r="A51" s="45" t="s">
        <v>50</v>
      </c>
      <c r="B51" s="28">
        <v>3233.54</v>
      </c>
      <c r="C51" s="28">
        <v>230.58199999999999</v>
      </c>
      <c r="D51" s="28">
        <v>77.858000000000004</v>
      </c>
      <c r="E51" s="28">
        <v>558.83000000000004</v>
      </c>
      <c r="F51" s="28">
        <v>408.40199999999999</v>
      </c>
      <c r="G51" s="28">
        <v>15.1752</v>
      </c>
      <c r="H51" s="28">
        <v>190.232</v>
      </c>
      <c r="I51" s="28"/>
      <c r="J51" s="28"/>
      <c r="K51" s="28"/>
      <c r="L51" s="28"/>
      <c r="M51" s="28"/>
      <c r="N51" s="28"/>
      <c r="O51" s="30" t="s">
        <v>50</v>
      </c>
      <c r="P51" s="28">
        <v>0</v>
      </c>
      <c r="Q51" s="28">
        <v>23.578151477890099</v>
      </c>
      <c r="R51" s="28">
        <v>23.578151477890099</v>
      </c>
      <c r="S51" s="28">
        <v>49.994634617966497</v>
      </c>
      <c r="T51" s="28">
        <v>3.53093087156754</v>
      </c>
      <c r="U51" s="28">
        <v>0</v>
      </c>
      <c r="V51" s="28">
        <v>3233.5390942310501</v>
      </c>
      <c r="W51" s="28">
        <v>18.012362366189901</v>
      </c>
      <c r="X51" s="28">
        <v>0</v>
      </c>
      <c r="Y51" s="28">
        <v>2.6976359716562701</v>
      </c>
      <c r="Z51" s="28">
        <v>0</v>
      </c>
      <c r="AA51" s="28">
        <v>16.021043138334498</v>
      </c>
      <c r="AB51" s="28">
        <v>16.021043138334498</v>
      </c>
      <c r="AC51" s="28">
        <v>747751.27493510104</v>
      </c>
      <c r="AD51" s="28">
        <v>0</v>
      </c>
      <c r="AE51" s="28">
        <v>5.9399443515887</v>
      </c>
      <c r="AF51" s="28">
        <v>1.2447845128285799</v>
      </c>
      <c r="AG51" s="28">
        <v>1.4424973845048099</v>
      </c>
      <c r="AH51" s="28">
        <v>0</v>
      </c>
      <c r="AI51" s="28">
        <v>0</v>
      </c>
      <c r="AJ51" s="28">
        <v>230.58202141790201</v>
      </c>
      <c r="AK51" s="28">
        <v>0</v>
      </c>
      <c r="AL51" s="28">
        <v>70.072090521778904</v>
      </c>
      <c r="AM51" s="28">
        <v>7.7858647177808296</v>
      </c>
      <c r="AN51" s="28">
        <v>77.857955239559701</v>
      </c>
      <c r="AO51" s="28">
        <v>0</v>
      </c>
      <c r="AP51" s="28">
        <v>9.4625409203194408</v>
      </c>
      <c r="AQ51" s="28">
        <v>0.12252091139073</v>
      </c>
      <c r="AR51" s="28">
        <v>32.665243578432097</v>
      </c>
      <c r="AS51" s="28">
        <v>0.13477279055539901</v>
      </c>
      <c r="AT51" s="28">
        <v>36.960372360654098</v>
      </c>
      <c r="AU51" s="28">
        <v>44.515802399731001</v>
      </c>
      <c r="AV51" s="28">
        <v>4.0840129852235202E-2</v>
      </c>
      <c r="AW51" s="28">
        <v>0</v>
      </c>
      <c r="AX51" s="28">
        <v>28.751489167038599</v>
      </c>
      <c r="AY51" s="28">
        <v>558.80781034562904</v>
      </c>
      <c r="AZ51" s="28">
        <v>408.37983887343802</v>
      </c>
      <c r="BA51" s="28">
        <v>150.42797147219099</v>
      </c>
      <c r="BB51" s="28">
        <v>0.32917408907775098</v>
      </c>
      <c r="BC51" s="28">
        <v>0</v>
      </c>
      <c r="BD51" s="28">
        <v>9.7608009501920794</v>
      </c>
      <c r="BE51" s="28">
        <v>2.6750367565601199</v>
      </c>
      <c r="BF51" s="28">
        <v>110.96280053131299</v>
      </c>
      <c r="BG51" s="28">
        <v>7.3512350623081204</v>
      </c>
      <c r="BH51" s="28">
        <v>1.42940937074576</v>
      </c>
      <c r="BI51" s="28">
        <v>158.54161036613201</v>
      </c>
      <c r="BJ51" s="28">
        <v>4.4916314750142403</v>
      </c>
      <c r="BK51" s="28">
        <v>6.1260512464381502E-2</v>
      </c>
      <c r="BL51" s="28">
        <v>6.7386294636705797</v>
      </c>
      <c r="BM51" s="28">
        <v>4.0840117506352001E-3</v>
      </c>
      <c r="BN51" s="28">
        <v>15.175198214256101</v>
      </c>
      <c r="BO51" s="28">
        <v>10.2766822785833</v>
      </c>
      <c r="BP51" s="28">
        <v>0</v>
      </c>
      <c r="BQ51" s="28">
        <v>2.6040457417130999E-2</v>
      </c>
      <c r="BR51" s="28">
        <v>6.0768401484614403</v>
      </c>
      <c r="BS51" s="28">
        <v>1.1440340368326101</v>
      </c>
      <c r="BT51" s="28">
        <v>190.23196437330799</v>
      </c>
      <c r="BU51" s="28">
        <v>2.0745162939736601</v>
      </c>
      <c r="BW51" s="57">
        <f t="shared" si="10"/>
        <v>-2.8011682240080689E-7</v>
      </c>
      <c r="BX51" s="57">
        <f t="shared" si="11"/>
        <v>9.2886270476613927E-8</v>
      </c>
      <c r="BY51" s="57">
        <f t="shared" si="12"/>
        <v>-5.7489840868694831E-7</v>
      </c>
      <c r="BZ51" s="57">
        <f t="shared" si="13"/>
        <v>-3.9707342789407344E-5</v>
      </c>
      <c r="CA51" s="57">
        <f t="shared" si="14"/>
        <v>-5.4263021635468386E-5</v>
      </c>
      <c r="CB51" s="57">
        <f t="shared" si="15"/>
        <v>-1.1767514757093381E-7</v>
      </c>
      <c r="CC51" s="57">
        <f t="shared" si="16"/>
        <v>-1.8728022630649582E-7</v>
      </c>
      <c r="CD51" s="57" t="str">
        <f t="shared" si="17"/>
        <v/>
      </c>
      <c r="CE51" s="57" t="e">
        <f t="shared" si="18"/>
        <v>#DIV/0!</v>
      </c>
      <c r="CF51" s="57" t="e">
        <f t="shared" si="19"/>
        <v>#DIV/0!</v>
      </c>
      <c r="CG51" s="57"/>
      <c r="CH51" s="57"/>
    </row>
    <row r="52" spans="1:86" x14ac:dyDescent="0.3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P52" s="28"/>
      <c r="BW52" s="57"/>
      <c r="BX52" s="57"/>
      <c r="BY52" s="57"/>
      <c r="BZ52" s="57"/>
      <c r="CA52" s="57"/>
      <c r="CB52" s="57"/>
      <c r="CC52" s="57"/>
      <c r="CD52" s="57"/>
      <c r="CE52" s="57"/>
      <c r="CF52" s="57" t="str">
        <f t="shared" ref="CF52:CF61" si="20">IF(Z52=0,"",(Z52-K52)/K52)</f>
        <v/>
      </c>
    </row>
    <row r="53" spans="1:86" x14ac:dyDescent="0.3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P53" s="28"/>
      <c r="BW53" s="57"/>
      <c r="BX53" s="57"/>
      <c r="BY53" s="57"/>
      <c r="BZ53" s="57"/>
      <c r="CA53" s="57"/>
      <c r="CB53" s="57"/>
      <c r="CC53" s="57"/>
      <c r="CD53" s="57"/>
      <c r="CE53" s="57"/>
      <c r="CF53" s="57" t="str">
        <f t="shared" si="20"/>
        <v/>
      </c>
    </row>
    <row r="54" spans="1:86" x14ac:dyDescent="0.3">
      <c r="A54" s="45" t="s">
        <v>231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P54" s="28"/>
      <c r="BW54" s="57"/>
      <c r="BX54" s="57"/>
      <c r="BY54" s="57"/>
      <c r="BZ54" s="57"/>
      <c r="CA54" s="57"/>
      <c r="CB54" s="57"/>
      <c r="CC54" s="57"/>
      <c r="CD54" s="57"/>
      <c r="CE54" s="57"/>
      <c r="CF54" s="57" t="str">
        <f t="shared" si="20"/>
        <v/>
      </c>
    </row>
    <row r="55" spans="1:86" x14ac:dyDescent="0.3">
      <c r="A55" s="45" t="s">
        <v>1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P55" s="28"/>
      <c r="BW55" s="57"/>
      <c r="BX55" s="57"/>
      <c r="BY55" s="57"/>
      <c r="BZ55" s="57"/>
      <c r="CA55" s="57"/>
      <c r="CB55" s="57"/>
      <c r="CC55" s="57"/>
      <c r="CD55" s="57"/>
      <c r="CE55" s="57"/>
      <c r="CF55" s="57" t="str">
        <f t="shared" si="20"/>
        <v/>
      </c>
    </row>
    <row r="56" spans="1:86" x14ac:dyDescent="0.3">
      <c r="A56" s="45" t="s">
        <v>11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P56" s="28"/>
      <c r="BW56" s="57"/>
      <c r="BX56" s="57"/>
      <c r="BY56" s="57"/>
      <c r="BZ56" s="57"/>
      <c r="CA56" s="57"/>
      <c r="CB56" s="57"/>
      <c r="CC56" s="57"/>
      <c r="CD56" s="57"/>
      <c r="CE56" s="57"/>
      <c r="CF56" s="57" t="str">
        <f t="shared" si="20"/>
        <v/>
      </c>
    </row>
    <row r="57" spans="1:86" x14ac:dyDescent="0.3">
      <c r="A57" s="45" t="s">
        <v>58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P57" s="28"/>
      <c r="BW57" s="57"/>
      <c r="BX57" s="57"/>
      <c r="BY57" s="57"/>
      <c r="BZ57" s="57"/>
      <c r="CA57" s="57"/>
      <c r="CB57" s="57"/>
      <c r="CC57" s="57"/>
      <c r="CD57" s="57"/>
      <c r="CE57" s="57"/>
      <c r="CF57" s="57" t="str">
        <f t="shared" si="20"/>
        <v/>
      </c>
    </row>
    <row r="58" spans="1:86" x14ac:dyDescent="0.3">
      <c r="A58" s="45" t="s">
        <v>176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BW58" s="57"/>
      <c r="BX58" s="57"/>
      <c r="BY58" s="57"/>
      <c r="BZ58" s="57"/>
      <c r="CA58" s="57"/>
      <c r="CB58" s="57"/>
      <c r="CC58" s="57"/>
      <c r="CD58" s="57"/>
      <c r="CE58" s="57"/>
      <c r="CF58" s="57" t="str">
        <f t="shared" si="20"/>
        <v/>
      </c>
    </row>
    <row r="59" spans="1:86" x14ac:dyDescent="0.3">
      <c r="A59" s="45" t="s">
        <v>237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28"/>
      <c r="BW59" s="57"/>
      <c r="BX59" s="57"/>
      <c r="BY59" s="57"/>
      <c r="BZ59" s="57"/>
      <c r="CA59" s="57"/>
      <c r="CB59" s="57"/>
      <c r="CC59" s="57"/>
      <c r="CD59" s="57"/>
      <c r="CE59" s="57"/>
      <c r="CF59" s="57" t="str">
        <f t="shared" si="20"/>
        <v/>
      </c>
    </row>
    <row r="60" spans="1:86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28"/>
      <c r="BW60" s="57"/>
      <c r="BX60" s="57"/>
      <c r="BY60" s="57"/>
      <c r="BZ60" s="57"/>
      <c r="CA60" s="57"/>
      <c r="CB60" s="57"/>
      <c r="CC60" s="57"/>
      <c r="CD60" s="57"/>
      <c r="CE60" s="57"/>
      <c r="CF60" s="57" t="str">
        <f t="shared" si="20"/>
        <v/>
      </c>
    </row>
    <row r="61" spans="1:86" x14ac:dyDescent="0.3">
      <c r="A61" s="1" t="s">
        <v>55</v>
      </c>
      <c r="B61" s="1">
        <f t="shared" ref="B61:K61" si="21">SUM(B3:B58)</f>
        <v>592980.29765100009</v>
      </c>
      <c r="C61" s="1">
        <f t="shared" si="21"/>
        <v>80344.305945999979</v>
      </c>
      <c r="D61" s="1">
        <f t="shared" si="21"/>
        <v>18294.272484900004</v>
      </c>
      <c r="E61" s="1">
        <f t="shared" si="21"/>
        <v>96328.141709900025</v>
      </c>
      <c r="F61" s="1">
        <f t="shared" si="21"/>
        <v>68096.162486299974</v>
      </c>
      <c r="G61" s="1">
        <f t="shared" si="21"/>
        <v>5634.6583586999996</v>
      </c>
      <c r="H61" s="1">
        <f t="shared" si="21"/>
        <v>36113.971648680017</v>
      </c>
      <c r="I61" s="1">
        <f t="shared" si="21"/>
        <v>0</v>
      </c>
      <c r="J61" s="1">
        <f t="shared" si="21"/>
        <v>0</v>
      </c>
      <c r="K61" s="1">
        <f t="shared" si="21"/>
        <v>0</v>
      </c>
      <c r="L61" s="1">
        <f t="shared" ref="L61:M61" si="22">SUM(L3:L58)</f>
        <v>0</v>
      </c>
      <c r="M61" s="1">
        <f t="shared" si="22"/>
        <v>0</v>
      </c>
      <c r="P61" s="1">
        <f t="shared" ref="P61:BU61" si="23">SUM(P3:P58)</f>
        <v>0</v>
      </c>
      <c r="Q61" s="1">
        <f t="shared" si="23"/>
        <v>4306.5702299807654</v>
      </c>
      <c r="R61" s="1">
        <f t="shared" si="23"/>
        <v>4306.5702299807654</v>
      </c>
      <c r="S61" s="1">
        <f t="shared" si="23"/>
        <v>9129.8613278752291</v>
      </c>
      <c r="T61" s="1">
        <f t="shared" si="23"/>
        <v>651.86923365625989</v>
      </c>
      <c r="U61" s="1">
        <f t="shared" si="23"/>
        <v>0</v>
      </c>
      <c r="V61" s="1">
        <f t="shared" si="23"/>
        <v>593081.68665467284</v>
      </c>
      <c r="W61" s="1">
        <f t="shared" si="23"/>
        <v>3317.8277370161836</v>
      </c>
      <c r="X61" s="1">
        <f t="shared" si="23"/>
        <v>0</v>
      </c>
      <c r="Y61" s="1">
        <f t="shared" si="23"/>
        <v>503.05287882721365</v>
      </c>
      <c r="Z61" s="1">
        <f t="shared" si="23"/>
        <v>0</v>
      </c>
      <c r="AA61" s="1">
        <f t="shared" si="23"/>
        <v>3002.6162493791371</v>
      </c>
      <c r="AB61" s="1">
        <f t="shared" si="23"/>
        <v>3002.6162493791371</v>
      </c>
      <c r="AC61" s="1">
        <f t="shared" si="23"/>
        <v>176499245.76414678</v>
      </c>
      <c r="AD61" s="1">
        <f t="shared" si="23"/>
        <v>0</v>
      </c>
      <c r="AE61" s="1">
        <f t="shared" si="23"/>
        <v>1080.2259381087695</v>
      </c>
      <c r="AF61" s="1">
        <f t="shared" si="23"/>
        <v>226.96750221301292</v>
      </c>
      <c r="AG61" s="1">
        <f t="shared" si="23"/>
        <v>270.33571247468268</v>
      </c>
      <c r="AH61" s="1">
        <f t="shared" si="23"/>
        <v>0</v>
      </c>
      <c r="AI61" s="1">
        <f t="shared" si="23"/>
        <v>0</v>
      </c>
      <c r="AJ61" s="1">
        <f t="shared" si="23"/>
        <v>80364.563993021031</v>
      </c>
      <c r="AK61" s="1">
        <f t="shared" si="23"/>
        <v>0</v>
      </c>
      <c r="AL61" s="1">
        <f t="shared" si="23"/>
        <v>16468.239640686945</v>
      </c>
      <c r="AM61" s="1">
        <f t="shared" si="23"/>
        <v>1829.8085168617506</v>
      </c>
      <c r="AN61" s="1">
        <f t="shared" si="23"/>
        <v>18298.048157548699</v>
      </c>
      <c r="AO61" s="1">
        <f t="shared" si="23"/>
        <v>0</v>
      </c>
      <c r="AP61" s="1">
        <f t="shared" si="23"/>
        <v>1745.5813448073911</v>
      </c>
      <c r="AQ61" s="1">
        <f t="shared" si="23"/>
        <v>20.432060374453584</v>
      </c>
      <c r="AR61" s="1">
        <f t="shared" si="23"/>
        <v>6716.5059140788981</v>
      </c>
      <c r="AS61" s="1">
        <f t="shared" si="23"/>
        <v>22.475277807482232</v>
      </c>
      <c r="AT61" s="1">
        <f t="shared" si="23"/>
        <v>6163.6684876946047</v>
      </c>
      <c r="AU61" s="1">
        <f t="shared" si="23"/>
        <v>7423.6448035740641</v>
      </c>
      <c r="AV61" s="1">
        <f t="shared" si="23"/>
        <v>6.8106742859953986</v>
      </c>
      <c r="AW61" s="1">
        <f t="shared" si="23"/>
        <v>0</v>
      </c>
      <c r="AX61" s="1">
        <f t="shared" si="23"/>
        <v>4794.7199694897936</v>
      </c>
      <c r="AY61" s="1">
        <f t="shared" si="23"/>
        <v>96339.62088197071</v>
      </c>
      <c r="AZ61" s="1">
        <f t="shared" si="23"/>
        <v>68103.168139762463</v>
      </c>
      <c r="BA61" s="1">
        <f t="shared" si="23"/>
        <v>28236.45274220821</v>
      </c>
      <c r="BB61" s="1">
        <f t="shared" si="23"/>
        <v>54.894026547615255</v>
      </c>
      <c r="BC61" s="1">
        <f t="shared" si="23"/>
        <v>0</v>
      </c>
      <c r="BD61" s="1">
        <f t="shared" si="23"/>
        <v>1627.7529603587002</v>
      </c>
      <c r="BE61" s="1">
        <f t="shared" si="23"/>
        <v>446.09993344427869</v>
      </c>
      <c r="BF61" s="1">
        <f t="shared" si="23"/>
        <v>18504.639193886884</v>
      </c>
      <c r="BG61" s="1">
        <f t="shared" si="23"/>
        <v>1225.922271803212</v>
      </c>
      <c r="BH61" s="1">
        <f t="shared" si="23"/>
        <v>238.37395447954236</v>
      </c>
      <c r="BI61" s="1">
        <f t="shared" si="23"/>
        <v>26439.074773562006</v>
      </c>
      <c r="BJ61" s="1">
        <f t="shared" si="23"/>
        <v>810.27164883731893</v>
      </c>
      <c r="BK61" s="1">
        <f t="shared" si="23"/>
        <v>10.216041114513226</v>
      </c>
      <c r="BL61" s="1">
        <f t="shared" si="23"/>
        <v>1123.7626433334858</v>
      </c>
      <c r="BM61" s="1">
        <f t="shared" si="23"/>
        <v>0.68106800581366955</v>
      </c>
      <c r="BN61" s="1">
        <f t="shared" si="23"/>
        <v>5636.060905902691</v>
      </c>
      <c r="BO61" s="1">
        <f t="shared" si="23"/>
        <v>1924.6393657946528</v>
      </c>
      <c r="BP61" s="1">
        <f t="shared" si="23"/>
        <v>0</v>
      </c>
      <c r="BQ61" s="1">
        <f t="shared" si="23"/>
        <v>4.6037248233380517</v>
      </c>
      <c r="BR61" s="1">
        <f t="shared" si="23"/>
        <v>1183.9942140466649</v>
      </c>
      <c r="BS61" s="1">
        <f t="shared" si="23"/>
        <v>597.46733362384339</v>
      </c>
      <c r="BT61" s="1">
        <f t="shared" si="23"/>
        <v>36120.502897352795</v>
      </c>
      <c r="BU61" s="1">
        <f t="shared" si="23"/>
        <v>447.76538038661914</v>
      </c>
      <c r="BV61" s="1"/>
      <c r="BW61" s="57">
        <f>IF(V61=0,"",(V61-B61)/B61)</f>
        <v>1.7098207828217962E-4</v>
      </c>
      <c r="BX61" s="57">
        <f>IF(AJ61=0,"",(AJ61-C61)/C61)</f>
        <v>2.5214041969156994E-4</v>
      </c>
      <c r="BY61" s="57">
        <f>IF(AN61=0,"",(AN61-D61)/D61)</f>
        <v>2.063855040866728E-4</v>
      </c>
      <c r="BZ61" s="57">
        <f>IF(AY61=0,"",(AY61-E61)/E61)</f>
        <v>1.191673779533271E-4</v>
      </c>
      <c r="CA61" s="57">
        <f>IF(AZ61=0,"",(AZ61-F61)/F61)</f>
        <v>1.028788290955247E-4</v>
      </c>
      <c r="CB61" s="57">
        <f>IF(BN61=0,"",(BN61-G61)/G61)</f>
        <v>2.4891432867902978E-4</v>
      </c>
      <c r="CC61" s="57">
        <f>IF(BT61=0,"",(BT61-H61)/H61)</f>
        <v>1.8085102176837811E-4</v>
      </c>
      <c r="CD61" s="57"/>
      <c r="CE61" s="57"/>
      <c r="CF61" s="57" t="str">
        <f t="shared" si="20"/>
        <v/>
      </c>
    </row>
    <row r="62" spans="1:86" x14ac:dyDescent="0.3">
      <c r="A62" s="45" t="s">
        <v>56</v>
      </c>
      <c r="B62" s="28">
        <f t="shared" ref="B62:K62" si="24">SUM(B2:B51)</f>
        <v>592980.29765100009</v>
      </c>
      <c r="C62" s="28">
        <f t="shared" si="24"/>
        <v>80344.305945999979</v>
      </c>
      <c r="D62" s="28">
        <f t="shared" si="24"/>
        <v>18294.272484900004</v>
      </c>
      <c r="E62" s="28">
        <f t="shared" si="24"/>
        <v>96328.141709900025</v>
      </c>
      <c r="F62" s="28">
        <f t="shared" si="24"/>
        <v>68096.162486299974</v>
      </c>
      <c r="G62" s="28">
        <f t="shared" si="24"/>
        <v>5634.6583586999996</v>
      </c>
      <c r="H62" s="28">
        <f t="shared" si="24"/>
        <v>36113.971648680017</v>
      </c>
      <c r="I62" s="28">
        <f t="shared" si="24"/>
        <v>0</v>
      </c>
      <c r="J62" s="28">
        <f t="shared" si="24"/>
        <v>0</v>
      </c>
      <c r="K62" s="28">
        <f t="shared" si="24"/>
        <v>0</v>
      </c>
      <c r="L62" s="28">
        <f t="shared" ref="L62:M62" si="25">SUM(L2:L51)</f>
        <v>0</v>
      </c>
      <c r="M62" s="28">
        <f t="shared" si="25"/>
        <v>0</v>
      </c>
    </row>
    <row r="63" spans="1:86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489997.22135100007</v>
      </c>
      <c r="C63" s="28">
        <f t="shared" ref="C63:M63" si="26">+C3+C5+C8+C9+C11+C12+C14+C15+C16+C17+C18+C19+C20+C21+C22+C23+C24+C25+C26+C28+C30+C31+C33+C34+C35+C36+C37+C39+C40+C41+C42+C43+C44+C46+C47+C49+C50+C10</f>
        <v>70487.639400999993</v>
      </c>
      <c r="D63" s="28">
        <f t="shared" si="26"/>
        <v>15465.125198400006</v>
      </c>
      <c r="E63" s="28">
        <f t="shared" si="26"/>
        <v>79098.910071900013</v>
      </c>
      <c r="F63" s="28">
        <f t="shared" si="26"/>
        <v>55730.515605799999</v>
      </c>
      <c r="G63" s="28">
        <f t="shared" si="26"/>
        <v>4976.2409741999991</v>
      </c>
      <c r="H63" s="28">
        <f t="shared" si="26"/>
        <v>29630.144468480004</v>
      </c>
      <c r="I63" s="28">
        <f t="shared" si="26"/>
        <v>0</v>
      </c>
      <c r="J63" s="28">
        <f t="shared" si="26"/>
        <v>0</v>
      </c>
      <c r="K63" s="28">
        <f t="shared" si="26"/>
        <v>0</v>
      </c>
      <c r="L63" s="28">
        <f t="shared" si="26"/>
        <v>0</v>
      </c>
      <c r="M63" s="28">
        <f t="shared" si="26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63"/>
  <sheetViews>
    <sheetView zoomScale="85" zoomScaleNormal="85" workbookViewId="0">
      <pane xSplit="1" ySplit="2" topLeftCell="C33" activePane="bottomRight" state="frozen"/>
      <selection pane="topRight" activeCell="B1" sqref="B1"/>
      <selection pane="bottomLeft" activeCell="A3" sqref="A3"/>
      <selection pane="bottomRight" activeCell="T55" sqref="T55"/>
    </sheetView>
  </sheetViews>
  <sheetFormatPr defaultRowHeight="14.4" x14ac:dyDescent="0.3"/>
  <cols>
    <col min="1" max="1" width="19.33203125" customWidth="1"/>
    <col min="2" max="2" width="10.44140625" customWidth="1"/>
    <col min="3" max="10" width="9.33203125" bestFit="1" customWidth="1"/>
    <col min="11" max="11" width="10.33203125" customWidth="1"/>
    <col min="12" max="14" width="10.33203125" style="30" customWidth="1"/>
    <col min="16" max="16" width="15.109375" bestFit="1" customWidth="1"/>
    <col min="17" max="17" width="5.6640625" style="30" bestFit="1" customWidth="1"/>
    <col min="18" max="18" width="9.88671875" style="30" bestFit="1" customWidth="1"/>
    <col min="19" max="19" width="6.6640625" style="28" bestFit="1" customWidth="1"/>
    <col min="20" max="20" width="14.5546875" style="28" bestFit="1" customWidth="1"/>
    <col min="21" max="21" width="5.6640625" style="28" bestFit="1" customWidth="1"/>
    <col min="22" max="22" width="6.6640625" style="28" bestFit="1" customWidth="1"/>
    <col min="23" max="23" width="13.44140625" style="28" bestFit="1" customWidth="1"/>
    <col min="24" max="24" width="6.6640625" style="28" bestFit="1" customWidth="1"/>
    <col min="25" max="25" width="10.33203125" style="28" bestFit="1" customWidth="1"/>
    <col min="26" max="26" width="6.6640625" style="28" bestFit="1" customWidth="1"/>
    <col min="27" max="27" width="5.6640625" style="28" bestFit="1" customWidth="1"/>
    <col min="28" max="28" width="6.6640625" style="28" bestFit="1" customWidth="1"/>
    <col min="29" max="29" width="7.6640625" style="28" bestFit="1" customWidth="1"/>
    <col min="30" max="30" width="6.6640625" style="28" bestFit="1" customWidth="1"/>
    <col min="31" max="31" width="15.44140625" style="28" bestFit="1" customWidth="1"/>
    <col min="32" max="33" width="6.6640625" style="28" bestFit="1" customWidth="1"/>
    <col min="34" max="34" width="5.6640625" style="28" bestFit="1" customWidth="1"/>
    <col min="35" max="35" width="4.109375" style="28" bestFit="1" customWidth="1"/>
    <col min="36" max="36" width="6.5546875" style="28" bestFit="1" customWidth="1"/>
    <col min="37" max="37" width="6.109375" style="28" bestFit="1" customWidth="1"/>
    <col min="38" max="38" width="5.6640625" style="28" bestFit="1" customWidth="1"/>
    <col min="39" max="39" width="10" style="28" bestFit="1" customWidth="1"/>
    <col min="40" max="40" width="9.33203125" style="28" bestFit="1" customWidth="1"/>
    <col min="41" max="41" width="7.6640625" style="28" bestFit="1" customWidth="1"/>
    <col min="42" max="42" width="9.33203125" style="28" bestFit="1" customWidth="1"/>
    <col min="43" max="43" width="6.6640625" style="28" bestFit="1" customWidth="1"/>
    <col min="44" max="44" width="4.33203125" style="28" bestFit="1" customWidth="1"/>
    <col min="45" max="45" width="7.6640625" style="28" bestFit="1" customWidth="1"/>
    <col min="46" max="46" width="4.5546875" style="28" bestFit="1" customWidth="1"/>
    <col min="47" max="47" width="4.109375" style="28" bestFit="1" customWidth="1"/>
    <col min="48" max="48" width="6.6640625" style="28" bestFit="1" customWidth="1"/>
    <col min="49" max="49" width="4.109375" style="28" bestFit="1" customWidth="1"/>
    <col min="50" max="50" width="5.88671875" style="28" bestFit="1" customWidth="1"/>
    <col min="51" max="51" width="3.33203125" style="28" bestFit="1" customWidth="1"/>
    <col min="52" max="53" width="7.6640625" style="28" bestFit="1" customWidth="1"/>
    <col min="54" max="54" width="5.6640625" style="28" bestFit="1" customWidth="1"/>
    <col min="55" max="55" width="5.109375" style="28" bestFit="1" customWidth="1"/>
    <col min="56" max="56" width="5.33203125" style="28" bestFit="1" customWidth="1"/>
    <col min="57" max="57" width="8.6640625" style="28" bestFit="1" customWidth="1"/>
    <col min="58" max="58" width="4.88671875" style="28" bestFit="1" customWidth="1"/>
    <col min="59" max="59" width="7.88671875" style="28" bestFit="1" customWidth="1"/>
    <col min="60" max="60" width="5.88671875" style="28" bestFit="1" customWidth="1"/>
    <col min="61" max="61" width="6" style="28" bestFit="1" customWidth="1"/>
    <col min="62" max="62" width="6.6640625" style="28" customWidth="1"/>
    <col min="63" max="63" width="6.6640625" style="28" bestFit="1" customWidth="1"/>
    <col min="64" max="64" width="3.88671875" style="28" bestFit="1" customWidth="1"/>
    <col min="65" max="65" width="5.5546875" style="28" bestFit="1" customWidth="1"/>
    <col min="66" max="66" width="3.88671875" style="28" bestFit="1" customWidth="1"/>
    <col min="67" max="67" width="5.6640625" style="28" bestFit="1" customWidth="1"/>
    <col min="68" max="68" width="8" style="28" bestFit="1" customWidth="1"/>
    <col min="69" max="70" width="5.33203125" style="28" bestFit="1" customWidth="1"/>
    <col min="71" max="71" width="7.6640625" style="28" bestFit="1" customWidth="1"/>
    <col min="72" max="72" width="6.6640625" style="28" bestFit="1" customWidth="1"/>
    <col min="73" max="73" width="9.33203125" style="28" bestFit="1" customWidth="1"/>
    <col min="74" max="75" width="7.6640625" style="28" customWidth="1"/>
    <col min="76" max="76" width="9.109375" style="30"/>
    <col min="78" max="78" width="10.33203125" bestFit="1" customWidth="1"/>
  </cols>
  <sheetData>
    <row r="1" spans="1:90" x14ac:dyDescent="0.3">
      <c r="B1" s="30" t="s">
        <v>496</v>
      </c>
      <c r="P1" s="30" t="s">
        <v>489</v>
      </c>
    </row>
    <row r="2" spans="1:90" x14ac:dyDescent="0.3">
      <c r="A2" s="30" t="s">
        <v>52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30" t="s">
        <v>63</v>
      </c>
      <c r="J2" s="30" t="s">
        <v>64</v>
      </c>
      <c r="K2" s="30" t="s">
        <v>65</v>
      </c>
      <c r="L2" s="65" t="s">
        <v>317</v>
      </c>
      <c r="M2" s="65" t="s">
        <v>320</v>
      </c>
      <c r="N2" s="65" t="s">
        <v>327</v>
      </c>
      <c r="P2" s="30" t="s">
        <v>227</v>
      </c>
      <c r="Q2" s="30" t="s">
        <v>391</v>
      </c>
      <c r="R2" s="30" t="s">
        <v>178</v>
      </c>
      <c r="S2" s="30" t="s">
        <v>131</v>
      </c>
      <c r="T2" s="30" t="s">
        <v>132</v>
      </c>
      <c r="U2" s="30" t="s">
        <v>133</v>
      </c>
      <c r="V2" s="30" t="s">
        <v>392</v>
      </c>
      <c r="W2" s="30" t="s">
        <v>179</v>
      </c>
      <c r="X2" s="30" t="s">
        <v>134</v>
      </c>
      <c r="Y2" s="30" t="s">
        <v>59</v>
      </c>
      <c r="Z2" s="30" t="s">
        <v>136</v>
      </c>
      <c r="AA2" s="30" t="s">
        <v>137</v>
      </c>
      <c r="AB2" s="30" t="s">
        <v>393</v>
      </c>
      <c r="AC2" s="30" t="s">
        <v>138</v>
      </c>
      <c r="AD2" s="30" t="s">
        <v>139</v>
      </c>
      <c r="AE2" s="30" t="s">
        <v>140</v>
      </c>
      <c r="AF2" s="30" t="s">
        <v>141</v>
      </c>
      <c r="AG2" s="30" t="s">
        <v>142</v>
      </c>
      <c r="AH2" s="30" t="s">
        <v>143</v>
      </c>
      <c r="AI2" s="30" t="s">
        <v>394</v>
      </c>
      <c r="AJ2" s="30" t="s">
        <v>144</v>
      </c>
      <c r="AK2" s="30" t="s">
        <v>403</v>
      </c>
      <c r="AL2" s="30" t="s">
        <v>57</v>
      </c>
      <c r="AM2" s="30" t="s">
        <v>128</v>
      </c>
      <c r="AN2" s="30" t="s">
        <v>145</v>
      </c>
      <c r="AO2" s="30" t="s">
        <v>146</v>
      </c>
      <c r="AP2" s="30" t="s">
        <v>60</v>
      </c>
      <c r="AQ2" s="30" t="s">
        <v>148</v>
      </c>
      <c r="AR2" s="30" t="s">
        <v>149</v>
      </c>
      <c r="AS2" s="30" t="s">
        <v>150</v>
      </c>
      <c r="AT2" s="30" t="s">
        <v>151</v>
      </c>
      <c r="AU2" s="30" t="s">
        <v>152</v>
      </c>
      <c r="AV2" s="30" t="s">
        <v>153</v>
      </c>
      <c r="AW2" s="30" t="s">
        <v>154</v>
      </c>
      <c r="AX2" s="30" t="s">
        <v>155</v>
      </c>
      <c r="AY2" s="30" t="s">
        <v>156</v>
      </c>
      <c r="AZ2" s="30" t="s">
        <v>54</v>
      </c>
      <c r="BA2" s="30" t="s">
        <v>53</v>
      </c>
      <c r="BB2" s="30" t="s">
        <v>157</v>
      </c>
      <c r="BC2" s="30" t="s">
        <v>158</v>
      </c>
      <c r="BD2" s="30" t="s">
        <v>159</v>
      </c>
      <c r="BE2" s="30" t="s">
        <v>160</v>
      </c>
      <c r="BF2" s="30" t="s">
        <v>161</v>
      </c>
      <c r="BG2" s="30" t="s">
        <v>162</v>
      </c>
      <c r="BH2" s="30" t="s">
        <v>163</v>
      </c>
      <c r="BI2" s="30" t="s">
        <v>164</v>
      </c>
      <c r="BJ2" s="30" t="s">
        <v>165</v>
      </c>
      <c r="BK2" s="30" t="s">
        <v>395</v>
      </c>
      <c r="BL2" s="30" t="s">
        <v>166</v>
      </c>
      <c r="BM2" s="30" t="s">
        <v>167</v>
      </c>
      <c r="BN2" s="30" t="s">
        <v>168</v>
      </c>
      <c r="BO2" s="30" t="s">
        <v>61</v>
      </c>
      <c r="BP2" s="30" t="s">
        <v>404</v>
      </c>
      <c r="BQ2" s="30" t="s">
        <v>169</v>
      </c>
      <c r="BR2" s="30" t="s">
        <v>170</v>
      </c>
      <c r="BS2" s="30" t="s">
        <v>171</v>
      </c>
      <c r="BT2" s="30" t="s">
        <v>173</v>
      </c>
      <c r="BU2" s="30" t="s">
        <v>174</v>
      </c>
      <c r="BV2" s="30" t="s">
        <v>405</v>
      </c>
      <c r="BW2" s="30"/>
      <c r="BX2" s="30" t="s">
        <v>141</v>
      </c>
      <c r="BZ2" s="30" t="s">
        <v>59</v>
      </c>
      <c r="CA2" s="30" t="s">
        <v>57</v>
      </c>
      <c r="CB2" s="30" t="s">
        <v>60</v>
      </c>
      <c r="CC2" s="30" t="s">
        <v>54</v>
      </c>
      <c r="CD2" s="30" t="s">
        <v>53</v>
      </c>
      <c r="CE2" s="30" t="s">
        <v>61</v>
      </c>
      <c r="CF2" s="30" t="s">
        <v>62</v>
      </c>
      <c r="CG2" s="30" t="s">
        <v>63</v>
      </c>
      <c r="CH2" s="30" t="s">
        <v>64</v>
      </c>
      <c r="CI2" s="30" t="s">
        <v>65</v>
      </c>
      <c r="CJ2" s="30" t="s">
        <v>317</v>
      </c>
      <c r="CK2" s="30" t="s">
        <v>320</v>
      </c>
      <c r="CL2" s="30" t="s">
        <v>327</v>
      </c>
    </row>
    <row r="3" spans="1:90" x14ac:dyDescent="0.3">
      <c r="A3" s="30" t="s">
        <v>0</v>
      </c>
      <c r="B3" s="28">
        <v>217134.95684</v>
      </c>
      <c r="C3" s="28">
        <v>34.157978399000001</v>
      </c>
      <c r="D3" s="28">
        <v>16775.719561999998</v>
      </c>
      <c r="E3" s="28">
        <v>1840.5683465</v>
      </c>
      <c r="F3" s="28">
        <v>1740.2102565</v>
      </c>
      <c r="G3" s="28">
        <v>38.677314174000003</v>
      </c>
      <c r="H3" s="28">
        <v>29060.205000999998</v>
      </c>
      <c r="I3" s="28">
        <v>203.34276413000001</v>
      </c>
      <c r="J3" s="28">
        <v>697.75781641000003</v>
      </c>
      <c r="K3" s="28">
        <v>498.12317272000001</v>
      </c>
      <c r="L3" s="65">
        <v>33.478056326000001</v>
      </c>
      <c r="M3" s="65">
        <v>103.19502141</v>
      </c>
      <c r="N3" s="65">
        <v>47.965535711999998</v>
      </c>
      <c r="O3" s="28"/>
      <c r="P3" s="30" t="s">
        <v>0</v>
      </c>
      <c r="Q3" s="28">
        <v>30.1352773191925</v>
      </c>
      <c r="R3" s="28">
        <v>33.272675014022496</v>
      </c>
      <c r="S3" s="28">
        <v>203.11431088779</v>
      </c>
      <c r="T3" s="28">
        <v>203.11431088779</v>
      </c>
      <c r="U3" s="28">
        <v>87.354564980373397</v>
      </c>
      <c r="V3" s="28">
        <v>707.43319703869895</v>
      </c>
      <c r="W3" s="28">
        <v>104.50181489770701</v>
      </c>
      <c r="X3" s="28">
        <v>1457.75374953809</v>
      </c>
      <c r="Y3" s="28">
        <v>217845.31800150999</v>
      </c>
      <c r="Z3" s="28">
        <v>1047.9096332500999</v>
      </c>
      <c r="AA3" s="28">
        <v>122.92017425742</v>
      </c>
      <c r="AB3" s="28">
        <v>1135.09558187743</v>
      </c>
      <c r="AC3" s="28">
        <v>2524.6823683620601</v>
      </c>
      <c r="AD3" s="28">
        <v>495.54677701271902</v>
      </c>
      <c r="AE3" s="28">
        <v>495.54677701271902</v>
      </c>
      <c r="AF3" s="28">
        <v>133.67341785743801</v>
      </c>
      <c r="AG3" s="28">
        <v>955.733200528525</v>
      </c>
      <c r="AH3" s="28">
        <v>41.7341292358945</v>
      </c>
      <c r="AI3" s="28">
        <v>4.3514140576155897</v>
      </c>
      <c r="AJ3" s="28">
        <v>39.154164966032198</v>
      </c>
      <c r="AK3" s="28">
        <v>48.4724388820865</v>
      </c>
      <c r="AL3" s="28">
        <v>34.046156820053199</v>
      </c>
      <c r="AM3" s="28">
        <v>0</v>
      </c>
      <c r="AN3" s="28">
        <v>15038.253381041301</v>
      </c>
      <c r="AO3" s="28">
        <v>1537.24375840429</v>
      </c>
      <c r="AP3" s="28">
        <v>16709.170557303001</v>
      </c>
      <c r="AQ3" s="28">
        <v>699.85049680158897</v>
      </c>
      <c r="AR3" s="28">
        <v>7.7460490572485205E-2</v>
      </c>
      <c r="AS3" s="28">
        <v>13328.8637555812</v>
      </c>
      <c r="AT3" s="28">
        <v>1.11252517226365</v>
      </c>
      <c r="AU3" s="28">
        <v>1.5385681076075901</v>
      </c>
      <c r="AV3" s="28">
        <v>755.01038454118998</v>
      </c>
      <c r="AW3" s="28">
        <v>0.33739484548355603</v>
      </c>
      <c r="AX3" s="28">
        <v>0</v>
      </c>
      <c r="AY3" s="28">
        <v>9.1822247501887694E-2</v>
      </c>
      <c r="AZ3" s="28">
        <v>1829.6679338369299</v>
      </c>
      <c r="BA3" s="28">
        <v>1729.4709488779599</v>
      </c>
      <c r="BB3" s="28">
        <v>100.196984958966</v>
      </c>
      <c r="BC3" s="28">
        <v>0</v>
      </c>
      <c r="BD3" s="28">
        <v>7.0418226811510302E-3</v>
      </c>
      <c r="BE3" s="28">
        <v>243.61711451357701</v>
      </c>
      <c r="BF3" s="28">
        <v>0.74995714865214902</v>
      </c>
      <c r="BG3" s="28">
        <v>145.17108933679401</v>
      </c>
      <c r="BH3" s="28">
        <v>0.154920863263832</v>
      </c>
      <c r="BI3" s="28">
        <v>2.7576026938276099</v>
      </c>
      <c r="BJ3" s="28">
        <v>570.33978086057402</v>
      </c>
      <c r="BK3" s="28">
        <v>150.88063106755499</v>
      </c>
      <c r="BL3" s="28">
        <v>1.12226272932202</v>
      </c>
      <c r="BM3" s="28">
        <v>7.3444493989649198</v>
      </c>
      <c r="BN3" s="28">
        <v>3.85741056895781E-2</v>
      </c>
      <c r="BO3" s="28">
        <v>38.768528689517503</v>
      </c>
      <c r="BP3" s="28">
        <v>7462.6990993566296</v>
      </c>
      <c r="BQ3" s="28">
        <v>0</v>
      </c>
      <c r="BR3" s="28">
        <v>0</v>
      </c>
      <c r="BS3" s="28">
        <v>3374.1643137491301</v>
      </c>
      <c r="BT3" s="28">
        <v>807.65558571834799</v>
      </c>
      <c r="BU3" s="28">
        <v>29515.557725270999</v>
      </c>
      <c r="BV3" s="28">
        <v>4364.5784950591096</v>
      </c>
      <c r="BW3" s="30"/>
      <c r="BX3" s="37">
        <f t="shared" ref="BX3:BX34" si="0">AF3/(AF3+AN3+AO3+1E-50)</f>
        <v>8.0000031957908127E-3</v>
      </c>
      <c r="BZ3" s="25">
        <f t="shared" ref="BZ3:BZ34" si="1">+(Y3-B3)/B3</f>
        <v>3.2715191134951036E-3</v>
      </c>
      <c r="CA3" s="25">
        <f t="shared" ref="CA3:CA34" si="2">+(AL3-C3)/C3</f>
        <v>-3.2736591621615437E-3</v>
      </c>
      <c r="CB3" s="25">
        <f t="shared" ref="CB3:CB34" si="3">+(AP3-D3)/D3</f>
        <v>-3.9669836188572513E-3</v>
      </c>
      <c r="CC3" s="25">
        <f t="shared" ref="CC3:CC34" si="4">+(AZ3-E3)/E3</f>
        <v>-5.9223080108913679E-3</v>
      </c>
      <c r="CD3" s="25">
        <f t="shared" ref="CD3:CD34" si="5">+(BA3-F3)/F3</f>
        <v>-6.1712701565381717E-3</v>
      </c>
      <c r="CE3" s="25">
        <f t="shared" ref="CE3:CE34" si="6">+(BO3-G3)/G3</f>
        <v>2.3583466811358043E-3</v>
      </c>
      <c r="CF3" s="25">
        <f t="shared" ref="CF3:CF34" si="7">+(BU3-H3)/H3</f>
        <v>1.5669288095363793E-2</v>
      </c>
      <c r="CG3" s="25">
        <f t="shared" ref="CG3:CG34" si="8">+(T3-I3)/I3</f>
        <v>-1.1234884269791623E-3</v>
      </c>
      <c r="CH3" s="25">
        <f t="shared" ref="CH3:CH34" si="9">+(V3-J3)/J3</f>
        <v>1.3866388023396499E-2</v>
      </c>
      <c r="CI3" s="25">
        <f t="shared" ref="CI3:CI34" si="10">+(AD3-K3)/K3</f>
        <v>-5.172206089535232E-3</v>
      </c>
      <c r="CJ3" s="25">
        <f t="shared" ref="CJ3:CJ34" si="11">+(R3-L3)/L3</f>
        <v>-6.1348039437402885E-3</v>
      </c>
      <c r="CK3" s="25">
        <f t="shared" ref="CK3:CK34" si="12">+(W3-M3)/M3</f>
        <v>1.2663338500750368E-2</v>
      </c>
      <c r="CL3" s="25">
        <f t="shared" ref="CL3:CL34" si="13">+(AK3-N3)/N3</f>
        <v>1.0568070648269352E-2</v>
      </c>
    </row>
    <row r="4" spans="1:90" x14ac:dyDescent="0.3">
      <c r="A4" s="30" t="s">
        <v>2</v>
      </c>
      <c r="B4" s="28">
        <v>269225.35574999999</v>
      </c>
      <c r="C4" s="28">
        <v>45.468763479000003</v>
      </c>
      <c r="D4" s="28">
        <v>21304.126254999999</v>
      </c>
      <c r="E4" s="28">
        <v>2508.2679057</v>
      </c>
      <c r="F4" s="28">
        <v>2378.2846494</v>
      </c>
      <c r="G4" s="28">
        <v>37.064860817000003</v>
      </c>
      <c r="H4" s="28">
        <v>27165.112432999998</v>
      </c>
      <c r="I4" s="28">
        <v>255.38861353999999</v>
      </c>
      <c r="J4" s="28">
        <v>695.91322481999998</v>
      </c>
      <c r="K4" s="28">
        <v>654.41734987999996</v>
      </c>
      <c r="L4" s="65">
        <v>44.874877939999998</v>
      </c>
      <c r="M4" s="65">
        <v>100.9141061</v>
      </c>
      <c r="N4" s="65">
        <v>48.359103718</v>
      </c>
      <c r="O4" s="28"/>
      <c r="P4" s="30" t="s">
        <v>2</v>
      </c>
      <c r="Q4" s="28">
        <v>36.044970061758903</v>
      </c>
      <c r="R4" s="28">
        <v>44.283735222480303</v>
      </c>
      <c r="S4" s="28">
        <v>252.84512746427001</v>
      </c>
      <c r="T4" s="28">
        <v>252.84512746427001</v>
      </c>
      <c r="U4" s="28">
        <v>118.88058178108</v>
      </c>
      <c r="V4" s="28">
        <v>698.27545372981399</v>
      </c>
      <c r="W4" s="28">
        <v>101.16537703009701</v>
      </c>
      <c r="X4" s="28">
        <v>1447.94515916101</v>
      </c>
      <c r="Y4" s="28">
        <v>267898.37508909398</v>
      </c>
      <c r="Z4" s="28">
        <v>1127.3853622674401</v>
      </c>
      <c r="AA4" s="28">
        <v>119.268148167177</v>
      </c>
      <c r="AB4" s="28">
        <v>1114.51013192439</v>
      </c>
      <c r="AC4" s="28">
        <v>2195.61340544937</v>
      </c>
      <c r="AD4" s="28">
        <v>646.312003763554</v>
      </c>
      <c r="AE4" s="28">
        <v>646.312003763554</v>
      </c>
      <c r="AF4" s="28">
        <v>168.33564169976299</v>
      </c>
      <c r="AG4" s="28">
        <v>825.74622216166904</v>
      </c>
      <c r="AH4" s="28">
        <v>37.289098204566599</v>
      </c>
      <c r="AI4" s="28">
        <v>6.0339411225714796</v>
      </c>
      <c r="AJ4" s="28">
        <v>32.250931743834101</v>
      </c>
      <c r="AK4" s="28">
        <v>48.356082642404203</v>
      </c>
      <c r="AL4" s="28">
        <v>44.964900333228499</v>
      </c>
      <c r="AM4" s="28">
        <v>0</v>
      </c>
      <c r="AN4" s="28">
        <v>18937.803046699399</v>
      </c>
      <c r="AO4" s="28">
        <v>1935.86371077123</v>
      </c>
      <c r="AP4" s="28">
        <v>21042.0023991704</v>
      </c>
      <c r="AQ4" s="28">
        <v>671.97034758725999</v>
      </c>
      <c r="AR4" s="28">
        <v>5.5544041039038199E-2</v>
      </c>
      <c r="AS4" s="28">
        <v>11997.8239805307</v>
      </c>
      <c r="AT4" s="28">
        <v>1.3295183628477001</v>
      </c>
      <c r="AU4" s="28">
        <v>1.24765621091618</v>
      </c>
      <c r="AV4" s="28">
        <v>1133.8237367571101</v>
      </c>
      <c r="AW4" s="28">
        <v>0.46686104862845001</v>
      </c>
      <c r="AX4" s="28">
        <v>0</v>
      </c>
      <c r="AY4" s="28">
        <v>9.2613294113107994E-2</v>
      </c>
      <c r="AZ4" s="28">
        <v>2476.9163260096798</v>
      </c>
      <c r="BA4" s="28">
        <v>2348.1835503222501</v>
      </c>
      <c r="BB4" s="28">
        <v>128.73277568742799</v>
      </c>
      <c r="BC4" s="28">
        <v>0</v>
      </c>
      <c r="BD4" s="28">
        <v>5.0494920087964497E-3</v>
      </c>
      <c r="BE4" s="28">
        <v>291.14679996913497</v>
      </c>
      <c r="BF4" s="28">
        <v>0.53777060015322098</v>
      </c>
      <c r="BG4" s="28">
        <v>182.97092842143499</v>
      </c>
      <c r="BH4" s="28">
        <v>0.111088497131235</v>
      </c>
      <c r="BI4" s="28">
        <v>3.0636535914945702</v>
      </c>
      <c r="BJ4" s="28">
        <v>724.46650664417803</v>
      </c>
      <c r="BK4" s="28">
        <v>127.296320934907</v>
      </c>
      <c r="BL4" s="28">
        <v>1.28907658327684</v>
      </c>
      <c r="BM4" s="28">
        <v>7.5462690778617301</v>
      </c>
      <c r="BN4" s="28">
        <v>3.04777309247838E-2</v>
      </c>
      <c r="BO4" s="28">
        <v>36.818996575119698</v>
      </c>
      <c r="BP4" s="28">
        <v>6695.53428035451</v>
      </c>
      <c r="BQ4" s="28">
        <v>0</v>
      </c>
      <c r="BR4" s="28">
        <v>0</v>
      </c>
      <c r="BS4" s="28">
        <v>3132.5126294749102</v>
      </c>
      <c r="BT4" s="28">
        <v>712.57134827731898</v>
      </c>
      <c r="BU4" s="28">
        <v>27317.571301002499</v>
      </c>
      <c r="BV4" s="28">
        <v>3999.9003671117398</v>
      </c>
      <c r="BW4" s="30"/>
      <c r="BX4" s="37">
        <f t="shared" si="0"/>
        <v>7.9999820599963353E-3</v>
      </c>
      <c r="BZ4" s="25">
        <f t="shared" si="1"/>
        <v>-4.9288844180717679E-3</v>
      </c>
      <c r="CA4" s="25">
        <f t="shared" si="2"/>
        <v>-1.108152294496014E-2</v>
      </c>
      <c r="CB4" s="25">
        <f t="shared" si="3"/>
        <v>-1.2303900788612701E-2</v>
      </c>
      <c r="CC4" s="25">
        <f t="shared" si="4"/>
        <v>-1.2499294680235022E-2</v>
      </c>
      <c r="CD4" s="25">
        <f t="shared" si="5"/>
        <v>-1.2656642713202533E-2</v>
      </c>
      <c r="CE4" s="25">
        <f t="shared" si="6"/>
        <v>-6.6333512782958629E-3</v>
      </c>
      <c r="CF4" s="25">
        <f t="shared" si="7"/>
        <v>5.6123039570892697E-3</v>
      </c>
      <c r="CG4" s="25">
        <f t="shared" si="8"/>
        <v>-9.9592775123140565E-3</v>
      </c>
      <c r="CH4" s="25">
        <f t="shared" si="9"/>
        <v>3.3944302616536778E-3</v>
      </c>
      <c r="CI4" s="25">
        <f t="shared" si="10"/>
        <v>-1.2385591729700059E-2</v>
      </c>
      <c r="CJ4" s="25">
        <f t="shared" si="11"/>
        <v>-1.3173132600161784E-2</v>
      </c>
      <c r="CK4" s="25">
        <f t="shared" si="12"/>
        <v>2.4899485295743731E-3</v>
      </c>
      <c r="CL4" s="25">
        <f t="shared" si="13"/>
        <v>-6.2471703640615316E-5</v>
      </c>
    </row>
    <row r="5" spans="1:90" x14ac:dyDescent="0.3">
      <c r="A5" s="30" t="s">
        <v>3</v>
      </c>
      <c r="B5" s="28">
        <v>138992.99136000001</v>
      </c>
      <c r="C5" s="28">
        <v>29.044392475999999</v>
      </c>
      <c r="D5" s="28">
        <v>16560.638434</v>
      </c>
      <c r="E5" s="28">
        <v>1667.9665656</v>
      </c>
      <c r="F5" s="28">
        <v>1587.5816794</v>
      </c>
      <c r="G5" s="28">
        <v>29.907653708000002</v>
      </c>
      <c r="H5" s="28">
        <v>20738.868595</v>
      </c>
      <c r="I5" s="28">
        <v>180.85434154999999</v>
      </c>
      <c r="J5" s="28">
        <v>487.28306830999998</v>
      </c>
      <c r="K5" s="28">
        <v>455.89541607000001</v>
      </c>
      <c r="L5" s="65">
        <v>33.070403978999998</v>
      </c>
      <c r="M5" s="65">
        <v>72.604783326000003</v>
      </c>
      <c r="N5" s="65">
        <v>36.850412568000003</v>
      </c>
      <c r="O5" s="28"/>
      <c r="P5" s="30" t="s">
        <v>3</v>
      </c>
      <c r="Q5" s="28">
        <v>25.659623240309699</v>
      </c>
      <c r="R5" s="28">
        <v>32.832707494900802</v>
      </c>
      <c r="S5" s="28">
        <v>180.35253485476301</v>
      </c>
      <c r="T5" s="28">
        <v>180.35253485476301</v>
      </c>
      <c r="U5" s="28">
        <v>87.520987288066806</v>
      </c>
      <c r="V5" s="28">
        <v>493.622841589053</v>
      </c>
      <c r="W5" s="28">
        <v>73.549056149608006</v>
      </c>
      <c r="X5" s="28">
        <v>1018.71063241508</v>
      </c>
      <c r="Y5" s="28">
        <v>139636.703508545</v>
      </c>
      <c r="Z5" s="28">
        <v>801.08973826751696</v>
      </c>
      <c r="AA5" s="28">
        <v>87.972512913496601</v>
      </c>
      <c r="AB5" s="28">
        <v>795.42110639645796</v>
      </c>
      <c r="AC5" s="28">
        <v>1717.686229181</v>
      </c>
      <c r="AD5" s="28">
        <v>453.08714285432598</v>
      </c>
      <c r="AE5" s="28">
        <v>453.08714285432598</v>
      </c>
      <c r="AF5" s="28">
        <v>131.56395073110701</v>
      </c>
      <c r="AG5" s="28">
        <v>652.95820901298396</v>
      </c>
      <c r="AH5" s="28">
        <v>29.2670524879087</v>
      </c>
      <c r="AI5" s="28">
        <v>4.29226757458291</v>
      </c>
      <c r="AJ5" s="28">
        <v>26.305932830174001</v>
      </c>
      <c r="AK5" s="28">
        <v>37.205295031366703</v>
      </c>
      <c r="AL5" s="28">
        <v>28.9053584035229</v>
      </c>
      <c r="AM5" s="28">
        <v>0</v>
      </c>
      <c r="AN5" s="28">
        <v>14800.9490312119</v>
      </c>
      <c r="AO5" s="28">
        <v>1512.9864406884999</v>
      </c>
      <c r="AP5" s="28">
        <v>16445.499422631499</v>
      </c>
      <c r="AQ5" s="28">
        <v>500.522367901861</v>
      </c>
      <c r="AR5" s="28">
        <v>5.6383459503849799E-2</v>
      </c>
      <c r="AS5" s="28">
        <v>9430.0564272897991</v>
      </c>
      <c r="AT5" s="28">
        <v>1.0084751735313</v>
      </c>
      <c r="AU5" s="28">
        <v>1.1944513820224101</v>
      </c>
      <c r="AV5" s="28">
        <v>824.55006773700995</v>
      </c>
      <c r="AW5" s="28">
        <v>0.33641277049333901</v>
      </c>
      <c r="AX5" s="28">
        <v>0</v>
      </c>
      <c r="AY5" s="28">
        <v>8.0652448695690396E-2</v>
      </c>
      <c r="AZ5" s="28">
        <v>1658.47974025027</v>
      </c>
      <c r="BA5" s="28">
        <v>1578.15225258238</v>
      </c>
      <c r="BB5" s="28">
        <v>80.327487667895696</v>
      </c>
      <c r="BC5" s="28">
        <v>0</v>
      </c>
      <c r="BD5" s="28">
        <v>5.1257561136923502E-3</v>
      </c>
      <c r="BE5" s="28">
        <v>166.358555112793</v>
      </c>
      <c r="BF5" s="28">
        <v>0.54589364231110504</v>
      </c>
      <c r="BG5" s="28">
        <v>116.37049527935299</v>
      </c>
      <c r="BH5" s="28">
        <v>0.112766856815313</v>
      </c>
      <c r="BI5" s="28">
        <v>2.3910826693563001</v>
      </c>
      <c r="BJ5" s="28">
        <v>457.95222540055198</v>
      </c>
      <c r="BK5" s="28">
        <v>108.058938253097</v>
      </c>
      <c r="BL5" s="28">
        <v>0.76376995772637202</v>
      </c>
      <c r="BM5" s="28">
        <v>6.3963626362869697</v>
      </c>
      <c r="BN5" s="28">
        <v>2.9532299817567501E-2</v>
      </c>
      <c r="BO5" s="28">
        <v>29.905878623654498</v>
      </c>
      <c r="BP5" s="28">
        <v>5245.3594670332895</v>
      </c>
      <c r="BQ5" s="28">
        <v>0</v>
      </c>
      <c r="BR5" s="28">
        <v>0</v>
      </c>
      <c r="BS5" s="28">
        <v>2365.2419855650401</v>
      </c>
      <c r="BT5" s="28">
        <v>588.29093504588297</v>
      </c>
      <c r="BU5" s="28">
        <v>21044.055275936</v>
      </c>
      <c r="BV5" s="28">
        <v>3132.3547313293002</v>
      </c>
      <c r="BW5" s="30"/>
      <c r="BX5" s="37">
        <f t="shared" si="0"/>
        <v>7.9999972849748198E-3</v>
      </c>
      <c r="BZ5" s="25">
        <f t="shared" si="1"/>
        <v>4.6312561680015756E-3</v>
      </c>
      <c r="CA5" s="25">
        <f t="shared" si="2"/>
        <v>-4.7869506167837897E-3</v>
      </c>
      <c r="CB5" s="25">
        <f t="shared" si="3"/>
        <v>-6.9525708098374809E-3</v>
      </c>
      <c r="CC5" s="25">
        <f t="shared" si="4"/>
        <v>-5.6876591805768012E-3</v>
      </c>
      <c r="CD5" s="25">
        <f t="shared" si="5"/>
        <v>-5.9394908242980382E-3</v>
      </c>
      <c r="CE5" s="25">
        <f t="shared" si="6"/>
        <v>-5.9352176631245163E-5</v>
      </c>
      <c r="CF5" s="25">
        <f t="shared" si="7"/>
        <v>1.4715686130032105E-2</v>
      </c>
      <c r="CG5" s="25">
        <f t="shared" si="8"/>
        <v>-2.7746455569508518E-3</v>
      </c>
      <c r="CH5" s="25">
        <f t="shared" si="9"/>
        <v>1.3010452632882741E-2</v>
      </c>
      <c r="CI5" s="25">
        <f t="shared" si="10"/>
        <v>-6.1599066730753035E-3</v>
      </c>
      <c r="CJ5" s="25">
        <f t="shared" si="11"/>
        <v>-7.1875893699434503E-3</v>
      </c>
      <c r="CK5" s="25">
        <f t="shared" si="12"/>
        <v>1.3005655830803311E-2</v>
      </c>
      <c r="CL5" s="25">
        <f t="shared" si="13"/>
        <v>9.6303525153710445E-3</v>
      </c>
    </row>
    <row r="6" spans="1:90" x14ac:dyDescent="0.3">
      <c r="A6" s="30" t="s">
        <v>4</v>
      </c>
      <c r="B6" s="28">
        <v>679100.11051000003</v>
      </c>
      <c r="C6" s="28">
        <v>77.359826580999993</v>
      </c>
      <c r="D6" s="28">
        <v>87270.912242000006</v>
      </c>
      <c r="E6" s="28">
        <v>7408.2964610999998</v>
      </c>
      <c r="F6" s="28">
        <v>6422.3236190999996</v>
      </c>
      <c r="G6" s="28">
        <v>151.39329562</v>
      </c>
      <c r="H6" s="28">
        <v>92270.211521000005</v>
      </c>
      <c r="I6" s="28">
        <v>1159.6026790999999</v>
      </c>
      <c r="J6" s="28">
        <v>2039.6005143</v>
      </c>
      <c r="K6" s="28">
        <v>2836.7392522</v>
      </c>
      <c r="L6" s="65">
        <v>133.93749665000001</v>
      </c>
      <c r="M6" s="65">
        <v>426.8132564</v>
      </c>
      <c r="N6" s="65">
        <v>127.11843367</v>
      </c>
      <c r="O6" s="28"/>
      <c r="P6" s="30" t="s">
        <v>4</v>
      </c>
      <c r="Q6" s="28">
        <v>39.176268842295599</v>
      </c>
      <c r="R6" s="28">
        <v>134.85264869278001</v>
      </c>
      <c r="S6" s="28">
        <v>1160.4800043733901</v>
      </c>
      <c r="T6" s="28">
        <v>1160.4800043733901</v>
      </c>
      <c r="U6" s="28">
        <v>442.67959504504</v>
      </c>
      <c r="V6" s="28">
        <v>2066.15432050254</v>
      </c>
      <c r="W6" s="28">
        <v>432.82451248754001</v>
      </c>
      <c r="X6" s="28">
        <v>0</v>
      </c>
      <c r="Y6" s="28">
        <v>680966.94806549896</v>
      </c>
      <c r="Z6" s="28">
        <v>4569.1294819865398</v>
      </c>
      <c r="AA6" s="28">
        <v>1338.29491032798</v>
      </c>
      <c r="AB6" s="28">
        <v>2171.79379743139</v>
      </c>
      <c r="AC6" s="28">
        <v>7443.5816549174197</v>
      </c>
      <c r="AD6" s="28">
        <v>2846.1896846422401</v>
      </c>
      <c r="AE6" s="28">
        <v>2846.1896846422401</v>
      </c>
      <c r="AF6" s="28">
        <v>693.546184421259</v>
      </c>
      <c r="AG6" s="28">
        <v>2745.97138717392</v>
      </c>
      <c r="AH6" s="28">
        <v>12.2146582094378</v>
      </c>
      <c r="AI6" s="28">
        <v>97.270437785666601</v>
      </c>
      <c r="AJ6" s="28">
        <v>0</v>
      </c>
      <c r="AK6" s="28">
        <v>128.291721741255</v>
      </c>
      <c r="AL6" s="28">
        <v>76.500473265937998</v>
      </c>
      <c r="AM6" s="28">
        <v>0</v>
      </c>
      <c r="AN6" s="28">
        <v>78023.955511588007</v>
      </c>
      <c r="AO6" s="28">
        <v>7975.78479443775</v>
      </c>
      <c r="AP6" s="28">
        <v>86693.286490447004</v>
      </c>
      <c r="AQ6" s="28">
        <v>2902.7479557510801</v>
      </c>
      <c r="AR6" s="28">
        <v>0.14081479031178801</v>
      </c>
      <c r="AS6" s="28">
        <v>47760.628781821797</v>
      </c>
      <c r="AT6" s="28">
        <v>3.39905482476011</v>
      </c>
      <c r="AU6" s="28">
        <v>3.0741264469430098</v>
      </c>
      <c r="AV6" s="28">
        <v>2654.1621564069101</v>
      </c>
      <c r="AW6" s="28">
        <v>1.16371461741541</v>
      </c>
      <c r="AX6" s="28">
        <v>0</v>
      </c>
      <c r="AY6" s="28">
        <v>0.21830529793041101</v>
      </c>
      <c r="AZ6" s="28">
        <v>7450.9071984130796</v>
      </c>
      <c r="BA6" s="28">
        <v>6457.1306798308697</v>
      </c>
      <c r="BB6" s="28">
        <v>993.77651858220804</v>
      </c>
      <c r="BC6" s="28">
        <v>0</v>
      </c>
      <c r="BD6" s="28">
        <v>1.2801321624178E-2</v>
      </c>
      <c r="BE6" s="28">
        <v>1000.23023172781</v>
      </c>
      <c r="BF6" s="28">
        <v>1.3633365529996599</v>
      </c>
      <c r="BG6" s="28">
        <v>556.23426492942497</v>
      </c>
      <c r="BH6" s="28">
        <v>0.28162958207532102</v>
      </c>
      <c r="BI6" s="28">
        <v>7.92852574987461</v>
      </c>
      <c r="BJ6" s="28">
        <v>2206.1321297199502</v>
      </c>
      <c r="BK6" s="28">
        <v>436.57935522862601</v>
      </c>
      <c r="BL6" s="28">
        <v>4.39341843526954</v>
      </c>
      <c r="BM6" s="28">
        <v>18.320637510651</v>
      </c>
      <c r="BN6" s="28">
        <v>7.5531916908899599E-2</v>
      </c>
      <c r="BO6" s="28">
        <v>151.259452097642</v>
      </c>
      <c r="BP6" s="28">
        <v>31338.486065802499</v>
      </c>
      <c r="BQ6" s="28">
        <v>0</v>
      </c>
      <c r="BR6" s="28">
        <v>8.7367992064073992</v>
      </c>
      <c r="BS6" s="28">
        <v>5508.2050419083898</v>
      </c>
      <c r="BT6" s="28">
        <v>771.473312259924</v>
      </c>
      <c r="BU6" s="28">
        <v>93427.756778496099</v>
      </c>
      <c r="BV6" s="28">
        <v>12926.1330367152</v>
      </c>
      <c r="BW6" s="30"/>
      <c r="BX6" s="37">
        <f t="shared" si="0"/>
        <v>7.9999987599695278E-3</v>
      </c>
      <c r="BZ6" s="25">
        <f t="shared" si="1"/>
        <v>2.7489872650689881E-3</v>
      </c>
      <c r="CA6" s="25">
        <f t="shared" si="2"/>
        <v>-1.1108521735919412E-2</v>
      </c>
      <c r="CB6" s="25">
        <f t="shared" si="3"/>
        <v>-6.6187660551921363E-3</v>
      </c>
      <c r="CC6" s="25">
        <f t="shared" si="4"/>
        <v>5.7517591981939859E-3</v>
      </c>
      <c r="CD6" s="25">
        <f t="shared" si="5"/>
        <v>5.4196989742705875E-3</v>
      </c>
      <c r="CE6" s="25">
        <f t="shared" si="6"/>
        <v>-8.8407826654329585E-4</v>
      </c>
      <c r="CF6" s="25">
        <f t="shared" si="7"/>
        <v>1.2545167485962096E-2</v>
      </c>
      <c r="CG6" s="25">
        <f t="shared" si="8"/>
        <v>7.565740310906203E-4</v>
      </c>
      <c r="CH6" s="25">
        <f t="shared" si="9"/>
        <v>1.3019121154543066E-2</v>
      </c>
      <c r="CI6" s="25">
        <f t="shared" si="10"/>
        <v>3.3314420544330605E-3</v>
      </c>
      <c r="CJ6" s="25">
        <f t="shared" si="11"/>
        <v>6.8326799116712744E-3</v>
      </c>
      <c r="CK6" s="25">
        <f t="shared" si="12"/>
        <v>1.408404260505533E-2</v>
      </c>
      <c r="CL6" s="25">
        <f t="shared" si="13"/>
        <v>9.2298814371868532E-3</v>
      </c>
    </row>
    <row r="7" spans="1:90" x14ac:dyDescent="0.3">
      <c r="A7" s="30" t="s">
        <v>5</v>
      </c>
      <c r="B7" s="28">
        <v>227524.20277999999</v>
      </c>
      <c r="C7" s="28">
        <v>39.844279116999999</v>
      </c>
      <c r="D7" s="28">
        <v>19839.667759</v>
      </c>
      <c r="E7" s="28">
        <v>2290.2394773000001</v>
      </c>
      <c r="F7" s="28">
        <v>2173.6023793999998</v>
      </c>
      <c r="G7" s="28">
        <v>39.763229172999999</v>
      </c>
      <c r="H7" s="28">
        <v>23104.255437</v>
      </c>
      <c r="I7" s="28">
        <v>235.85707667</v>
      </c>
      <c r="J7" s="28">
        <v>560.53972347000001</v>
      </c>
      <c r="K7" s="28">
        <v>600.76490604000003</v>
      </c>
      <c r="L7" s="65">
        <v>42.424734117</v>
      </c>
      <c r="M7" s="65">
        <v>93.252908552999997</v>
      </c>
      <c r="N7" s="65">
        <v>45.758044474000002</v>
      </c>
      <c r="O7" s="28"/>
      <c r="P7" s="30" t="s">
        <v>5</v>
      </c>
      <c r="Q7" s="28">
        <v>33.130416243607101</v>
      </c>
      <c r="R7" s="28">
        <v>41.936064423978301</v>
      </c>
      <c r="S7" s="28">
        <v>233.734272605021</v>
      </c>
      <c r="T7" s="28">
        <v>233.734272605021</v>
      </c>
      <c r="U7" s="28">
        <v>112.31065053067999</v>
      </c>
      <c r="V7" s="28">
        <v>560.78429000882898</v>
      </c>
      <c r="W7" s="28">
        <v>93.329597518042206</v>
      </c>
      <c r="X7" s="28">
        <v>1323.04991298254</v>
      </c>
      <c r="Y7" s="28">
        <v>226313.29248653699</v>
      </c>
      <c r="Z7" s="28">
        <v>1033.9774889049399</v>
      </c>
      <c r="AA7" s="28">
        <v>110.14908889295</v>
      </c>
      <c r="AB7" s="28">
        <v>1019.59512957571</v>
      </c>
      <c r="AC7" s="28">
        <v>1675.7113128235401</v>
      </c>
      <c r="AD7" s="28">
        <v>594.03761594590105</v>
      </c>
      <c r="AE7" s="28">
        <v>594.03761594590105</v>
      </c>
      <c r="AF7" s="28">
        <v>156.78958962945799</v>
      </c>
      <c r="AG7" s="28">
        <v>658.35030114719495</v>
      </c>
      <c r="AH7" s="28">
        <v>32.874630286797199</v>
      </c>
      <c r="AI7" s="28">
        <v>5.6071254213081101</v>
      </c>
      <c r="AJ7" s="28">
        <v>26.1681051129619</v>
      </c>
      <c r="AK7" s="28">
        <v>45.7709196353116</v>
      </c>
      <c r="AL7" s="28">
        <v>39.439229626040898</v>
      </c>
      <c r="AM7" s="28">
        <v>0</v>
      </c>
      <c r="AN7" s="28">
        <v>17638.830620457698</v>
      </c>
      <c r="AO7" s="28">
        <v>1803.0823122362001</v>
      </c>
      <c r="AP7" s="28">
        <v>19598.702522323401</v>
      </c>
      <c r="AQ7" s="28">
        <v>603.53620544574699</v>
      </c>
      <c r="AR7" s="28">
        <v>4.9371528760947199E-2</v>
      </c>
      <c r="AS7" s="28">
        <v>10061.854471733301</v>
      </c>
      <c r="AT7" s="28">
        <v>1.2219884200025299</v>
      </c>
      <c r="AU7" s="28">
        <v>1.12433210120317</v>
      </c>
      <c r="AV7" s="28">
        <v>1064.0863397212199</v>
      </c>
      <c r="AW7" s="28">
        <v>0.43343708240325801</v>
      </c>
      <c r="AX7" s="28">
        <v>0</v>
      </c>
      <c r="AY7" s="28">
        <v>8.5159508655896998E-2</v>
      </c>
      <c r="AZ7" s="28">
        <v>2266.5353443703798</v>
      </c>
      <c r="BA7" s="28">
        <v>2150.7710280445999</v>
      </c>
      <c r="BB7" s="28">
        <v>115.764316325777</v>
      </c>
      <c r="BC7" s="28">
        <v>0</v>
      </c>
      <c r="BD7" s="28">
        <v>4.4883245580559601E-3</v>
      </c>
      <c r="BE7" s="28">
        <v>255.95094682121001</v>
      </c>
      <c r="BF7" s="28">
        <v>0.47800587140439899</v>
      </c>
      <c r="BG7" s="28">
        <v>164.58967042995599</v>
      </c>
      <c r="BH7" s="28">
        <v>9.8743244445179096E-2</v>
      </c>
      <c r="BI7" s="28">
        <v>2.80064832211731</v>
      </c>
      <c r="BJ7" s="28">
        <v>651.76551327458003</v>
      </c>
      <c r="BK7" s="28">
        <v>108.037585729287</v>
      </c>
      <c r="BL7" s="28">
        <v>1.1323968943489999</v>
      </c>
      <c r="BM7" s="28">
        <v>6.9225966494154996</v>
      </c>
      <c r="BN7" s="28">
        <v>2.7389850319394601E-2</v>
      </c>
      <c r="BO7" s="28">
        <v>39.458543350694697</v>
      </c>
      <c r="BP7" s="28">
        <v>5510.9994853931403</v>
      </c>
      <c r="BQ7" s="28">
        <v>0</v>
      </c>
      <c r="BR7" s="28">
        <v>0</v>
      </c>
      <c r="BS7" s="28">
        <v>2568.1305848074899</v>
      </c>
      <c r="BT7" s="28">
        <v>662.58785067080498</v>
      </c>
      <c r="BU7" s="28">
        <v>23184.6047562514</v>
      </c>
      <c r="BV7" s="28">
        <v>3582.1882548672002</v>
      </c>
      <c r="BW7" s="30"/>
      <c r="BX7" s="37">
        <f t="shared" si="0"/>
        <v>7.9999984412677909E-3</v>
      </c>
      <c r="BZ7" s="25">
        <f t="shared" si="1"/>
        <v>-5.3221164107709103E-3</v>
      </c>
      <c r="CA7" s="25">
        <f t="shared" si="2"/>
        <v>-1.0165813008429662E-2</v>
      </c>
      <c r="CB7" s="25">
        <f t="shared" si="3"/>
        <v>-1.214562862663302E-2</v>
      </c>
      <c r="CC7" s="25">
        <f t="shared" si="4"/>
        <v>-1.0350067390142747E-2</v>
      </c>
      <c r="CD7" s="25">
        <f t="shared" si="5"/>
        <v>-1.0503922691556047E-2</v>
      </c>
      <c r="CE7" s="25">
        <f t="shared" si="6"/>
        <v>-7.6625019809052558E-3</v>
      </c>
      <c r="CF7" s="25">
        <f t="shared" si="7"/>
        <v>3.4776848563890695E-3</v>
      </c>
      <c r="CG7" s="25">
        <f t="shared" si="8"/>
        <v>-9.0003831767537755E-3</v>
      </c>
      <c r="CH7" s="25">
        <f t="shared" si="9"/>
        <v>4.3630545452690256E-4</v>
      </c>
      <c r="CI7" s="25">
        <f t="shared" si="10"/>
        <v>-1.1197874620277937E-2</v>
      </c>
      <c r="CJ7" s="25">
        <f t="shared" si="11"/>
        <v>-1.1518509265704127E-2</v>
      </c>
      <c r="CK7" s="25">
        <f t="shared" si="12"/>
        <v>8.2237611922445018E-4</v>
      </c>
      <c r="CL7" s="25">
        <f t="shared" si="13"/>
        <v>2.8137481528332781E-4</v>
      </c>
    </row>
    <row r="8" spans="1:90" x14ac:dyDescent="0.3">
      <c r="A8" s="30" t="s">
        <v>6</v>
      </c>
      <c r="B8" s="28">
        <v>141355.91612000001</v>
      </c>
      <c r="C8" s="28">
        <v>19.243710435000001</v>
      </c>
      <c r="D8" s="28">
        <v>9286.2753714999999</v>
      </c>
      <c r="E8" s="28">
        <v>1024.3742652999999</v>
      </c>
      <c r="F8" s="28">
        <v>968.48648846000003</v>
      </c>
      <c r="G8" s="28">
        <v>23.877217657999999</v>
      </c>
      <c r="H8" s="28">
        <v>11988.542643000001</v>
      </c>
      <c r="I8" s="28">
        <v>106.66450915999999</v>
      </c>
      <c r="J8" s="28">
        <v>307.22931240000003</v>
      </c>
      <c r="K8" s="28">
        <v>273.70741296</v>
      </c>
      <c r="L8" s="65">
        <v>17.748903437999999</v>
      </c>
      <c r="M8" s="65">
        <v>53.458482740000001</v>
      </c>
      <c r="N8" s="65">
        <v>22.321594679</v>
      </c>
      <c r="O8" s="28"/>
      <c r="P8" s="30" t="s">
        <v>6</v>
      </c>
      <c r="Q8" s="28">
        <v>15.9915437621201</v>
      </c>
      <c r="R8" s="28">
        <v>17.589306422492601</v>
      </c>
      <c r="S8" s="28">
        <v>105.98184943472</v>
      </c>
      <c r="T8" s="28">
        <v>105.98184943472</v>
      </c>
      <c r="U8" s="28">
        <v>45.956418009226297</v>
      </c>
      <c r="V8" s="28">
        <v>307.78782899893798</v>
      </c>
      <c r="W8" s="28">
        <v>53.551313233762897</v>
      </c>
      <c r="X8" s="28">
        <v>857.35916707176705</v>
      </c>
      <c r="Y8" s="28">
        <v>140743.55081885101</v>
      </c>
      <c r="Z8" s="28">
        <v>557.100586001652</v>
      </c>
      <c r="AA8" s="28">
        <v>70.533701473939701</v>
      </c>
      <c r="AB8" s="28">
        <v>593.83320369648902</v>
      </c>
      <c r="AC8" s="28">
        <v>885.42552912944097</v>
      </c>
      <c r="AD8" s="28">
        <v>271.292958603702</v>
      </c>
      <c r="AE8" s="28">
        <v>271.292958603702</v>
      </c>
      <c r="AF8" s="28">
        <v>73.791045336948898</v>
      </c>
      <c r="AG8" s="28">
        <v>357.93931786735902</v>
      </c>
      <c r="AH8" s="28">
        <v>18.275231295446901</v>
      </c>
      <c r="AI8" s="28">
        <v>2.3125603388702398</v>
      </c>
      <c r="AJ8" s="28">
        <v>15.1154628847192</v>
      </c>
      <c r="AK8" s="28">
        <v>22.347898745087299</v>
      </c>
      <c r="AL8" s="28">
        <v>19.1058389854329</v>
      </c>
      <c r="AM8" s="28">
        <v>0</v>
      </c>
      <c r="AN8" s="28">
        <v>8301.4787702618505</v>
      </c>
      <c r="AO8" s="28">
        <v>848.595067356713</v>
      </c>
      <c r="AP8" s="28">
        <v>9223.8648829555095</v>
      </c>
      <c r="AQ8" s="28">
        <v>334.09464841129397</v>
      </c>
      <c r="AR8" s="28">
        <v>6.4823928195461802E-2</v>
      </c>
      <c r="AS8" s="28">
        <v>5113.00774861026</v>
      </c>
      <c r="AT8" s="28">
        <v>0.713342731636877</v>
      </c>
      <c r="AU8" s="28">
        <v>1.2360470852141401</v>
      </c>
      <c r="AV8" s="28">
        <v>409.11803182371801</v>
      </c>
      <c r="AW8" s="28">
        <v>0.19278316947480301</v>
      </c>
      <c r="AX8" s="28">
        <v>0</v>
      </c>
      <c r="AY8" s="28">
        <v>6.7292040542998394E-2</v>
      </c>
      <c r="AZ8" s="28">
        <v>1014.2555048937</v>
      </c>
      <c r="BA8" s="28">
        <v>958.80363774422995</v>
      </c>
      <c r="BB8" s="28">
        <v>55.4518671494789</v>
      </c>
      <c r="BC8" s="28">
        <v>0</v>
      </c>
      <c r="BD8" s="28">
        <v>5.8930852031283502E-3</v>
      </c>
      <c r="BE8" s="28">
        <v>136.09941081477299</v>
      </c>
      <c r="BF8" s="28">
        <v>0.62761476655808901</v>
      </c>
      <c r="BG8" s="28">
        <v>82.275765582543798</v>
      </c>
      <c r="BH8" s="28">
        <v>0.12964803816200601</v>
      </c>
      <c r="BI8" s="28">
        <v>1.85492114838759</v>
      </c>
      <c r="BJ8" s="28">
        <v>320.445976730214</v>
      </c>
      <c r="BK8" s="28">
        <v>109.766404726286</v>
      </c>
      <c r="BL8" s="28">
        <v>0.65454791249855304</v>
      </c>
      <c r="BM8" s="28">
        <v>5.2862629232185299</v>
      </c>
      <c r="BN8" s="28">
        <v>3.1275963888291798E-2</v>
      </c>
      <c r="BO8" s="28">
        <v>23.851861113223801</v>
      </c>
      <c r="BP8" s="28">
        <v>2791.9792445089302</v>
      </c>
      <c r="BQ8" s="28">
        <v>0</v>
      </c>
      <c r="BR8" s="28">
        <v>0</v>
      </c>
      <c r="BS8" s="28">
        <v>1336.0365679685999</v>
      </c>
      <c r="BT8" s="28">
        <v>327.39462310289503</v>
      </c>
      <c r="BU8" s="28">
        <v>12036.9566508485</v>
      </c>
      <c r="BV8" s="28">
        <v>1832.3777761193601</v>
      </c>
      <c r="BW8" s="30"/>
      <c r="BX8" s="37">
        <f t="shared" si="0"/>
        <v>8.0000136898476289E-3</v>
      </c>
      <c r="BZ8" s="25">
        <f t="shared" si="1"/>
        <v>-4.3320811605022979E-3</v>
      </c>
      <c r="CA8" s="25">
        <f t="shared" si="2"/>
        <v>-7.1644940840693188E-3</v>
      </c>
      <c r="CB8" s="25">
        <f t="shared" si="3"/>
        <v>-6.7207234383799327E-3</v>
      </c>
      <c r="CC8" s="25">
        <f t="shared" si="4"/>
        <v>-9.8779916179722524E-3</v>
      </c>
      <c r="CD8" s="25">
        <f t="shared" si="5"/>
        <v>-9.9979202922767501E-3</v>
      </c>
      <c r="CE8" s="25">
        <f t="shared" si="6"/>
        <v>-1.0619555904455317E-3</v>
      </c>
      <c r="CF8" s="25">
        <f t="shared" si="7"/>
        <v>4.038356394950828E-3</v>
      </c>
      <c r="CG8" s="25">
        <f t="shared" si="8"/>
        <v>-6.4000643762020196E-3</v>
      </c>
      <c r="CH8" s="25">
        <f t="shared" si="9"/>
        <v>1.8179144254659866E-3</v>
      </c>
      <c r="CI8" s="25">
        <f t="shared" si="10"/>
        <v>-8.8212969104013508E-3</v>
      </c>
      <c r="CJ8" s="25">
        <f t="shared" si="11"/>
        <v>-8.9919366604758362E-3</v>
      </c>
      <c r="CK8" s="25">
        <f t="shared" si="12"/>
        <v>1.7364969786813021E-3</v>
      </c>
      <c r="CL8" s="25">
        <f t="shared" si="13"/>
        <v>1.1784133914072693E-3</v>
      </c>
    </row>
    <row r="9" spans="1:90" x14ac:dyDescent="0.3">
      <c r="A9" s="30" t="s">
        <v>7</v>
      </c>
      <c r="B9" s="28">
        <v>40544.739642</v>
      </c>
      <c r="C9" s="28">
        <v>6.3156153402999999</v>
      </c>
      <c r="D9" s="28">
        <v>3451.7504984000002</v>
      </c>
      <c r="E9" s="28">
        <v>333.39537617000002</v>
      </c>
      <c r="F9" s="28">
        <v>316.25438043999998</v>
      </c>
      <c r="G9" s="28">
        <v>7.2285462603999999</v>
      </c>
      <c r="H9" s="28">
        <v>3943.3540364</v>
      </c>
      <c r="I9" s="28">
        <v>35.690779200000001</v>
      </c>
      <c r="J9" s="28">
        <v>101.02923843000001</v>
      </c>
      <c r="K9" s="28">
        <v>89.818727335000005</v>
      </c>
      <c r="L9" s="65">
        <v>6.3347743924</v>
      </c>
      <c r="M9" s="65">
        <v>16.79500874</v>
      </c>
      <c r="N9" s="65">
        <v>7.0263302908999998</v>
      </c>
      <c r="O9" s="28"/>
      <c r="P9" s="30" t="s">
        <v>7</v>
      </c>
      <c r="Q9" s="28">
        <v>5.4849406571702497</v>
      </c>
      <c r="R9" s="28">
        <v>6.2770611651207897</v>
      </c>
      <c r="S9" s="28">
        <v>35.535828584354803</v>
      </c>
      <c r="T9" s="28">
        <v>35.535828584354803</v>
      </c>
      <c r="U9" s="28">
        <v>16.397722300467901</v>
      </c>
      <c r="V9" s="28">
        <v>102.01261850647001</v>
      </c>
      <c r="W9" s="28">
        <v>16.952428210480502</v>
      </c>
      <c r="X9" s="28">
        <v>245.50499896537099</v>
      </c>
      <c r="Y9" s="28">
        <v>40607.2599934963</v>
      </c>
      <c r="Z9" s="28">
        <v>180.73150653816899</v>
      </c>
      <c r="AA9" s="28">
        <v>19.535085268873399</v>
      </c>
      <c r="AB9" s="28">
        <v>188.34529501681499</v>
      </c>
      <c r="AC9" s="28">
        <v>318.05351220849002</v>
      </c>
      <c r="AD9" s="28">
        <v>89.150401360714696</v>
      </c>
      <c r="AE9" s="28">
        <v>89.150401360714696</v>
      </c>
      <c r="AF9" s="28">
        <v>27.538609875604099</v>
      </c>
      <c r="AG9" s="28">
        <v>130.399324561583</v>
      </c>
      <c r="AH9" s="28">
        <v>6.2918426132552803</v>
      </c>
      <c r="AI9" s="28">
        <v>0.81285307583348498</v>
      </c>
      <c r="AJ9" s="28">
        <v>5.6797664705589197</v>
      </c>
      <c r="AK9" s="28">
        <v>7.07024844437605</v>
      </c>
      <c r="AL9" s="28">
        <v>6.2935161648395797</v>
      </c>
      <c r="AM9" s="28">
        <v>0</v>
      </c>
      <c r="AN9" s="28">
        <v>3098.0942524402399</v>
      </c>
      <c r="AO9" s="28">
        <v>316.69378792638702</v>
      </c>
      <c r="AP9" s="28">
        <v>3442.3266502422298</v>
      </c>
      <c r="AQ9" s="28">
        <v>109.294411672922</v>
      </c>
      <c r="AR9" s="28">
        <v>1.06672765753401E-2</v>
      </c>
      <c r="AS9" s="28">
        <v>1711.78312289885</v>
      </c>
      <c r="AT9" s="28">
        <v>0.192318140180889</v>
      </c>
      <c r="AU9" s="28">
        <v>0.22391991710621201</v>
      </c>
      <c r="AV9" s="28">
        <v>151.24101666143</v>
      </c>
      <c r="AW9" s="28">
        <v>6.3473435958487007E-2</v>
      </c>
      <c r="AX9" s="28">
        <v>0</v>
      </c>
      <c r="AY9" s="28">
        <v>1.4876644234637901E-2</v>
      </c>
      <c r="AZ9" s="28">
        <v>330.16028586164902</v>
      </c>
      <c r="BA9" s="28">
        <v>313.13348471303999</v>
      </c>
      <c r="BB9" s="28">
        <v>17.026801148608001</v>
      </c>
      <c r="BC9" s="28">
        <v>0</v>
      </c>
      <c r="BD9" s="28">
        <v>9.6975225560387297E-4</v>
      </c>
      <c r="BE9" s="28">
        <v>38.359312709094603</v>
      </c>
      <c r="BF9" s="28">
        <v>0.103278967355059</v>
      </c>
      <c r="BG9" s="28">
        <v>24.4992761123695</v>
      </c>
      <c r="BH9" s="28">
        <v>2.1334506302463099E-2</v>
      </c>
      <c r="BI9" s="28">
        <v>0.45813122571471099</v>
      </c>
      <c r="BJ9" s="28">
        <v>96.572543637736601</v>
      </c>
      <c r="BK9" s="28">
        <v>22.675398365325599</v>
      </c>
      <c r="BL9" s="28">
        <v>0.17403819397366499</v>
      </c>
      <c r="BM9" s="28">
        <v>1.19278049130001</v>
      </c>
      <c r="BN9" s="28">
        <v>5.5470414524049702E-3</v>
      </c>
      <c r="BO9" s="28">
        <v>7.2413769451655403</v>
      </c>
      <c r="BP9" s="28">
        <v>939.91249880308703</v>
      </c>
      <c r="BQ9" s="28">
        <v>0</v>
      </c>
      <c r="BR9" s="28">
        <v>0</v>
      </c>
      <c r="BS9" s="28">
        <v>441.67154108668001</v>
      </c>
      <c r="BT9" s="28">
        <v>105.523946921741</v>
      </c>
      <c r="BU9" s="28">
        <v>3988.6208078837199</v>
      </c>
      <c r="BV9" s="28">
        <v>582.63455919839896</v>
      </c>
      <c r="BW9" s="30"/>
      <c r="BX9" s="37">
        <f t="shared" si="0"/>
        <v>7.9999990336960761E-3</v>
      </c>
      <c r="BZ9" s="25">
        <f t="shared" si="1"/>
        <v>1.5420089522916846E-3</v>
      </c>
      <c r="CA9" s="25">
        <f t="shared" si="2"/>
        <v>-3.499132589568152E-3</v>
      </c>
      <c r="CB9" s="25">
        <f t="shared" si="3"/>
        <v>-2.7301649299793455E-3</v>
      </c>
      <c r="CC9" s="25">
        <f t="shared" si="4"/>
        <v>-9.7034648336016983E-3</v>
      </c>
      <c r="CD9" s="25">
        <f t="shared" si="5"/>
        <v>-9.8683082985852426E-3</v>
      </c>
      <c r="CE9" s="25">
        <f t="shared" si="6"/>
        <v>1.7750020963178271E-3</v>
      </c>
      <c r="CF9" s="25">
        <f t="shared" si="7"/>
        <v>1.1479256253908448E-2</v>
      </c>
      <c r="CG9" s="25">
        <f t="shared" si="8"/>
        <v>-4.3414747203165092E-3</v>
      </c>
      <c r="CH9" s="25">
        <f t="shared" si="9"/>
        <v>9.7336186212207462E-3</v>
      </c>
      <c r="CI9" s="25">
        <f t="shared" si="10"/>
        <v>-7.4408310395295534E-3</v>
      </c>
      <c r="CJ9" s="25">
        <f t="shared" si="11"/>
        <v>-9.1105418605673411E-3</v>
      </c>
      <c r="CK9" s="25">
        <f t="shared" si="12"/>
        <v>9.3729912807715299E-3</v>
      </c>
      <c r="CL9" s="25">
        <f t="shared" si="13"/>
        <v>6.2505108154294799E-3</v>
      </c>
    </row>
    <row r="10" spans="1:90" x14ac:dyDescent="0.3">
      <c r="A10" s="30" t="s">
        <v>8</v>
      </c>
      <c r="B10" s="28">
        <v>10554.921466</v>
      </c>
      <c r="C10" s="28">
        <v>3.1377514616000002</v>
      </c>
      <c r="D10" s="28">
        <v>1638.8985562</v>
      </c>
      <c r="E10" s="28">
        <v>149.98846599999999</v>
      </c>
      <c r="F10" s="28">
        <v>144.09681069999999</v>
      </c>
      <c r="G10" s="28">
        <v>2.7316407348</v>
      </c>
      <c r="H10" s="28">
        <v>859.30616226999996</v>
      </c>
      <c r="I10" s="28">
        <v>17.418249055</v>
      </c>
      <c r="J10" s="28">
        <v>24.676858704000001</v>
      </c>
      <c r="K10" s="28">
        <v>48.076012986000002</v>
      </c>
      <c r="L10" s="65">
        <v>3.3989602385</v>
      </c>
      <c r="M10" s="65">
        <v>3.5672575478000002</v>
      </c>
      <c r="N10" s="65">
        <v>2.1572662648000001</v>
      </c>
      <c r="O10" s="28"/>
      <c r="P10" s="30" t="s">
        <v>8</v>
      </c>
      <c r="Q10" s="28">
        <v>2.2265976485160102</v>
      </c>
      <c r="R10" s="28">
        <v>3.3426433949860299</v>
      </c>
      <c r="S10" s="28">
        <v>17.1753691034573</v>
      </c>
      <c r="T10" s="28">
        <v>17.1753691034573</v>
      </c>
      <c r="U10" s="28">
        <v>9.1145858579010692</v>
      </c>
      <c r="V10" s="28">
        <v>24.7969647498537</v>
      </c>
      <c r="W10" s="28">
        <v>3.5941142992708102</v>
      </c>
      <c r="X10" s="28">
        <v>60.188319292316201</v>
      </c>
      <c r="Y10" s="28">
        <v>10591.301302821301</v>
      </c>
      <c r="Z10" s="28">
        <v>55.218141266224698</v>
      </c>
      <c r="AA10" s="28">
        <v>5.0815716731757998</v>
      </c>
      <c r="AB10" s="28">
        <v>40.823155097140997</v>
      </c>
      <c r="AC10" s="28">
        <v>57.765493210183102</v>
      </c>
      <c r="AD10" s="28">
        <v>47.333031611854103</v>
      </c>
      <c r="AE10" s="28">
        <v>47.333031611854103</v>
      </c>
      <c r="AF10" s="28">
        <v>12.9097569955411</v>
      </c>
      <c r="AG10" s="28">
        <v>24.466057356217298</v>
      </c>
      <c r="AH10" s="28">
        <v>1.2450276266615901</v>
      </c>
      <c r="AI10" s="28">
        <v>0.47309835171436798</v>
      </c>
      <c r="AJ10" s="28">
        <v>0.98492424888198005</v>
      </c>
      <c r="AK10" s="28">
        <v>2.1453349907372798</v>
      </c>
      <c r="AL10" s="28">
        <v>3.0952366055435201</v>
      </c>
      <c r="AM10" s="28">
        <v>0</v>
      </c>
      <c r="AN10" s="28">
        <v>1452.3450037202899</v>
      </c>
      <c r="AO10" s="28">
        <v>148.46187205476201</v>
      </c>
      <c r="AP10" s="28">
        <v>1613.7166327706</v>
      </c>
      <c r="AQ10" s="28">
        <v>25.138343656475701</v>
      </c>
      <c r="AR10" s="28">
        <v>2.46214741204935E-3</v>
      </c>
      <c r="AS10" s="28">
        <v>338.243725355908</v>
      </c>
      <c r="AT10" s="28">
        <v>8.6309129890816197E-2</v>
      </c>
      <c r="AU10" s="28">
        <v>6.6902867662053597E-2</v>
      </c>
      <c r="AV10" s="28">
        <v>91.610590452884793</v>
      </c>
      <c r="AW10" s="28">
        <v>3.36474721253106E-2</v>
      </c>
      <c r="AX10" s="28">
        <v>0</v>
      </c>
      <c r="AY10" s="28">
        <v>6.25495461234478E-3</v>
      </c>
      <c r="AZ10" s="28">
        <v>147.800199875218</v>
      </c>
      <c r="BA10" s="28">
        <v>141.96939612515601</v>
      </c>
      <c r="BB10" s="28">
        <v>5.8308037500619996</v>
      </c>
      <c r="BC10" s="28">
        <v>0</v>
      </c>
      <c r="BD10" s="28">
        <v>2.23830751169827E-4</v>
      </c>
      <c r="BE10" s="28">
        <v>7.8781330158677498</v>
      </c>
      <c r="BF10" s="28">
        <v>2.3838074924078301E-2</v>
      </c>
      <c r="BG10" s="28">
        <v>8.3738637653841206</v>
      </c>
      <c r="BH10" s="28">
        <v>4.92428005313138E-3</v>
      </c>
      <c r="BI10" s="28">
        <v>0.18727090946168601</v>
      </c>
      <c r="BJ10" s="28">
        <v>33.166632274563703</v>
      </c>
      <c r="BK10" s="28">
        <v>5.7411131790759402</v>
      </c>
      <c r="BL10" s="28">
        <v>3.4714043993231802E-2</v>
      </c>
      <c r="BM10" s="28">
        <v>0.49205159917767599</v>
      </c>
      <c r="BN10" s="28">
        <v>1.5773063928526099E-3</v>
      </c>
      <c r="BO10" s="28">
        <v>2.7050445146249</v>
      </c>
      <c r="BP10" s="28">
        <v>181.90861653678101</v>
      </c>
      <c r="BQ10" s="28">
        <v>0</v>
      </c>
      <c r="BR10" s="28">
        <v>0</v>
      </c>
      <c r="BS10" s="28">
        <v>91.351015529577893</v>
      </c>
      <c r="BT10" s="28">
        <v>19.995790108963401</v>
      </c>
      <c r="BU10" s="28">
        <v>864.53206578592005</v>
      </c>
      <c r="BV10" s="28">
        <v>113.32081719494801</v>
      </c>
      <c r="BW10" s="30"/>
      <c r="BX10" s="37">
        <f t="shared" si="0"/>
        <v>8.0000148312137764E-3</v>
      </c>
      <c r="BZ10" s="25">
        <f t="shared" si="1"/>
        <v>3.4467179067593709E-3</v>
      </c>
      <c r="CA10" s="25">
        <f t="shared" si="2"/>
        <v>-1.3549465780441687E-2</v>
      </c>
      <c r="CB10" s="25">
        <f t="shared" si="3"/>
        <v>-1.5365150780160323E-2</v>
      </c>
      <c r="CC10" s="25">
        <f t="shared" si="4"/>
        <v>-1.4589562671985657E-2</v>
      </c>
      <c r="CD10" s="25">
        <f t="shared" si="5"/>
        <v>-1.4763786682781747E-2</v>
      </c>
      <c r="CE10" s="25">
        <f t="shared" si="6"/>
        <v>-9.736353626695813E-3</v>
      </c>
      <c r="CF10" s="25">
        <f t="shared" si="7"/>
        <v>6.0815385078992132E-3</v>
      </c>
      <c r="CG10" s="25">
        <f t="shared" si="8"/>
        <v>-1.3943993496463466E-2</v>
      </c>
      <c r="CH10" s="25">
        <f t="shared" si="9"/>
        <v>4.8671529587447334E-3</v>
      </c>
      <c r="CI10" s="25">
        <f t="shared" si="10"/>
        <v>-1.5454305130549384E-2</v>
      </c>
      <c r="CJ10" s="25">
        <f t="shared" si="11"/>
        <v>-1.6568844458981758E-2</v>
      </c>
      <c r="CK10" s="25">
        <f t="shared" si="12"/>
        <v>7.5286830600086938E-3</v>
      </c>
      <c r="CL10" s="25">
        <f t="shared" si="13"/>
        <v>-5.5307377941249906E-3</v>
      </c>
    </row>
    <row r="11" spans="1:90" x14ac:dyDescent="0.3">
      <c r="A11" s="30" t="s">
        <v>9</v>
      </c>
      <c r="B11" s="28">
        <v>966266.09955000004</v>
      </c>
      <c r="C11" s="28">
        <v>153.91939325000001</v>
      </c>
      <c r="D11" s="28">
        <v>74631.507635999995</v>
      </c>
      <c r="E11" s="28">
        <v>7732.5464123000002</v>
      </c>
      <c r="F11" s="28">
        <v>7326.8374076999999</v>
      </c>
      <c r="G11" s="28">
        <v>170.42302301000001</v>
      </c>
      <c r="H11" s="28">
        <v>106685.79368</v>
      </c>
      <c r="I11" s="28">
        <v>857.04299580999998</v>
      </c>
      <c r="J11" s="28">
        <v>2695.2162259000002</v>
      </c>
      <c r="K11" s="28">
        <v>2145.6410962</v>
      </c>
      <c r="L11" s="65">
        <v>145.20215793</v>
      </c>
      <c r="M11" s="65">
        <v>390.63132173000002</v>
      </c>
      <c r="N11" s="65">
        <v>175.71275349999999</v>
      </c>
      <c r="O11" s="28"/>
      <c r="P11" s="30" t="s">
        <v>9</v>
      </c>
      <c r="Q11" s="28">
        <v>125.517908271499</v>
      </c>
      <c r="R11" s="28">
        <v>143.85799456294399</v>
      </c>
      <c r="S11" s="28">
        <v>852.95867129163298</v>
      </c>
      <c r="T11" s="28">
        <v>852.95867129163298</v>
      </c>
      <c r="U11" s="28">
        <v>384.10018619545599</v>
      </c>
      <c r="V11" s="28">
        <v>2729.3800007751902</v>
      </c>
      <c r="W11" s="28">
        <v>394.50999893298399</v>
      </c>
      <c r="X11" s="28">
        <v>5501.5984095205704</v>
      </c>
      <c r="Y11" s="28">
        <v>965763.88187679404</v>
      </c>
      <c r="Z11" s="28">
        <v>4174.28981131604</v>
      </c>
      <c r="AA11" s="28">
        <v>440.71557256667001</v>
      </c>
      <c r="AB11" s="28">
        <v>4346.1902887250499</v>
      </c>
      <c r="AC11" s="28">
        <v>9566.9802016263893</v>
      </c>
      <c r="AD11" s="28">
        <v>2127.87743115886</v>
      </c>
      <c r="AE11" s="28">
        <v>2127.87743115886</v>
      </c>
      <c r="AF11" s="28">
        <v>593.89014859019903</v>
      </c>
      <c r="AG11" s="28">
        <v>3752.1373481708301</v>
      </c>
      <c r="AH11" s="28">
        <v>161.649202036932</v>
      </c>
      <c r="AI11" s="28">
        <v>19.438203605150001</v>
      </c>
      <c r="AJ11" s="28">
        <v>158.44393190785601</v>
      </c>
      <c r="AK11" s="28">
        <v>177.04717383396201</v>
      </c>
      <c r="AL11" s="28">
        <v>152.98764881044099</v>
      </c>
      <c r="AM11" s="28">
        <v>0</v>
      </c>
      <c r="AN11" s="28">
        <v>66812.636313894094</v>
      </c>
      <c r="AO11" s="28">
        <v>6829.7353692179604</v>
      </c>
      <c r="AP11" s="28">
        <v>74236.261831702301</v>
      </c>
      <c r="AQ11" s="28">
        <v>2684.7016490050501</v>
      </c>
      <c r="AR11" s="28">
        <v>0.13799185159586999</v>
      </c>
      <c r="AS11" s="28">
        <v>48163.812477911299</v>
      </c>
      <c r="AT11" s="28">
        <v>3.9294022671230202</v>
      </c>
      <c r="AU11" s="28">
        <v>3.24604735428826</v>
      </c>
      <c r="AV11" s="28">
        <v>3452.80740554572</v>
      </c>
      <c r="AW11" s="28">
        <v>1.4169601546542301</v>
      </c>
      <c r="AX11" s="28">
        <v>0</v>
      </c>
      <c r="AY11" s="28">
        <v>0.25721685461069099</v>
      </c>
      <c r="AZ11" s="28">
        <v>7650.8046417484502</v>
      </c>
      <c r="BA11" s="28">
        <v>7248.0145599018597</v>
      </c>
      <c r="BB11" s="28">
        <v>402.79008184659102</v>
      </c>
      <c r="BC11" s="28">
        <v>0</v>
      </c>
      <c r="BD11" s="28">
        <v>1.25446994405771E-2</v>
      </c>
      <c r="BE11" s="28">
        <v>923.27635455833104</v>
      </c>
      <c r="BF11" s="28">
        <v>1.3360115310548499</v>
      </c>
      <c r="BG11" s="28">
        <v>569.10109597270605</v>
      </c>
      <c r="BH11" s="28">
        <v>0.275983406063812</v>
      </c>
      <c r="BI11" s="28">
        <v>8.9162248325313893</v>
      </c>
      <c r="BJ11" s="28">
        <v>2257.9754106383998</v>
      </c>
      <c r="BK11" s="28">
        <v>379.66643723688298</v>
      </c>
      <c r="BL11" s="28">
        <v>4.0427900680677</v>
      </c>
      <c r="BM11" s="28">
        <v>21.204545711073202</v>
      </c>
      <c r="BN11" s="28">
        <v>7.8574456191405295E-2</v>
      </c>
      <c r="BO11" s="28">
        <v>170.48139549749999</v>
      </c>
      <c r="BP11" s="28">
        <v>26992.029065027</v>
      </c>
      <c r="BQ11" s="28">
        <v>0</v>
      </c>
      <c r="BR11" s="28">
        <v>0</v>
      </c>
      <c r="BS11" s="28">
        <v>12320.9106479906</v>
      </c>
      <c r="BT11" s="28">
        <v>2800.9804114327198</v>
      </c>
      <c r="BU11" s="28">
        <v>108328.580110892</v>
      </c>
      <c r="BV11" s="28">
        <v>15269.8322833233</v>
      </c>
      <c r="BW11" s="30"/>
      <c r="BX11" s="37">
        <f t="shared" si="0"/>
        <v>8.0000007265530297E-3</v>
      </c>
      <c r="BZ11" s="25">
        <f t="shared" si="1"/>
        <v>-5.1975089826693829E-4</v>
      </c>
      <c r="CA11" s="25">
        <f t="shared" si="2"/>
        <v>-6.053457071817204E-3</v>
      </c>
      <c r="CB11" s="25">
        <f t="shared" si="3"/>
        <v>-5.2959643563067916E-3</v>
      </c>
      <c r="CC11" s="25">
        <f t="shared" si="4"/>
        <v>-1.0571132223859017E-2</v>
      </c>
      <c r="CD11" s="25">
        <f t="shared" si="5"/>
        <v>-1.0758099765569086E-2</v>
      </c>
      <c r="CE11" s="25">
        <f t="shared" si="6"/>
        <v>3.4251526858876982E-4</v>
      </c>
      <c r="CF11" s="25">
        <f t="shared" si="7"/>
        <v>1.5398361620849649E-2</v>
      </c>
      <c r="CG11" s="25">
        <f t="shared" si="8"/>
        <v>-4.7656004871807645E-3</v>
      </c>
      <c r="CH11" s="25">
        <f t="shared" si="9"/>
        <v>1.267570837058978E-2</v>
      </c>
      <c r="CI11" s="25">
        <f t="shared" si="10"/>
        <v>-8.278954515086449E-3</v>
      </c>
      <c r="CJ11" s="25">
        <f t="shared" si="11"/>
        <v>-9.257185886342098E-3</v>
      </c>
      <c r="CK11" s="25">
        <f t="shared" si="12"/>
        <v>9.9292529482949733E-3</v>
      </c>
      <c r="CL11" s="25">
        <f t="shared" si="13"/>
        <v>7.5943282851236816E-3</v>
      </c>
    </row>
    <row r="12" spans="1:90" x14ac:dyDescent="0.3">
      <c r="A12" s="30" t="s">
        <v>10</v>
      </c>
      <c r="B12" s="28">
        <v>397844.94081</v>
      </c>
      <c r="C12" s="28">
        <v>55.419489873000003</v>
      </c>
      <c r="D12" s="28">
        <v>25366.924996000002</v>
      </c>
      <c r="E12" s="28">
        <v>3083.5540193000002</v>
      </c>
      <c r="F12" s="28">
        <v>2912.3070465999999</v>
      </c>
      <c r="G12" s="28">
        <v>60.666561111</v>
      </c>
      <c r="H12" s="28">
        <v>40678.340605999998</v>
      </c>
      <c r="I12" s="28">
        <v>321.42224822999998</v>
      </c>
      <c r="J12" s="28">
        <v>1024.6851591</v>
      </c>
      <c r="K12" s="28">
        <v>809.03285638</v>
      </c>
      <c r="L12" s="65">
        <v>55.564186124000003</v>
      </c>
      <c r="M12" s="65">
        <v>157.66786207999999</v>
      </c>
      <c r="N12" s="65">
        <v>69.736501603999997</v>
      </c>
      <c r="O12" s="28"/>
      <c r="P12" s="30" t="s">
        <v>10</v>
      </c>
      <c r="Q12" s="28">
        <v>51.994759620555897</v>
      </c>
      <c r="R12" s="28">
        <v>54.9608684717684</v>
      </c>
      <c r="S12" s="28">
        <v>319.31693587586199</v>
      </c>
      <c r="T12" s="28">
        <v>319.31693587586199</v>
      </c>
      <c r="U12" s="28">
        <v>143.31078933185</v>
      </c>
      <c r="V12" s="28">
        <v>1031.39031912932</v>
      </c>
      <c r="W12" s="28">
        <v>158.44843595624599</v>
      </c>
      <c r="X12" s="28">
        <v>2327.2967218796698</v>
      </c>
      <c r="Y12" s="28">
        <v>396601.895388923</v>
      </c>
      <c r="Z12" s="28">
        <v>1641.8536346454</v>
      </c>
      <c r="AA12" s="28">
        <v>192.05571708865401</v>
      </c>
      <c r="AB12" s="28">
        <v>1749.7024385865</v>
      </c>
      <c r="AC12" s="28">
        <v>3329.5150299141201</v>
      </c>
      <c r="AD12" s="28">
        <v>801.24452996071602</v>
      </c>
      <c r="AE12" s="28">
        <v>801.24452996071602</v>
      </c>
      <c r="AF12" s="28">
        <v>201.10685421760701</v>
      </c>
      <c r="AG12" s="28">
        <v>1274.8595838672099</v>
      </c>
      <c r="AH12" s="28">
        <v>58.644972377264999</v>
      </c>
      <c r="AI12" s="28">
        <v>6.9778353841170198</v>
      </c>
      <c r="AJ12" s="28">
        <v>51.3581691235715</v>
      </c>
      <c r="AK12" s="28">
        <v>69.975569158530206</v>
      </c>
      <c r="AL12" s="28">
        <v>54.979463898102303</v>
      </c>
      <c r="AM12" s="28">
        <v>0</v>
      </c>
      <c r="AN12" s="28">
        <v>22624.5213051582</v>
      </c>
      <c r="AO12" s="28">
        <v>2312.7294010042001</v>
      </c>
      <c r="AP12" s="28">
        <v>25138.357560380002</v>
      </c>
      <c r="AQ12" s="28">
        <v>1034.13475063072</v>
      </c>
      <c r="AR12" s="28">
        <v>0.106505217654612</v>
      </c>
      <c r="AS12" s="28">
        <v>18081.1008960865</v>
      </c>
      <c r="AT12" s="28">
        <v>1.73983638067207</v>
      </c>
      <c r="AU12" s="28">
        <v>2.1579519065019799</v>
      </c>
      <c r="AV12" s="28">
        <v>1234.17941607279</v>
      </c>
      <c r="AW12" s="28">
        <v>0.54797648190832005</v>
      </c>
      <c r="AX12" s="28">
        <v>0</v>
      </c>
      <c r="AY12" s="28">
        <v>0.13412557687792401</v>
      </c>
      <c r="AZ12" s="28">
        <v>3053.0862114312199</v>
      </c>
      <c r="BA12" s="28">
        <v>2883.01009557612</v>
      </c>
      <c r="BB12" s="28">
        <v>170.07611585508999</v>
      </c>
      <c r="BC12" s="28">
        <v>0</v>
      </c>
      <c r="BD12" s="28">
        <v>9.68232736729553E-3</v>
      </c>
      <c r="BE12" s="28">
        <v>419.63053716717002</v>
      </c>
      <c r="BF12" s="28">
        <v>1.0311644265282101</v>
      </c>
      <c r="BG12" s="28">
        <v>244.086747359138</v>
      </c>
      <c r="BH12" s="28">
        <v>0.21301022606744999</v>
      </c>
      <c r="BI12" s="28">
        <v>4.23652514095801</v>
      </c>
      <c r="BJ12" s="28">
        <v>962.12370686243503</v>
      </c>
      <c r="BK12" s="28">
        <v>221.215324487652</v>
      </c>
      <c r="BL12" s="28">
        <v>1.9005063698143101</v>
      </c>
      <c r="BM12" s="28">
        <v>10.8585372660482</v>
      </c>
      <c r="BN12" s="28">
        <v>5.3866794187514097E-2</v>
      </c>
      <c r="BO12" s="28">
        <v>60.439846496580003</v>
      </c>
      <c r="BP12" s="28">
        <v>10074.406262152601</v>
      </c>
      <c r="BQ12" s="28">
        <v>0</v>
      </c>
      <c r="BR12" s="28">
        <v>0</v>
      </c>
      <c r="BS12" s="28">
        <v>4696.7854852404598</v>
      </c>
      <c r="BT12" s="28">
        <v>1089.92636908241</v>
      </c>
      <c r="BU12" s="28">
        <v>41025.828748050299</v>
      </c>
      <c r="BV12" s="28">
        <v>6091.0209678104002</v>
      </c>
      <c r="BW12" s="30"/>
      <c r="BX12" s="37">
        <f t="shared" si="0"/>
        <v>7.9999997507620366E-3</v>
      </c>
      <c r="BZ12" s="25">
        <f t="shared" si="1"/>
        <v>-3.1244469731001095E-3</v>
      </c>
      <c r="CA12" s="25">
        <f t="shared" si="2"/>
        <v>-7.9399138444989255E-3</v>
      </c>
      <c r="CB12" s="25">
        <f t="shared" si="3"/>
        <v>-9.0104510363807015E-3</v>
      </c>
      <c r="CC12" s="25">
        <f t="shared" si="4"/>
        <v>-9.880743998023675E-3</v>
      </c>
      <c r="CD12" s="25">
        <f t="shared" si="5"/>
        <v>-1.0059705434591093E-2</v>
      </c>
      <c r="CE12" s="25">
        <f t="shared" si="6"/>
        <v>-3.7370605860645905E-3</v>
      </c>
      <c r="CF12" s="25">
        <f t="shared" si="7"/>
        <v>8.5423381798186392E-3</v>
      </c>
      <c r="CG12" s="25">
        <f t="shared" si="8"/>
        <v>-6.5499895098471705E-3</v>
      </c>
      <c r="CH12" s="25">
        <f t="shared" si="9"/>
        <v>6.5436294941651225E-3</v>
      </c>
      <c r="CI12" s="25">
        <f t="shared" si="10"/>
        <v>-9.6267121389020886E-3</v>
      </c>
      <c r="CJ12" s="25">
        <f t="shared" si="11"/>
        <v>-1.0858030942542859E-2</v>
      </c>
      <c r="CK12" s="25">
        <f t="shared" si="12"/>
        <v>4.950748148344496E-3</v>
      </c>
      <c r="CL12" s="25">
        <f t="shared" si="13"/>
        <v>3.4281552563069232E-3</v>
      </c>
    </row>
    <row r="13" spans="1:90" x14ac:dyDescent="0.3">
      <c r="A13" s="30" t="s">
        <v>12</v>
      </c>
      <c r="B13" s="28">
        <v>84835.038111999995</v>
      </c>
      <c r="C13" s="28">
        <v>18.474777621000001</v>
      </c>
      <c r="D13" s="28">
        <v>9827.5590871000004</v>
      </c>
      <c r="E13" s="28">
        <v>1092.4778378999999</v>
      </c>
      <c r="F13" s="28">
        <v>1036.4463509</v>
      </c>
      <c r="G13" s="28">
        <v>18.758657229000001</v>
      </c>
      <c r="H13" s="28">
        <v>14821.720379</v>
      </c>
      <c r="I13" s="28">
        <v>118.61974562</v>
      </c>
      <c r="J13" s="28">
        <v>303.33283122</v>
      </c>
      <c r="K13" s="28">
        <v>284.20866867000001</v>
      </c>
      <c r="L13" s="65">
        <v>21.184365455999998</v>
      </c>
      <c r="M13" s="65">
        <v>51.236169363999998</v>
      </c>
      <c r="N13" s="65">
        <v>29.061095934000001</v>
      </c>
      <c r="O13" s="28"/>
      <c r="P13" s="30" t="s">
        <v>12</v>
      </c>
      <c r="Q13" s="28">
        <v>16.683013878190899</v>
      </c>
      <c r="R13" s="28">
        <v>21.074336342405001</v>
      </c>
      <c r="S13" s="28">
        <v>118.48955758751001</v>
      </c>
      <c r="T13" s="28">
        <v>118.48955758751001</v>
      </c>
      <c r="U13" s="28">
        <v>55.993350421038599</v>
      </c>
      <c r="V13" s="28">
        <v>306.68769243178701</v>
      </c>
      <c r="W13" s="28">
        <v>51.8761061692</v>
      </c>
      <c r="X13" s="28">
        <v>616.74865288917897</v>
      </c>
      <c r="Y13" s="28">
        <v>85168.557006564195</v>
      </c>
      <c r="Z13" s="28">
        <v>525.89087919736698</v>
      </c>
      <c r="AA13" s="28">
        <v>56.5436665920884</v>
      </c>
      <c r="AB13" s="28">
        <v>543.69306324370405</v>
      </c>
      <c r="AC13" s="28">
        <v>1149.58162436048</v>
      </c>
      <c r="AD13" s="28">
        <v>282.81815243091199</v>
      </c>
      <c r="AE13" s="28">
        <v>282.81815243091199</v>
      </c>
      <c r="AF13" s="28">
        <v>78.085169054823396</v>
      </c>
      <c r="AG13" s="28">
        <v>439.69420160863399</v>
      </c>
      <c r="AH13" s="28">
        <v>20.7799592547439</v>
      </c>
      <c r="AI13" s="28">
        <v>2.6958697285801598</v>
      </c>
      <c r="AJ13" s="28">
        <v>17.701501546779699</v>
      </c>
      <c r="AK13" s="28">
        <v>29.3957716720337</v>
      </c>
      <c r="AL13" s="28">
        <v>18.411911610090499</v>
      </c>
      <c r="AM13" s="28">
        <v>0</v>
      </c>
      <c r="AN13" s="28">
        <v>8784.5835010940391</v>
      </c>
      <c r="AO13" s="28">
        <v>897.97963938777605</v>
      </c>
      <c r="AP13" s="28">
        <v>9760.6483095366402</v>
      </c>
      <c r="AQ13" s="28">
        <v>349.62602048391398</v>
      </c>
      <c r="AR13" s="28">
        <v>1.7296404071936802E-2</v>
      </c>
      <c r="AS13" s="28">
        <v>6898.8687860612699</v>
      </c>
      <c r="AT13" s="28">
        <v>0.55581308332919899</v>
      </c>
      <c r="AU13" s="28">
        <v>0.42572138251844899</v>
      </c>
      <c r="AV13" s="28">
        <v>507.62505916654197</v>
      </c>
      <c r="AW13" s="28">
        <v>0.20492400337307101</v>
      </c>
      <c r="AX13" s="28">
        <v>0</v>
      </c>
      <c r="AY13" s="28">
        <v>3.5734392896707899E-2</v>
      </c>
      <c r="AZ13" s="28">
        <v>1088.84955068473</v>
      </c>
      <c r="BA13" s="28">
        <v>1032.7119141001299</v>
      </c>
      <c r="BB13" s="28">
        <v>56.137636584599598</v>
      </c>
      <c r="BC13" s="28">
        <v>0</v>
      </c>
      <c r="BD13" s="28">
        <v>1.5724224697277801E-3</v>
      </c>
      <c r="BE13" s="28">
        <v>125.186575751362</v>
      </c>
      <c r="BF13" s="28">
        <v>0.167460813560629</v>
      </c>
      <c r="BG13" s="28">
        <v>79.204195872947594</v>
      </c>
      <c r="BH13" s="28">
        <v>3.4592921787728E-2</v>
      </c>
      <c r="BI13" s="28">
        <v>1.2450951504929999</v>
      </c>
      <c r="BJ13" s="28">
        <v>314.50694840633298</v>
      </c>
      <c r="BK13" s="28">
        <v>40.975206313536397</v>
      </c>
      <c r="BL13" s="28">
        <v>0.54547221536952195</v>
      </c>
      <c r="BM13" s="28">
        <v>2.94523548802063</v>
      </c>
      <c r="BN13" s="28">
        <v>1.02166250599381E-2</v>
      </c>
      <c r="BO13" s="28">
        <v>18.7741834990657</v>
      </c>
      <c r="BP13" s="28">
        <v>3797.0999690322501</v>
      </c>
      <c r="BQ13" s="28">
        <v>0</v>
      </c>
      <c r="BR13" s="28">
        <v>0</v>
      </c>
      <c r="BS13" s="28">
        <v>1648.2344728810101</v>
      </c>
      <c r="BT13" s="28">
        <v>482.04029028921099</v>
      </c>
      <c r="BU13" s="28">
        <v>15031.2220342047</v>
      </c>
      <c r="BV13" s="28">
        <v>2414.3280198247598</v>
      </c>
      <c r="BW13" s="30"/>
      <c r="BX13" s="37">
        <f t="shared" si="0"/>
        <v>7.9999982151319083E-3</v>
      </c>
      <c r="BZ13" s="25">
        <f t="shared" si="1"/>
        <v>3.9313814431707521E-3</v>
      </c>
      <c r="CA13" s="25">
        <f t="shared" si="2"/>
        <v>-3.4028020363310587E-3</v>
      </c>
      <c r="CB13" s="25">
        <f t="shared" si="3"/>
        <v>-6.8084838738023575E-3</v>
      </c>
      <c r="CC13" s="25">
        <f t="shared" si="4"/>
        <v>-3.3211540677514488E-3</v>
      </c>
      <c r="CD13" s="25">
        <f t="shared" si="5"/>
        <v>-3.6031163567967384E-3</v>
      </c>
      <c r="CE13" s="25">
        <f t="shared" si="6"/>
        <v>8.2768557877885751E-4</v>
      </c>
      <c r="CF13" s="25">
        <f t="shared" si="7"/>
        <v>1.4134773146950622E-2</v>
      </c>
      <c r="CG13" s="25">
        <f t="shared" si="8"/>
        <v>-1.0975241247528557E-3</v>
      </c>
      <c r="CH13" s="25">
        <f t="shared" si="9"/>
        <v>1.1060000324705407E-2</v>
      </c>
      <c r="CI13" s="25">
        <f t="shared" si="10"/>
        <v>-4.8925891162826191E-3</v>
      </c>
      <c r="CJ13" s="25">
        <f t="shared" si="11"/>
        <v>-5.1938829049908621E-3</v>
      </c>
      <c r="CK13" s="25">
        <f t="shared" si="12"/>
        <v>1.248994242043472E-2</v>
      </c>
      <c r="CL13" s="25">
        <f t="shared" si="13"/>
        <v>1.1516280693397572E-2</v>
      </c>
    </row>
    <row r="14" spans="1:90" x14ac:dyDescent="0.3">
      <c r="A14" s="30" t="s">
        <v>13</v>
      </c>
      <c r="B14" s="28">
        <v>508080.07750000001</v>
      </c>
      <c r="C14" s="28">
        <v>102.62189284</v>
      </c>
      <c r="D14" s="28">
        <v>58048.273590999997</v>
      </c>
      <c r="E14" s="28">
        <v>5631.9314944999996</v>
      </c>
      <c r="F14" s="28">
        <v>5374.7799156000001</v>
      </c>
      <c r="G14" s="28">
        <v>103.45103951</v>
      </c>
      <c r="H14" s="28">
        <v>51130.305628000002</v>
      </c>
      <c r="I14" s="28">
        <v>604.17688378000003</v>
      </c>
      <c r="J14" s="28">
        <v>1246.4492984000001</v>
      </c>
      <c r="K14" s="28">
        <v>1592.4152111999999</v>
      </c>
      <c r="L14" s="65">
        <v>115.03693407</v>
      </c>
      <c r="M14" s="65">
        <v>206.60157303</v>
      </c>
      <c r="N14" s="65">
        <v>103.76116810000001</v>
      </c>
      <c r="O14" s="28"/>
      <c r="P14" s="30" t="s">
        <v>13</v>
      </c>
      <c r="Q14" s="28">
        <v>83.122852817225905</v>
      </c>
      <c r="R14" s="28">
        <v>113.91591019805099</v>
      </c>
      <c r="S14" s="28">
        <v>599.80863263364199</v>
      </c>
      <c r="T14" s="28">
        <v>599.80863263364199</v>
      </c>
      <c r="U14" s="28">
        <v>305.46912471069197</v>
      </c>
      <c r="V14" s="28">
        <v>1250.9941266595199</v>
      </c>
      <c r="W14" s="28">
        <v>207.46712063829699</v>
      </c>
      <c r="X14" s="28">
        <v>3269.7173124534802</v>
      </c>
      <c r="Y14" s="28">
        <v>506767.98811267799</v>
      </c>
      <c r="Z14" s="28">
        <v>2464.1032685698001</v>
      </c>
      <c r="AA14" s="28">
        <v>278.52981579109201</v>
      </c>
      <c r="AB14" s="28">
        <v>2276.7095328540399</v>
      </c>
      <c r="AC14" s="28">
        <v>3714.00427012518</v>
      </c>
      <c r="AD14" s="28">
        <v>1577.44659994567</v>
      </c>
      <c r="AE14" s="28">
        <v>1577.44659994567</v>
      </c>
      <c r="AF14" s="28">
        <v>459.91300642625202</v>
      </c>
      <c r="AG14" s="28">
        <v>1516.16141867428</v>
      </c>
      <c r="AH14" s="28">
        <v>75.631624505757699</v>
      </c>
      <c r="AI14" s="28">
        <v>15.1048658793939</v>
      </c>
      <c r="AJ14" s="28">
        <v>62.269745428266503</v>
      </c>
      <c r="AK14" s="28">
        <v>104.04990114120901</v>
      </c>
      <c r="AL14" s="28">
        <v>101.79332801754801</v>
      </c>
      <c r="AM14" s="28">
        <v>0</v>
      </c>
      <c r="AN14" s="28">
        <v>51740.2069882328</v>
      </c>
      <c r="AO14" s="28">
        <v>5289.0029091750803</v>
      </c>
      <c r="AP14" s="28">
        <v>57489.122903834097</v>
      </c>
      <c r="AQ14" s="28">
        <v>1377.23956291114</v>
      </c>
      <c r="AR14" s="28">
        <v>0.22009203626382601</v>
      </c>
      <c r="AS14" s="28">
        <v>21919.335755276999</v>
      </c>
      <c r="AT14" s="28">
        <v>3.6123650344747702</v>
      </c>
      <c r="AU14" s="28">
        <v>4.6089261441712503</v>
      </c>
      <c r="AV14" s="28">
        <v>2947.21763191631</v>
      </c>
      <c r="AW14" s="28">
        <v>1.18741954893434</v>
      </c>
      <c r="AX14" s="28">
        <v>0</v>
      </c>
      <c r="AY14" s="28">
        <v>0.30488845987312302</v>
      </c>
      <c r="AZ14" s="28">
        <v>5581.9865655671301</v>
      </c>
      <c r="BA14" s="28">
        <v>5326.2995679205596</v>
      </c>
      <c r="BB14" s="28">
        <v>255.686997646566</v>
      </c>
      <c r="BC14" s="28">
        <v>0</v>
      </c>
      <c r="BD14" s="28">
        <v>2.0008440317686001E-2</v>
      </c>
      <c r="BE14" s="28">
        <v>487.20694792131701</v>
      </c>
      <c r="BF14" s="28">
        <v>2.1308912414336598</v>
      </c>
      <c r="BG14" s="28">
        <v>374.757910512188</v>
      </c>
      <c r="BH14" s="28">
        <v>0.44018487051703797</v>
      </c>
      <c r="BI14" s="28">
        <v>8.6344487799070802</v>
      </c>
      <c r="BJ14" s="28">
        <v>1469.6388080711199</v>
      </c>
      <c r="BK14" s="28">
        <v>392.74855308874902</v>
      </c>
      <c r="BL14" s="28">
        <v>2.29436584125619</v>
      </c>
      <c r="BM14" s="28">
        <v>23.9104460721903</v>
      </c>
      <c r="BN14" s="28">
        <v>0.114233030287096</v>
      </c>
      <c r="BO14" s="28">
        <v>102.90434579231299</v>
      </c>
      <c r="BP14" s="28">
        <v>11939.6533170733</v>
      </c>
      <c r="BQ14" s="28">
        <v>0</v>
      </c>
      <c r="BR14" s="28">
        <v>0</v>
      </c>
      <c r="BS14" s="28">
        <v>5558.8666203673201</v>
      </c>
      <c r="BT14" s="28">
        <v>1438.85229950078</v>
      </c>
      <c r="BU14" s="28">
        <v>51478.724858545902</v>
      </c>
      <c r="BV14" s="28">
        <v>7680.3192623868599</v>
      </c>
      <c r="BW14" s="30"/>
      <c r="BX14" s="37">
        <f t="shared" si="0"/>
        <v>8.0000004034776993E-3</v>
      </c>
      <c r="BZ14" s="25">
        <f t="shared" si="1"/>
        <v>-2.582446046257382E-3</v>
      </c>
      <c r="CA14" s="25">
        <f t="shared" si="2"/>
        <v>-8.0739577055339243E-3</v>
      </c>
      <c r="CB14" s="25">
        <f t="shared" si="3"/>
        <v>-9.6325119176773055E-3</v>
      </c>
      <c r="CC14" s="25">
        <f t="shared" si="4"/>
        <v>-8.8681705346814778E-3</v>
      </c>
      <c r="CD14" s="25">
        <f t="shared" si="5"/>
        <v>-9.0199688993271975E-3</v>
      </c>
      <c r="CE14" s="25">
        <f t="shared" si="6"/>
        <v>-5.2845647591019179E-3</v>
      </c>
      <c r="CF14" s="25">
        <f t="shared" si="7"/>
        <v>6.8143388987508529E-3</v>
      </c>
      <c r="CG14" s="25">
        <f t="shared" si="8"/>
        <v>-7.2300865253703628E-3</v>
      </c>
      <c r="CH14" s="25">
        <f t="shared" si="9"/>
        <v>3.6462199187353786E-3</v>
      </c>
      <c r="CI14" s="25">
        <f t="shared" si="10"/>
        <v>-9.3999423950805149E-3</v>
      </c>
      <c r="CJ14" s="25">
        <f t="shared" si="11"/>
        <v>-9.7449039389980886E-3</v>
      </c>
      <c r="CK14" s="25">
        <f t="shared" si="12"/>
        <v>4.1894531372774638E-3</v>
      </c>
      <c r="CL14" s="25">
        <f t="shared" si="13"/>
        <v>2.7826695332759986E-3</v>
      </c>
    </row>
    <row r="15" spans="1:90" x14ac:dyDescent="0.3">
      <c r="A15" s="30" t="s">
        <v>14</v>
      </c>
      <c r="B15" s="28">
        <v>278978.23108</v>
      </c>
      <c r="C15" s="28">
        <v>62.292540230999997</v>
      </c>
      <c r="D15" s="28">
        <v>33878.544787999999</v>
      </c>
      <c r="E15" s="28">
        <v>3048.0442899</v>
      </c>
      <c r="F15" s="28">
        <v>2906.993657</v>
      </c>
      <c r="G15" s="28">
        <v>63.904300415999998</v>
      </c>
      <c r="H15" s="28">
        <v>29903.477978999999</v>
      </c>
      <c r="I15" s="28">
        <v>335.15928649</v>
      </c>
      <c r="J15" s="28">
        <v>733.59416002</v>
      </c>
      <c r="K15" s="28">
        <v>889.02171540999996</v>
      </c>
      <c r="L15" s="65">
        <v>60.719537136</v>
      </c>
      <c r="M15" s="65">
        <v>116.68736257</v>
      </c>
      <c r="N15" s="65">
        <v>60.841521008000001</v>
      </c>
      <c r="O15" s="28"/>
      <c r="P15" s="30" t="s">
        <v>14</v>
      </c>
      <c r="Q15" s="28">
        <v>45.788312275985398</v>
      </c>
      <c r="R15" s="28">
        <v>60.076856262091098</v>
      </c>
      <c r="S15" s="28">
        <v>332.60675703620399</v>
      </c>
      <c r="T15" s="28">
        <v>332.60675703620399</v>
      </c>
      <c r="U15" s="28">
        <v>158.65950967525899</v>
      </c>
      <c r="V15" s="28">
        <v>738.320024258535</v>
      </c>
      <c r="W15" s="28">
        <v>117.541365794217</v>
      </c>
      <c r="X15" s="28">
        <v>1899.60454537547</v>
      </c>
      <c r="Y15" s="28">
        <v>278830.78775420599</v>
      </c>
      <c r="Z15" s="28">
        <v>1366.4868109214899</v>
      </c>
      <c r="AA15" s="28">
        <v>167.25818458048599</v>
      </c>
      <c r="AB15" s="28">
        <v>1288.2810116616199</v>
      </c>
      <c r="AC15" s="28">
        <v>2247.8519847297098</v>
      </c>
      <c r="AD15" s="28">
        <v>879.88513920936305</v>
      </c>
      <c r="AE15" s="28">
        <v>879.88513920936305</v>
      </c>
      <c r="AF15" s="28">
        <v>268.44670826215099</v>
      </c>
      <c r="AG15" s="28">
        <v>894.85961515321901</v>
      </c>
      <c r="AH15" s="28">
        <v>43.017024834229296</v>
      </c>
      <c r="AI15" s="28">
        <v>8.0888363814547208</v>
      </c>
      <c r="AJ15" s="28">
        <v>36.4132485101158</v>
      </c>
      <c r="AK15" s="28">
        <v>61.018219191009898</v>
      </c>
      <c r="AL15" s="28">
        <v>61.723797062341099</v>
      </c>
      <c r="AM15" s="28">
        <v>0</v>
      </c>
      <c r="AN15" s="28">
        <v>30200.243319631601</v>
      </c>
      <c r="AO15" s="28">
        <v>3087.1365505999302</v>
      </c>
      <c r="AP15" s="28">
        <v>33555.826578493601</v>
      </c>
      <c r="AQ15" s="28">
        <v>784.352646590056</v>
      </c>
      <c r="AR15" s="28">
        <v>0.16295392788350699</v>
      </c>
      <c r="AS15" s="28">
        <v>12956.5271951259</v>
      </c>
      <c r="AT15" s="28">
        <v>2.1343194514900401</v>
      </c>
      <c r="AU15" s="28">
        <v>3.2528204345309901</v>
      </c>
      <c r="AV15" s="28">
        <v>1546.68068583585</v>
      </c>
      <c r="AW15" s="28">
        <v>0.64639858694753505</v>
      </c>
      <c r="AX15" s="28">
        <v>0</v>
      </c>
      <c r="AY15" s="28">
        <v>0.196155865793636</v>
      </c>
      <c r="AZ15" s="28">
        <v>3017.2650140908299</v>
      </c>
      <c r="BA15" s="28">
        <v>2877.0800282103301</v>
      </c>
      <c r="BB15" s="28">
        <v>140.184985880498</v>
      </c>
      <c r="BC15" s="28">
        <v>0</v>
      </c>
      <c r="BD15" s="28">
        <v>1.48139975563969E-2</v>
      </c>
      <c r="BE15" s="28">
        <v>276.48216916064501</v>
      </c>
      <c r="BF15" s="28">
        <v>1.57769021212872</v>
      </c>
      <c r="BG15" s="28">
        <v>209.07354650153999</v>
      </c>
      <c r="BH15" s="28">
        <v>0.325907723628587</v>
      </c>
      <c r="BI15" s="28">
        <v>5.3030247992416104</v>
      </c>
      <c r="BJ15" s="28">
        <v>814.53233968815505</v>
      </c>
      <c r="BK15" s="28">
        <v>271.62384157573598</v>
      </c>
      <c r="BL15" s="28">
        <v>1.35306747157415</v>
      </c>
      <c r="BM15" s="28">
        <v>15.2626713604171</v>
      </c>
      <c r="BN15" s="28">
        <v>8.1463192945209595E-2</v>
      </c>
      <c r="BO15" s="28">
        <v>63.670726555663897</v>
      </c>
      <c r="BP15" s="28">
        <v>7107.6491995410097</v>
      </c>
      <c r="BQ15" s="28">
        <v>0</v>
      </c>
      <c r="BR15" s="28">
        <v>0</v>
      </c>
      <c r="BS15" s="28">
        <v>3302.2899606251399</v>
      </c>
      <c r="BT15" s="28">
        <v>832.53968233145395</v>
      </c>
      <c r="BU15" s="28">
        <v>30172.247253426802</v>
      </c>
      <c r="BV15" s="28">
        <v>4459.7327481130797</v>
      </c>
      <c r="BW15" s="30"/>
      <c r="BX15" s="37">
        <f t="shared" si="0"/>
        <v>8.0000028500028554E-3</v>
      </c>
      <c r="BZ15" s="25">
        <f t="shared" si="1"/>
        <v>-5.285119388104871E-4</v>
      </c>
      <c r="CA15" s="25">
        <f t="shared" si="2"/>
        <v>-9.1301970757625625E-3</v>
      </c>
      <c r="CB15" s="25">
        <f t="shared" si="3"/>
        <v>-9.5257400081926492E-3</v>
      </c>
      <c r="CC15" s="25">
        <f t="shared" si="4"/>
        <v>-1.009804086874992E-2</v>
      </c>
      <c r="CD15" s="25">
        <f t="shared" si="5"/>
        <v>-1.0290228435015099E-2</v>
      </c>
      <c r="CE15" s="25">
        <f t="shared" si="6"/>
        <v>-3.6550569964086477E-3</v>
      </c>
      <c r="CF15" s="25">
        <f t="shared" si="7"/>
        <v>8.9878934689653234E-3</v>
      </c>
      <c r="CG15" s="25">
        <f t="shared" si="8"/>
        <v>-7.6158696974436089E-3</v>
      </c>
      <c r="CH15" s="25">
        <f t="shared" si="9"/>
        <v>6.44206905682858E-3</v>
      </c>
      <c r="CI15" s="25">
        <f t="shared" si="10"/>
        <v>-1.0277112518475765E-2</v>
      </c>
      <c r="CJ15" s="25">
        <f t="shared" si="11"/>
        <v>-1.0584416552277409E-2</v>
      </c>
      <c r="CK15" s="25">
        <f t="shared" si="12"/>
        <v>7.3187293414459049E-3</v>
      </c>
      <c r="CL15" s="25">
        <f t="shared" si="13"/>
        <v>2.9042367791341562E-3</v>
      </c>
    </row>
    <row r="16" spans="1:90" x14ac:dyDescent="0.3">
      <c r="A16" s="30" t="s">
        <v>15</v>
      </c>
      <c r="B16" s="28">
        <v>184440.88354000001</v>
      </c>
      <c r="C16" s="28">
        <v>59.620427096999997</v>
      </c>
      <c r="D16" s="28">
        <v>38287.717292000001</v>
      </c>
      <c r="E16" s="28">
        <v>3149.3940606000001</v>
      </c>
      <c r="F16" s="28">
        <v>3028.2284451</v>
      </c>
      <c r="G16" s="28">
        <v>55.935394170000002</v>
      </c>
      <c r="H16" s="28">
        <v>20062.075333000001</v>
      </c>
      <c r="I16" s="28">
        <v>348.92770631000002</v>
      </c>
      <c r="J16" s="28">
        <v>538.00625250999997</v>
      </c>
      <c r="K16" s="28">
        <v>933.25807171999998</v>
      </c>
      <c r="L16" s="65">
        <v>71.235709376000003</v>
      </c>
      <c r="M16" s="65">
        <v>91.656256407000001</v>
      </c>
      <c r="N16" s="65">
        <v>46.207491714</v>
      </c>
      <c r="O16" s="28"/>
      <c r="P16" s="30" t="s">
        <v>15</v>
      </c>
      <c r="Q16" s="28">
        <v>47.360327049364997</v>
      </c>
      <c r="R16" s="28">
        <v>70.176376936178798</v>
      </c>
      <c r="S16" s="28">
        <v>345.15877577192902</v>
      </c>
      <c r="T16" s="28">
        <v>345.15877577192902</v>
      </c>
      <c r="U16" s="28">
        <v>190.98223992547801</v>
      </c>
      <c r="V16" s="28">
        <v>542.00524465033095</v>
      </c>
      <c r="W16" s="28">
        <v>92.799126155832795</v>
      </c>
      <c r="X16" s="28">
        <v>1399.77777257464</v>
      </c>
      <c r="Y16" s="28">
        <v>185106.67768801199</v>
      </c>
      <c r="Z16" s="28">
        <v>1272.23882463324</v>
      </c>
      <c r="AA16" s="28">
        <v>112.271856740125</v>
      </c>
      <c r="AB16" s="28">
        <v>1042.0204683188599</v>
      </c>
      <c r="AC16" s="28">
        <v>1249.4058341192399</v>
      </c>
      <c r="AD16" s="28">
        <v>921.12452463155603</v>
      </c>
      <c r="AE16" s="28">
        <v>921.12452463155603</v>
      </c>
      <c r="AF16" s="28">
        <v>302.25763423028297</v>
      </c>
      <c r="AG16" s="28">
        <v>560.62758342028599</v>
      </c>
      <c r="AH16" s="28">
        <v>31.113988037016998</v>
      </c>
      <c r="AI16" s="28">
        <v>9.4396573734393705</v>
      </c>
      <c r="AJ16" s="28">
        <v>22.646066973708301</v>
      </c>
      <c r="AK16" s="28">
        <v>46.292556044062202</v>
      </c>
      <c r="AL16" s="28">
        <v>59.0320411929209</v>
      </c>
      <c r="AM16" s="28">
        <v>0</v>
      </c>
      <c r="AN16" s="28">
        <v>34003.996256331397</v>
      </c>
      <c r="AO16" s="28">
        <v>3475.9637472665399</v>
      </c>
      <c r="AP16" s="28">
        <v>37782.217637828202</v>
      </c>
      <c r="AQ16" s="28">
        <v>613.02622373358201</v>
      </c>
      <c r="AR16" s="28">
        <v>6.2648803044582896E-2</v>
      </c>
      <c r="AS16" s="28">
        <v>8001.5133193564598</v>
      </c>
      <c r="AT16" s="28">
        <v>1.8761911147119901</v>
      </c>
      <c r="AU16" s="28">
        <v>1.6067158641291399</v>
      </c>
      <c r="AV16" s="28">
        <v>1951.8004788769599</v>
      </c>
      <c r="AW16" s="28">
        <v>0.71794748392003804</v>
      </c>
      <c r="AX16" s="28">
        <v>0</v>
      </c>
      <c r="AY16" s="28">
        <v>0.14143066041656299</v>
      </c>
      <c r="AZ16" s="28">
        <v>3106.05074255714</v>
      </c>
      <c r="BA16" s="28">
        <v>2986.0190611151002</v>
      </c>
      <c r="BB16" s="28">
        <v>120.03168144204299</v>
      </c>
      <c r="BC16" s="28">
        <v>0</v>
      </c>
      <c r="BD16" s="28">
        <v>5.6953518697950203E-3</v>
      </c>
      <c r="BE16" s="28">
        <v>153.549628113339</v>
      </c>
      <c r="BF16" s="28">
        <v>0.60655530558816495</v>
      </c>
      <c r="BG16" s="28">
        <v>173.595654880757</v>
      </c>
      <c r="BH16" s="28">
        <v>0.12529778879721301</v>
      </c>
      <c r="BI16" s="28">
        <v>4.1208968428710699</v>
      </c>
      <c r="BJ16" s="28">
        <v>686.01608323550295</v>
      </c>
      <c r="BK16" s="28">
        <v>120.171272422128</v>
      </c>
      <c r="BL16" s="28">
        <v>0.69139961981293696</v>
      </c>
      <c r="BM16" s="28">
        <v>11.064168841195499</v>
      </c>
      <c r="BN16" s="28">
        <v>3.8268332181418299E-2</v>
      </c>
      <c r="BO16" s="28">
        <v>55.630548875477402</v>
      </c>
      <c r="BP16" s="28">
        <v>4259.4505300024002</v>
      </c>
      <c r="BQ16" s="28">
        <v>0</v>
      </c>
      <c r="BR16" s="28">
        <v>0</v>
      </c>
      <c r="BS16" s="28">
        <v>2111.2184456322602</v>
      </c>
      <c r="BT16" s="28">
        <v>529.30281405441804</v>
      </c>
      <c r="BU16" s="28">
        <v>20230.647134377199</v>
      </c>
      <c r="BV16" s="28">
        <v>2927.4300558469899</v>
      </c>
      <c r="BW16" s="30"/>
      <c r="BX16" s="37">
        <f t="shared" si="0"/>
        <v>7.9999971713586582E-3</v>
      </c>
      <c r="BZ16" s="25">
        <f t="shared" si="1"/>
        <v>3.6097969996309693E-3</v>
      </c>
      <c r="CA16" s="25">
        <f t="shared" si="2"/>
        <v>-9.8688642924650103E-3</v>
      </c>
      <c r="CB16" s="25">
        <f t="shared" si="3"/>
        <v>-1.3202658448311842E-2</v>
      </c>
      <c r="CC16" s="25">
        <f t="shared" si="4"/>
        <v>-1.3762430870464859E-2</v>
      </c>
      <c r="CD16" s="25">
        <f t="shared" si="5"/>
        <v>-1.3938639290308238E-2</v>
      </c>
      <c r="CE16" s="25">
        <f t="shared" si="6"/>
        <v>-5.4499534515857389E-3</v>
      </c>
      <c r="CF16" s="25">
        <f t="shared" si="7"/>
        <v>8.4025106365698647E-3</v>
      </c>
      <c r="CG16" s="25">
        <f t="shared" si="8"/>
        <v>-1.0801465374958071E-2</v>
      </c>
      <c r="CH16" s="25">
        <f t="shared" si="9"/>
        <v>7.4329845084033742E-3</v>
      </c>
      <c r="CI16" s="25">
        <f t="shared" si="10"/>
        <v>-1.300127741309727E-2</v>
      </c>
      <c r="CJ16" s="25">
        <f t="shared" si="11"/>
        <v>-1.4870806356820025E-2</v>
      </c>
      <c r="CK16" s="25">
        <f t="shared" si="12"/>
        <v>1.2469086057343167E-2</v>
      </c>
      <c r="CL16" s="25">
        <f t="shared" si="13"/>
        <v>1.840920744815707E-3</v>
      </c>
    </row>
    <row r="17" spans="1:90" x14ac:dyDescent="0.3">
      <c r="A17" s="30" t="s">
        <v>16</v>
      </c>
      <c r="B17" s="28">
        <v>129348.60266999999</v>
      </c>
      <c r="C17" s="28">
        <v>42.268229187000003</v>
      </c>
      <c r="D17" s="28">
        <v>28252.045101</v>
      </c>
      <c r="E17" s="28">
        <v>2428.6550103</v>
      </c>
      <c r="F17" s="28">
        <v>2337.0673886999998</v>
      </c>
      <c r="G17" s="28">
        <v>37.662404264000003</v>
      </c>
      <c r="H17" s="28">
        <v>12432.782764</v>
      </c>
      <c r="I17" s="28">
        <v>252.96034573</v>
      </c>
      <c r="J17" s="28">
        <v>338.34455147</v>
      </c>
      <c r="K17" s="28">
        <v>696.26941515999999</v>
      </c>
      <c r="L17" s="65">
        <v>54.297365456000001</v>
      </c>
      <c r="M17" s="65">
        <v>47.956953421999998</v>
      </c>
      <c r="N17" s="65">
        <v>28.472545920000002</v>
      </c>
      <c r="O17" s="28"/>
      <c r="P17" s="30" t="s">
        <v>16</v>
      </c>
      <c r="Q17" s="28">
        <v>32.775540362055303</v>
      </c>
      <c r="R17" s="28">
        <v>53.693152192653699</v>
      </c>
      <c r="S17" s="28">
        <v>250.473317367514</v>
      </c>
      <c r="T17" s="28">
        <v>250.473317367514</v>
      </c>
      <c r="U17" s="28">
        <v>146.416268460358</v>
      </c>
      <c r="V17" s="28">
        <v>338.600060816667</v>
      </c>
      <c r="W17" s="28">
        <v>48.039121946298103</v>
      </c>
      <c r="X17" s="28">
        <v>819.59225881523798</v>
      </c>
      <c r="Y17" s="28">
        <v>128843.12957423201</v>
      </c>
      <c r="Z17" s="28">
        <v>788.86563859300895</v>
      </c>
      <c r="AA17" s="28">
        <v>68.995003612925501</v>
      </c>
      <c r="AB17" s="28">
        <v>541.00799899993297</v>
      </c>
      <c r="AC17" s="28">
        <v>813.06071489691101</v>
      </c>
      <c r="AD17" s="28">
        <v>688.74754751687396</v>
      </c>
      <c r="AE17" s="28">
        <v>688.74754751687396</v>
      </c>
      <c r="AF17" s="28">
        <v>223.56896572672599</v>
      </c>
      <c r="AG17" s="28">
        <v>341.33668619840603</v>
      </c>
      <c r="AH17" s="28">
        <v>17.284175187232599</v>
      </c>
      <c r="AI17" s="28">
        <v>7.2183872098304098</v>
      </c>
      <c r="AJ17" s="28">
        <v>12.799697596407301</v>
      </c>
      <c r="AK17" s="28">
        <v>28.386595173078401</v>
      </c>
      <c r="AL17" s="28">
        <v>41.839535476115699</v>
      </c>
      <c r="AM17" s="28">
        <v>0</v>
      </c>
      <c r="AN17" s="28">
        <v>25151.512308801299</v>
      </c>
      <c r="AO17" s="28">
        <v>2571.0446842838001</v>
      </c>
      <c r="AP17" s="28">
        <v>27946.125958811899</v>
      </c>
      <c r="AQ17" s="28">
        <v>346.50866158264301</v>
      </c>
      <c r="AR17" s="28">
        <v>5.2352979935735199E-2</v>
      </c>
      <c r="AS17" s="28">
        <v>4938.8355970095299</v>
      </c>
      <c r="AT17" s="28">
        <v>1.4804177770796401</v>
      </c>
      <c r="AU17" s="28">
        <v>1.31919322233061</v>
      </c>
      <c r="AV17" s="28">
        <v>1534.3402138593499</v>
      </c>
      <c r="AW17" s="28">
        <v>0.56306476253465298</v>
      </c>
      <c r="AX17" s="28">
        <v>0</v>
      </c>
      <c r="AY17" s="28">
        <v>0.113836778374862</v>
      </c>
      <c r="AZ17" s="28">
        <v>2402.6111425610602</v>
      </c>
      <c r="BA17" s="28">
        <v>2311.8429676055698</v>
      </c>
      <c r="BB17" s="28">
        <v>90.768174955494104</v>
      </c>
      <c r="BC17" s="28">
        <v>0</v>
      </c>
      <c r="BD17" s="28">
        <v>4.7593519611766003E-3</v>
      </c>
      <c r="BE17" s="28">
        <v>108.44252098634701</v>
      </c>
      <c r="BF17" s="28">
        <v>0.50687144158027198</v>
      </c>
      <c r="BG17" s="28">
        <v>131.84834361238299</v>
      </c>
      <c r="BH17" s="28">
        <v>0.104705855090196</v>
      </c>
      <c r="BI17" s="28">
        <v>3.26475096468746</v>
      </c>
      <c r="BJ17" s="28">
        <v>520.40176819502005</v>
      </c>
      <c r="BK17" s="28">
        <v>99.316399313268903</v>
      </c>
      <c r="BL17" s="28">
        <v>0.49502593164569503</v>
      </c>
      <c r="BM17" s="28">
        <v>8.87362072102162</v>
      </c>
      <c r="BN17" s="28">
        <v>3.1521166222986403E-2</v>
      </c>
      <c r="BO17" s="28">
        <v>37.348069301851297</v>
      </c>
      <c r="BP17" s="28">
        <v>2663.2813243655701</v>
      </c>
      <c r="BQ17" s="28">
        <v>0</v>
      </c>
      <c r="BR17" s="28">
        <v>0</v>
      </c>
      <c r="BS17" s="28">
        <v>1305.7088533753799</v>
      </c>
      <c r="BT17" s="28">
        <v>298.20445237229399</v>
      </c>
      <c r="BU17" s="28">
        <v>12468.2942452752</v>
      </c>
      <c r="BV17" s="28">
        <v>1665.5725215474499</v>
      </c>
      <c r="BW17" s="30"/>
      <c r="BX17" s="37">
        <f t="shared" si="0"/>
        <v>7.9999984991204632E-3</v>
      </c>
      <c r="BZ17" s="25">
        <f t="shared" si="1"/>
        <v>-3.907835765783815E-3</v>
      </c>
      <c r="CA17" s="25">
        <f t="shared" si="2"/>
        <v>-1.0142220744278358E-2</v>
      </c>
      <c r="CB17" s="25">
        <f t="shared" si="3"/>
        <v>-1.0828212297355859E-2</v>
      </c>
      <c r="CC17" s="25">
        <f t="shared" si="4"/>
        <v>-1.0723576476892319E-2</v>
      </c>
      <c r="CD17" s="25">
        <f t="shared" si="5"/>
        <v>-1.0793193733476874E-2</v>
      </c>
      <c r="CE17" s="25">
        <f t="shared" si="6"/>
        <v>-8.3461204426921436E-3</v>
      </c>
      <c r="CF17" s="25">
        <f t="shared" si="7"/>
        <v>2.8562777898786997E-3</v>
      </c>
      <c r="CG17" s="25">
        <f t="shared" si="8"/>
        <v>-9.8316926129621823E-3</v>
      </c>
      <c r="CH17" s="25">
        <f t="shared" si="9"/>
        <v>7.5517500003144747E-4</v>
      </c>
      <c r="CI17" s="25">
        <f t="shared" si="10"/>
        <v>-1.0803099316659678E-2</v>
      </c>
      <c r="CJ17" s="25">
        <f t="shared" si="11"/>
        <v>-1.1127855988444381E-2</v>
      </c>
      <c r="CK17" s="25">
        <f t="shared" si="12"/>
        <v>1.7133808224859077E-3</v>
      </c>
      <c r="CL17" s="25">
        <f t="shared" si="13"/>
        <v>-3.0187236211014789E-3</v>
      </c>
    </row>
    <row r="18" spans="1:90" x14ac:dyDescent="0.3">
      <c r="A18" s="30" t="s">
        <v>17</v>
      </c>
      <c r="B18" s="28">
        <v>167315.48110999999</v>
      </c>
      <c r="C18" s="28">
        <v>32.415366511999999</v>
      </c>
      <c r="D18" s="28">
        <v>17940.211374999999</v>
      </c>
      <c r="E18" s="28">
        <v>1801.3684364999999</v>
      </c>
      <c r="F18" s="28">
        <v>1714.9081559000001</v>
      </c>
      <c r="G18" s="28">
        <v>33.973191765999999</v>
      </c>
      <c r="H18" s="28">
        <v>21498.230952000002</v>
      </c>
      <c r="I18" s="28">
        <v>203.66434376999999</v>
      </c>
      <c r="J18" s="28">
        <v>520.21176840999999</v>
      </c>
      <c r="K18" s="28">
        <v>521.33468338</v>
      </c>
      <c r="L18" s="65">
        <v>37.184665461999998</v>
      </c>
      <c r="M18" s="65">
        <v>79.989440306999995</v>
      </c>
      <c r="N18" s="65">
        <v>39.294481713000003</v>
      </c>
      <c r="O18" s="28"/>
      <c r="P18" s="30" t="s">
        <v>17</v>
      </c>
      <c r="Q18" s="28">
        <v>28.288564647415999</v>
      </c>
      <c r="R18" s="28">
        <v>36.864119823952699</v>
      </c>
      <c r="S18" s="28">
        <v>202.78139654905999</v>
      </c>
      <c r="T18" s="28">
        <v>202.78139654905999</v>
      </c>
      <c r="U18" s="28">
        <v>97.596477019444706</v>
      </c>
      <c r="V18" s="28">
        <v>526.08398913318695</v>
      </c>
      <c r="W18" s="28">
        <v>80.925874087696002</v>
      </c>
      <c r="X18" s="28">
        <v>1182.7678623064401</v>
      </c>
      <c r="Y18" s="28">
        <v>167886.346012775</v>
      </c>
      <c r="Z18" s="28">
        <v>897.50912406158602</v>
      </c>
      <c r="AA18" s="28">
        <v>100.40134526901601</v>
      </c>
      <c r="AB18" s="28">
        <v>881.97128434906699</v>
      </c>
      <c r="AC18" s="28">
        <v>1723.05641823478</v>
      </c>
      <c r="AD18" s="28">
        <v>517.374244833788</v>
      </c>
      <c r="AE18" s="28">
        <v>517.374244833788</v>
      </c>
      <c r="AF18" s="28">
        <v>142.45204682881601</v>
      </c>
      <c r="AG18" s="28">
        <v>667.19745440419899</v>
      </c>
      <c r="AH18" s="28">
        <v>30.8186143972464</v>
      </c>
      <c r="AI18" s="28">
        <v>4.8702601918285602</v>
      </c>
      <c r="AJ18" s="28">
        <v>27.087507269653699</v>
      </c>
      <c r="AK18" s="28">
        <v>39.615313128268703</v>
      </c>
      <c r="AL18" s="28">
        <v>32.230838256033699</v>
      </c>
      <c r="AM18" s="28">
        <v>0</v>
      </c>
      <c r="AN18" s="28">
        <v>16025.843185436201</v>
      </c>
      <c r="AO18" s="28">
        <v>1638.1971517849099</v>
      </c>
      <c r="AP18" s="28">
        <v>17806.492384050001</v>
      </c>
      <c r="AQ18" s="28">
        <v>540.48831656585401</v>
      </c>
      <c r="AR18" s="28">
        <v>7.4358614369946494E-2</v>
      </c>
      <c r="AS18" s="28">
        <v>9590.6280412369506</v>
      </c>
      <c r="AT18" s="28">
        <v>1.14919711337819</v>
      </c>
      <c r="AU18" s="28">
        <v>1.52664271730683</v>
      </c>
      <c r="AV18" s="28">
        <v>887.28863607753601</v>
      </c>
      <c r="AW18" s="28">
        <v>0.36735689710477998</v>
      </c>
      <c r="AX18" s="28">
        <v>0</v>
      </c>
      <c r="AY18" s="28">
        <v>9.7354763052740101E-2</v>
      </c>
      <c r="AZ18" s="28">
        <v>1788.5960994069001</v>
      </c>
      <c r="BA18" s="28">
        <v>1702.3277872147901</v>
      </c>
      <c r="BB18" s="28">
        <v>86.268312192110798</v>
      </c>
      <c r="BC18" s="28">
        <v>0</v>
      </c>
      <c r="BD18" s="28">
        <v>6.7599109215540302E-3</v>
      </c>
      <c r="BE18" s="28">
        <v>178.50810693408701</v>
      </c>
      <c r="BF18" s="28">
        <v>0.71992808672872699</v>
      </c>
      <c r="BG18" s="28">
        <v>126.209495902158</v>
      </c>
      <c r="BH18" s="28">
        <v>0.148717383159994</v>
      </c>
      <c r="BI18" s="28">
        <v>2.7835411867480202</v>
      </c>
      <c r="BJ18" s="28">
        <v>494.907459118041</v>
      </c>
      <c r="BK18" s="28">
        <v>135.49584321565101</v>
      </c>
      <c r="BL18" s="28">
        <v>0.83704490859086</v>
      </c>
      <c r="BM18" s="28">
        <v>7.6651886702271304</v>
      </c>
      <c r="BN18" s="28">
        <v>3.7998931377833597E-2</v>
      </c>
      <c r="BO18" s="28">
        <v>33.944469949569203</v>
      </c>
      <c r="BP18" s="28">
        <v>5306.4968305176699</v>
      </c>
      <c r="BQ18" s="28">
        <v>0</v>
      </c>
      <c r="BR18" s="28">
        <v>0</v>
      </c>
      <c r="BS18" s="28">
        <v>2431.53529338416</v>
      </c>
      <c r="BT18" s="28">
        <v>600.65059261358101</v>
      </c>
      <c r="BU18" s="28">
        <v>21786.039148574899</v>
      </c>
      <c r="BV18" s="28">
        <v>3236.5686864218301</v>
      </c>
      <c r="BW18" s="30"/>
      <c r="BX18" s="37">
        <f t="shared" si="0"/>
        <v>8.0000060515240338E-3</v>
      </c>
      <c r="BZ18" s="25">
        <f t="shared" si="1"/>
        <v>3.411907248437443E-3</v>
      </c>
      <c r="CA18" s="25">
        <f t="shared" si="2"/>
        <v>-5.692616676044298E-3</v>
      </c>
      <c r="CB18" s="25">
        <f t="shared" si="3"/>
        <v>-7.4535906046423349E-3</v>
      </c>
      <c r="CC18" s="25">
        <f t="shared" si="4"/>
        <v>-7.0903524422333527E-3</v>
      </c>
      <c r="CD18" s="25">
        <f t="shared" si="5"/>
        <v>-7.3358848063835441E-3</v>
      </c>
      <c r="CE18" s="25">
        <f t="shared" si="6"/>
        <v>-8.4542590606809969E-4</v>
      </c>
      <c r="CF18" s="25">
        <f t="shared" si="7"/>
        <v>1.3387529291014614E-2</v>
      </c>
      <c r="CG18" s="25">
        <f t="shared" si="8"/>
        <v>-4.335305849791346E-3</v>
      </c>
      <c r="CH18" s="25">
        <f t="shared" si="9"/>
        <v>1.1288135101470486E-2</v>
      </c>
      <c r="CI18" s="25">
        <f t="shared" si="10"/>
        <v>-7.5967294570448637E-3</v>
      </c>
      <c r="CJ18" s="25">
        <f t="shared" si="11"/>
        <v>-8.6203717060430105E-3</v>
      </c>
      <c r="CK18" s="25">
        <f t="shared" si="12"/>
        <v>1.1706967533489016E-2</v>
      </c>
      <c r="CL18" s="25">
        <f t="shared" si="13"/>
        <v>8.1647956985918743E-3</v>
      </c>
    </row>
    <row r="19" spans="1:90" x14ac:dyDescent="0.3">
      <c r="A19" s="30" t="s">
        <v>18</v>
      </c>
      <c r="B19" s="28">
        <v>204258.27119</v>
      </c>
      <c r="C19" s="28">
        <v>33.715597416000001</v>
      </c>
      <c r="D19" s="28">
        <v>17331.809626999999</v>
      </c>
      <c r="E19" s="28">
        <v>1734.6571186000001</v>
      </c>
      <c r="F19" s="28">
        <v>1641.6137638</v>
      </c>
      <c r="G19" s="28">
        <v>38.939038418999999</v>
      </c>
      <c r="H19" s="28">
        <v>31147.146752000001</v>
      </c>
      <c r="I19" s="28">
        <v>204.92245958999999</v>
      </c>
      <c r="J19" s="28">
        <v>730.53665171</v>
      </c>
      <c r="K19" s="28">
        <v>490.11616837999998</v>
      </c>
      <c r="L19" s="65">
        <v>33.615169393999999</v>
      </c>
      <c r="M19" s="65">
        <v>107.33087024</v>
      </c>
      <c r="N19" s="65">
        <v>50.278201637999999</v>
      </c>
      <c r="O19" s="28"/>
      <c r="P19" s="30" t="s">
        <v>18</v>
      </c>
      <c r="Q19" s="28">
        <v>30.7423460876396</v>
      </c>
      <c r="R19" s="28">
        <v>33.505892267161897</v>
      </c>
      <c r="S19" s="28">
        <v>205.41127795844901</v>
      </c>
      <c r="T19" s="28">
        <v>205.41127795844901</v>
      </c>
      <c r="U19" s="28">
        <v>88.322597182228506</v>
      </c>
      <c r="V19" s="28">
        <v>744.00841066626197</v>
      </c>
      <c r="W19" s="28">
        <v>109.16446163595</v>
      </c>
      <c r="X19" s="28">
        <v>1430.9409712351901</v>
      </c>
      <c r="Y19" s="28">
        <v>205847.14352022999</v>
      </c>
      <c r="Z19" s="28">
        <v>1076.7924991781499</v>
      </c>
      <c r="AA19" s="28">
        <v>119.384293767747</v>
      </c>
      <c r="AB19" s="28">
        <v>1180.46192352853</v>
      </c>
      <c r="AC19" s="28">
        <v>2839.83350042852</v>
      </c>
      <c r="AD19" s="28">
        <v>489.08677789708798</v>
      </c>
      <c r="AE19" s="28">
        <v>489.08677789708798</v>
      </c>
      <c r="AF19" s="28">
        <v>138.60314458572299</v>
      </c>
      <c r="AG19" s="28">
        <v>1095.0387202234899</v>
      </c>
      <c r="AH19" s="28">
        <v>46.711060033156897</v>
      </c>
      <c r="AI19" s="28">
        <v>4.3586789017212597</v>
      </c>
      <c r="AJ19" s="28">
        <v>46.4005111408636</v>
      </c>
      <c r="AK19" s="28">
        <v>51.025131110834799</v>
      </c>
      <c r="AL19" s="28">
        <v>33.725368749262799</v>
      </c>
      <c r="AM19" s="28">
        <v>0</v>
      </c>
      <c r="AN19" s="28">
        <v>15592.8540319119</v>
      </c>
      <c r="AO19" s="28">
        <v>1593.93633634154</v>
      </c>
      <c r="AP19" s="28">
        <v>17325.393512839099</v>
      </c>
      <c r="AQ19" s="28">
        <v>747.96630990740505</v>
      </c>
      <c r="AR19" s="28">
        <v>4.6385131434051499E-2</v>
      </c>
      <c r="AS19" s="28">
        <v>14494.2574156761</v>
      </c>
      <c r="AT19" s="28">
        <v>0.94205963700898798</v>
      </c>
      <c r="AU19" s="28">
        <v>0.99069422807916696</v>
      </c>
      <c r="AV19" s="28">
        <v>744.96168091403604</v>
      </c>
      <c r="AW19" s="28">
        <v>0.31688620601090101</v>
      </c>
      <c r="AX19" s="28">
        <v>0</v>
      </c>
      <c r="AY19" s="28">
        <v>6.7842665773794705E-2</v>
      </c>
      <c r="AZ19" s="28">
        <v>1729.22190267202</v>
      </c>
      <c r="BA19" s="28">
        <v>1635.9755442666201</v>
      </c>
      <c r="BB19" s="28">
        <v>93.246358405396904</v>
      </c>
      <c r="BC19" s="28">
        <v>0</v>
      </c>
      <c r="BD19" s="28">
        <v>4.2168372250423001E-3</v>
      </c>
      <c r="BE19" s="28">
        <v>220.99153288469199</v>
      </c>
      <c r="BF19" s="28">
        <v>0.44909252170174702</v>
      </c>
      <c r="BG19" s="28">
        <v>132.909638408924</v>
      </c>
      <c r="BH19" s="28">
        <v>9.2770336579639207E-2</v>
      </c>
      <c r="BI19" s="28">
        <v>2.2207689086569999</v>
      </c>
      <c r="BJ19" s="28">
        <v>525.44393484239697</v>
      </c>
      <c r="BK19" s="28">
        <v>109.101699201146</v>
      </c>
      <c r="BL19" s="28">
        <v>0.98642496877704</v>
      </c>
      <c r="BM19" s="28">
        <v>5.5271632712181002</v>
      </c>
      <c r="BN19" s="28">
        <v>2.4452504108864199E-2</v>
      </c>
      <c r="BO19" s="28">
        <v>39.214333111768802</v>
      </c>
      <c r="BP19" s="28">
        <v>8126.00114599669</v>
      </c>
      <c r="BQ19" s="28">
        <v>0</v>
      </c>
      <c r="BR19" s="28">
        <v>0</v>
      </c>
      <c r="BS19" s="28">
        <v>3605.57054472664</v>
      </c>
      <c r="BT19" s="28">
        <v>877.35967914138701</v>
      </c>
      <c r="BU19" s="28">
        <v>31775.561369070201</v>
      </c>
      <c r="BV19" s="28">
        <v>4624.7904479089002</v>
      </c>
      <c r="BW19" s="30"/>
      <c r="BX19" s="37">
        <f t="shared" si="0"/>
        <v>7.9999997970037259E-3</v>
      </c>
      <c r="BZ19" s="25">
        <f t="shared" si="1"/>
        <v>7.7787416929228316E-3</v>
      </c>
      <c r="CA19" s="25">
        <f t="shared" si="2"/>
        <v>2.8981640580868047E-4</v>
      </c>
      <c r="CB19" s="25">
        <f t="shared" si="3"/>
        <v>-3.7019297459308395E-4</v>
      </c>
      <c r="CC19" s="25">
        <f t="shared" si="4"/>
        <v>-3.1333085194189757E-3</v>
      </c>
      <c r="CD19" s="25">
        <f t="shared" si="5"/>
        <v>-3.4345591257279665E-3</v>
      </c>
      <c r="CE19" s="25">
        <f t="shared" si="6"/>
        <v>7.0698893436072895E-3</v>
      </c>
      <c r="CF19" s="25">
        <f t="shared" si="7"/>
        <v>2.0175672014960705E-2</v>
      </c>
      <c r="CG19" s="25">
        <f t="shared" si="8"/>
        <v>2.3853821071005295E-3</v>
      </c>
      <c r="CH19" s="25">
        <f t="shared" si="9"/>
        <v>1.844090768714754E-2</v>
      </c>
      <c r="CI19" s="25">
        <f t="shared" si="10"/>
        <v>-2.1002989685373506E-3</v>
      </c>
      <c r="CJ19" s="25">
        <f t="shared" si="11"/>
        <v>-3.2508277901942208E-3</v>
      </c>
      <c r="CK19" s="25">
        <f t="shared" si="12"/>
        <v>1.708354168609608E-2</v>
      </c>
      <c r="CL19" s="25">
        <f t="shared" si="13"/>
        <v>1.4855930572311382E-2</v>
      </c>
    </row>
    <row r="20" spans="1:90" x14ac:dyDescent="0.3">
      <c r="A20" s="30" t="s">
        <v>19</v>
      </c>
      <c r="B20" s="28">
        <v>91684.378123999995</v>
      </c>
      <c r="C20" s="28">
        <v>14.530091761</v>
      </c>
      <c r="D20" s="28">
        <v>5457.1917380000004</v>
      </c>
      <c r="E20" s="28">
        <v>854.09073609999996</v>
      </c>
      <c r="F20" s="28">
        <v>797.63759541000002</v>
      </c>
      <c r="G20" s="28">
        <v>17.367726107999999</v>
      </c>
      <c r="H20" s="28">
        <v>19960.306342</v>
      </c>
      <c r="I20" s="28">
        <v>97.276396993000006</v>
      </c>
      <c r="J20" s="28">
        <v>353.10258496</v>
      </c>
      <c r="K20" s="28">
        <v>197.25226896999999</v>
      </c>
      <c r="L20" s="65">
        <v>14.075581312000001</v>
      </c>
      <c r="M20" s="65">
        <v>65.440181410999998</v>
      </c>
      <c r="N20" s="65">
        <v>38.379916614999999</v>
      </c>
      <c r="O20" s="28"/>
      <c r="P20" s="30" t="s">
        <v>19</v>
      </c>
      <c r="Q20" s="28">
        <v>14.497179302828799</v>
      </c>
      <c r="R20" s="28">
        <v>14.1480195960008</v>
      </c>
      <c r="S20" s="28">
        <v>98.172728504357494</v>
      </c>
      <c r="T20" s="28">
        <v>98.172728504357494</v>
      </c>
      <c r="U20" s="28">
        <v>35.776165362026497</v>
      </c>
      <c r="V20" s="28">
        <v>358.89526732482199</v>
      </c>
      <c r="W20" s="28">
        <v>66.552327314681705</v>
      </c>
      <c r="X20" s="28">
        <v>698.83018887536696</v>
      </c>
      <c r="Y20" s="28">
        <v>92527.079366612103</v>
      </c>
      <c r="Z20" s="28">
        <v>548.50634086740797</v>
      </c>
      <c r="AA20" s="28">
        <v>69.476370648105899</v>
      </c>
      <c r="AB20" s="28">
        <v>674.25254676026304</v>
      </c>
      <c r="AC20" s="28">
        <v>1611.3314497226099</v>
      </c>
      <c r="AD20" s="28">
        <v>198.06364494818601</v>
      </c>
      <c r="AE20" s="28">
        <v>198.06364494818601</v>
      </c>
      <c r="AF20" s="28">
        <v>43.6955263347608</v>
      </c>
      <c r="AG20" s="28">
        <v>612.74754900389598</v>
      </c>
      <c r="AH20" s="28">
        <v>28.4815736786658</v>
      </c>
      <c r="AI20" s="28">
        <v>1.6185255674267101</v>
      </c>
      <c r="AJ20" s="28">
        <v>25.497204508284799</v>
      </c>
      <c r="AK20" s="28">
        <v>39.0656736371525</v>
      </c>
      <c r="AL20" s="28">
        <v>14.6184514602864</v>
      </c>
      <c r="AM20" s="28">
        <v>0</v>
      </c>
      <c r="AN20" s="28">
        <v>4915.7420356377097</v>
      </c>
      <c r="AO20" s="28">
        <v>502.49740057430301</v>
      </c>
      <c r="AP20" s="28">
        <v>5461.9349625467803</v>
      </c>
      <c r="AQ20" s="28">
        <v>446.38891066871599</v>
      </c>
      <c r="AR20" s="28">
        <v>1.8920072862756699E-2</v>
      </c>
      <c r="AS20" s="28">
        <v>9705.5944601961</v>
      </c>
      <c r="AT20" s="28">
        <v>0.388085953802146</v>
      </c>
      <c r="AU20" s="28">
        <v>0.377496500272822</v>
      </c>
      <c r="AV20" s="28">
        <v>236.06858093994001</v>
      </c>
      <c r="AW20" s="28">
        <v>0.121751793625335</v>
      </c>
      <c r="AX20" s="28">
        <v>0</v>
      </c>
      <c r="AY20" s="28">
        <v>2.2742134955935099E-2</v>
      </c>
      <c r="AZ20" s="28">
        <v>859.51558605597404</v>
      </c>
      <c r="BA20" s="28">
        <v>802.45881571695895</v>
      </c>
      <c r="BB20" s="28">
        <v>57.056770339015699</v>
      </c>
      <c r="BC20" s="28">
        <v>0</v>
      </c>
      <c r="BD20" s="28">
        <v>1.7199995480524899E-3</v>
      </c>
      <c r="BE20" s="28">
        <v>164.152881385825</v>
      </c>
      <c r="BF20" s="28">
        <v>0.18318031107216201</v>
      </c>
      <c r="BG20" s="28">
        <v>79.987048617426396</v>
      </c>
      <c r="BH20" s="28">
        <v>3.7840078594773903E-2</v>
      </c>
      <c r="BI20" s="28">
        <v>0.94321968396743705</v>
      </c>
      <c r="BJ20" s="28">
        <v>317.42148371059898</v>
      </c>
      <c r="BK20" s="28">
        <v>41.515989331358</v>
      </c>
      <c r="BL20" s="28">
        <v>0.72023925329453098</v>
      </c>
      <c r="BM20" s="28">
        <v>2.0041703268903199</v>
      </c>
      <c r="BN20" s="28">
        <v>9.4549542816514797E-3</v>
      </c>
      <c r="BO20" s="28">
        <v>17.539784507018901</v>
      </c>
      <c r="BP20" s="28">
        <v>5350.0342016392897</v>
      </c>
      <c r="BQ20" s="28">
        <v>0</v>
      </c>
      <c r="BR20" s="28">
        <v>0</v>
      </c>
      <c r="BS20" s="28">
        <v>2219.6645554612501</v>
      </c>
      <c r="BT20" s="28">
        <v>714.61864264091605</v>
      </c>
      <c r="BU20" s="28">
        <v>20336.2246130612</v>
      </c>
      <c r="BV20" s="28">
        <v>3422.2822872810898</v>
      </c>
      <c r="BW20" s="30"/>
      <c r="BX20" s="37">
        <f t="shared" si="0"/>
        <v>8.0000085380706517E-3</v>
      </c>
      <c r="BZ20" s="25">
        <f t="shared" si="1"/>
        <v>9.1913285540572969E-3</v>
      </c>
      <c r="CA20" s="25">
        <f t="shared" si="2"/>
        <v>6.0811521867717936E-3</v>
      </c>
      <c r="CB20" s="25">
        <f t="shared" si="3"/>
        <v>8.6916948762335319E-4</v>
      </c>
      <c r="CC20" s="25">
        <f t="shared" si="4"/>
        <v>6.3516084728249779E-3</v>
      </c>
      <c r="CD20" s="25">
        <f t="shared" si="5"/>
        <v>6.0443744561472701E-3</v>
      </c>
      <c r="CE20" s="25">
        <f t="shared" si="6"/>
        <v>9.9067890608688838E-3</v>
      </c>
      <c r="CF20" s="25">
        <f t="shared" si="7"/>
        <v>1.8833291664978213E-2</v>
      </c>
      <c r="CG20" s="25">
        <f t="shared" si="8"/>
        <v>9.214275395314938E-3</v>
      </c>
      <c r="CH20" s="25">
        <f t="shared" si="9"/>
        <v>1.6405097587938046E-2</v>
      </c>
      <c r="CI20" s="25">
        <f t="shared" si="10"/>
        <v>4.1133923702009372E-3</v>
      </c>
      <c r="CJ20" s="25">
        <f t="shared" si="11"/>
        <v>5.1463795629558273E-3</v>
      </c>
      <c r="CK20" s="25">
        <f t="shared" si="12"/>
        <v>1.6994847503505911E-2</v>
      </c>
      <c r="CL20" s="25">
        <f t="shared" si="13"/>
        <v>1.7867600626429888E-2</v>
      </c>
    </row>
    <row r="21" spans="1:90" x14ac:dyDescent="0.3">
      <c r="A21" s="30" t="s">
        <v>20</v>
      </c>
      <c r="B21" s="28">
        <v>248617.92087999999</v>
      </c>
      <c r="C21" s="28">
        <v>34.959998173999999</v>
      </c>
      <c r="D21" s="28">
        <v>16539.199527000001</v>
      </c>
      <c r="E21" s="28">
        <v>1899.4366653</v>
      </c>
      <c r="F21" s="28">
        <v>1794.0775727</v>
      </c>
      <c r="G21" s="28">
        <v>38.975754617</v>
      </c>
      <c r="H21" s="28">
        <v>23520.299223999999</v>
      </c>
      <c r="I21" s="28">
        <v>197.40415476000001</v>
      </c>
      <c r="J21" s="28">
        <v>596.12710665999998</v>
      </c>
      <c r="K21" s="28">
        <v>486.52448765999998</v>
      </c>
      <c r="L21" s="65">
        <v>32.385721320000002</v>
      </c>
      <c r="M21" s="65">
        <v>99.868171582000002</v>
      </c>
      <c r="N21" s="65">
        <v>42.432453758999998</v>
      </c>
      <c r="O21" s="28"/>
      <c r="P21" s="30" t="s">
        <v>20</v>
      </c>
      <c r="Q21" s="28">
        <v>29.557694956577599</v>
      </c>
      <c r="R21" s="28">
        <v>32.067453686937</v>
      </c>
      <c r="S21" s="28">
        <v>196.154296738786</v>
      </c>
      <c r="T21" s="28">
        <v>196.154296738786</v>
      </c>
      <c r="U21" s="28">
        <v>85.459270331520003</v>
      </c>
      <c r="V21" s="28">
        <v>598.62550330517695</v>
      </c>
      <c r="W21" s="28">
        <v>100.213792110063</v>
      </c>
      <c r="X21" s="28">
        <v>1395.19803167801</v>
      </c>
      <c r="Y21" s="28">
        <v>247735.25132139499</v>
      </c>
      <c r="Z21" s="28">
        <v>1031.25125217506</v>
      </c>
      <c r="AA21" s="28">
        <v>110.41953967148901</v>
      </c>
      <c r="AB21" s="28">
        <v>1107.0960102081001</v>
      </c>
      <c r="AC21" s="28">
        <v>1848.8231099090301</v>
      </c>
      <c r="AD21" s="28">
        <v>482.14904716083203</v>
      </c>
      <c r="AE21" s="28">
        <v>482.14904716083203</v>
      </c>
      <c r="AF21" s="28">
        <v>131.39156688657701</v>
      </c>
      <c r="AG21" s="28">
        <v>741.98124573609505</v>
      </c>
      <c r="AH21" s="28">
        <v>36.084139781723501</v>
      </c>
      <c r="AI21" s="28">
        <v>4.3147508343259604</v>
      </c>
      <c r="AJ21" s="28">
        <v>31.4056656840635</v>
      </c>
      <c r="AK21" s="28">
        <v>42.531998210739197</v>
      </c>
      <c r="AL21" s="28">
        <v>34.7058220440152</v>
      </c>
      <c r="AM21" s="28">
        <v>0</v>
      </c>
      <c r="AN21" s="28">
        <v>14781.5486018838</v>
      </c>
      <c r="AO21" s="28">
        <v>1511.00311596862</v>
      </c>
      <c r="AP21" s="28">
        <v>16423.943284739002</v>
      </c>
      <c r="AQ21" s="28">
        <v>636.93096275511505</v>
      </c>
      <c r="AR21" s="28">
        <v>4.7079895170224297E-2</v>
      </c>
      <c r="AS21" s="28">
        <v>10264.7346634732</v>
      </c>
      <c r="AT21" s="28">
        <v>0.99085852268280405</v>
      </c>
      <c r="AU21" s="28">
        <v>1.0058808467953</v>
      </c>
      <c r="AV21" s="28">
        <v>771.11046864751904</v>
      </c>
      <c r="AW21" s="28">
        <v>0.33330929137937698</v>
      </c>
      <c r="AX21" s="28">
        <v>0</v>
      </c>
      <c r="AY21" s="28">
        <v>6.8923343309247695E-2</v>
      </c>
      <c r="AZ21" s="28">
        <v>1878.9700238312801</v>
      </c>
      <c r="BA21" s="28">
        <v>1774.5067624788501</v>
      </c>
      <c r="BB21" s="28">
        <v>104.46326135242499</v>
      </c>
      <c r="BC21" s="28">
        <v>0</v>
      </c>
      <c r="BD21" s="28">
        <v>4.2799870588689096E-3</v>
      </c>
      <c r="BE21" s="28">
        <v>255.918122764375</v>
      </c>
      <c r="BF21" s="28">
        <v>0.455819146039671</v>
      </c>
      <c r="BG21" s="28">
        <v>148.31973478397401</v>
      </c>
      <c r="BH21" s="28">
        <v>9.41595913733142E-2</v>
      </c>
      <c r="BI21" s="28">
        <v>2.3345954695018101</v>
      </c>
      <c r="BJ21" s="28">
        <v>586.99159664236095</v>
      </c>
      <c r="BK21" s="28">
        <v>102.193230864443</v>
      </c>
      <c r="BL21" s="28">
        <v>1.1359954001664401</v>
      </c>
      <c r="BM21" s="28">
        <v>5.6711126650021804</v>
      </c>
      <c r="BN21" s="28">
        <v>2.4825482145317601E-2</v>
      </c>
      <c r="BO21" s="28">
        <v>38.868564495224199</v>
      </c>
      <c r="BP21" s="28">
        <v>5648.7313779934102</v>
      </c>
      <c r="BQ21" s="28">
        <v>0</v>
      </c>
      <c r="BR21" s="28">
        <v>0</v>
      </c>
      <c r="BS21" s="28">
        <v>2653.5998927473402</v>
      </c>
      <c r="BT21" s="28">
        <v>645.78050805866405</v>
      </c>
      <c r="BU21" s="28">
        <v>23671.808825322201</v>
      </c>
      <c r="BV21" s="28">
        <v>3565.76594802515</v>
      </c>
      <c r="BW21" s="30"/>
      <c r="BX21" s="37">
        <f t="shared" si="0"/>
        <v>8.000001254793972E-3</v>
      </c>
      <c r="BZ21" s="25">
        <f t="shared" si="1"/>
        <v>-3.550305446529099E-3</v>
      </c>
      <c r="CA21" s="25">
        <f t="shared" si="2"/>
        <v>-7.2704846470453112E-3</v>
      </c>
      <c r="CB21" s="25">
        <f t="shared" si="3"/>
        <v>-6.968671130234862E-3</v>
      </c>
      <c r="CC21" s="25">
        <f t="shared" si="4"/>
        <v>-1.0775111296215485E-2</v>
      </c>
      <c r="CD21" s="25">
        <f t="shared" si="5"/>
        <v>-1.0908564110579019E-2</v>
      </c>
      <c r="CE21" s="25">
        <f t="shared" si="6"/>
        <v>-2.750174379665459E-3</v>
      </c>
      <c r="CF21" s="25">
        <f t="shared" si="7"/>
        <v>6.4416527986856193E-3</v>
      </c>
      <c r="CG21" s="25">
        <f t="shared" si="8"/>
        <v>-6.3314676569678182E-3</v>
      </c>
      <c r="CH21" s="25">
        <f t="shared" si="9"/>
        <v>4.1910468711531404E-3</v>
      </c>
      <c r="CI21" s="25">
        <f t="shared" si="10"/>
        <v>-8.9932585309573532E-3</v>
      </c>
      <c r="CJ21" s="25">
        <f t="shared" si="11"/>
        <v>-9.8274060323755557E-3</v>
      </c>
      <c r="CK21" s="25">
        <f t="shared" si="12"/>
        <v>3.4607675557493463E-3</v>
      </c>
      <c r="CL21" s="25">
        <f t="shared" si="13"/>
        <v>2.3459508682805138E-3</v>
      </c>
    </row>
    <row r="22" spans="1:90" x14ac:dyDescent="0.3">
      <c r="A22" s="30" t="s">
        <v>21</v>
      </c>
      <c r="B22" s="28">
        <v>254609.54629999999</v>
      </c>
      <c r="C22" s="28">
        <v>34.661845186999997</v>
      </c>
      <c r="D22" s="28">
        <v>16501.706679999999</v>
      </c>
      <c r="E22" s="28">
        <v>1746.8595955000001</v>
      </c>
      <c r="F22" s="28">
        <v>1650.7209556</v>
      </c>
      <c r="G22" s="28">
        <v>40.672992420999996</v>
      </c>
      <c r="H22" s="28">
        <v>24069.754734999999</v>
      </c>
      <c r="I22" s="28">
        <v>194.90297157000001</v>
      </c>
      <c r="J22" s="28">
        <v>589.99665247999997</v>
      </c>
      <c r="K22" s="28">
        <v>487.23254895999997</v>
      </c>
      <c r="L22" s="65">
        <v>31.341459715999999</v>
      </c>
      <c r="M22" s="65">
        <v>104.69794628</v>
      </c>
      <c r="N22" s="65">
        <v>44.638822091999998</v>
      </c>
      <c r="O22" s="28"/>
      <c r="P22" s="30" t="s">
        <v>129</v>
      </c>
      <c r="Q22" s="28">
        <v>29.413047225143799</v>
      </c>
      <c r="R22" s="28">
        <v>31.093583091994802</v>
      </c>
      <c r="S22" s="28">
        <v>194.12955215588099</v>
      </c>
      <c r="T22" s="28">
        <v>194.12955215588099</v>
      </c>
      <c r="U22" s="28">
        <v>81.679259289670696</v>
      </c>
      <c r="V22" s="28">
        <v>593.609668394246</v>
      </c>
      <c r="W22" s="28">
        <v>105.332325786526</v>
      </c>
      <c r="X22" s="28">
        <v>1601.9698464419901</v>
      </c>
      <c r="Y22" s="28">
        <v>254344.01309633601</v>
      </c>
      <c r="Z22" s="28">
        <v>1057.9540042025101</v>
      </c>
      <c r="AA22" s="28">
        <v>131.90204997244001</v>
      </c>
      <c r="AB22" s="28">
        <v>1158.3507946351899</v>
      </c>
      <c r="AC22" s="28">
        <v>1841.1012181241299</v>
      </c>
      <c r="AD22" s="28">
        <v>483.69199608266399</v>
      </c>
      <c r="AE22" s="28">
        <v>483.69199608266399</v>
      </c>
      <c r="AF22" s="28">
        <v>131.259256032672</v>
      </c>
      <c r="AG22" s="28">
        <v>748.97785969873905</v>
      </c>
      <c r="AH22" s="28">
        <v>37.653932138743301</v>
      </c>
      <c r="AI22" s="28">
        <v>4.0827372015410299</v>
      </c>
      <c r="AJ22" s="28">
        <v>32.454747377871001</v>
      </c>
      <c r="AK22" s="28">
        <v>44.892244860639202</v>
      </c>
      <c r="AL22" s="28">
        <v>34.484532746903803</v>
      </c>
      <c r="AM22" s="28">
        <v>0</v>
      </c>
      <c r="AN22" s="28">
        <v>14766.674170758901</v>
      </c>
      <c r="AO22" s="28">
        <v>1509.48247239537</v>
      </c>
      <c r="AP22" s="28">
        <v>16407.415899186999</v>
      </c>
      <c r="AQ22" s="28">
        <v>662.86501049399999</v>
      </c>
      <c r="AR22" s="28">
        <v>0.100987596477014</v>
      </c>
      <c r="AS22" s="28">
        <v>10496.282955945</v>
      </c>
      <c r="AT22" s="28">
        <v>1.17040522407226</v>
      </c>
      <c r="AU22" s="28">
        <v>1.9372433091376</v>
      </c>
      <c r="AV22" s="28">
        <v>691.67798133787403</v>
      </c>
      <c r="AW22" s="28">
        <v>0.32387304551993201</v>
      </c>
      <c r="AX22" s="28">
        <v>0</v>
      </c>
      <c r="AY22" s="28">
        <v>0.10698837425662901</v>
      </c>
      <c r="AZ22" s="28">
        <v>1732.88564794538</v>
      </c>
      <c r="BA22" s="28">
        <v>1637.19862104348</v>
      </c>
      <c r="BB22" s="28">
        <v>95.687026901899799</v>
      </c>
      <c r="BC22" s="28">
        <v>0</v>
      </c>
      <c r="BD22" s="28">
        <v>9.1806741260051592E-3</v>
      </c>
      <c r="BE22" s="28">
        <v>236.67407364539699</v>
      </c>
      <c r="BF22" s="28">
        <v>0.97774318821409101</v>
      </c>
      <c r="BG22" s="28">
        <v>140.974137358973</v>
      </c>
      <c r="BH22" s="28">
        <v>0.201974681239217</v>
      </c>
      <c r="BI22" s="28">
        <v>3.0152078969559599</v>
      </c>
      <c r="BJ22" s="28">
        <v>550.40998241813895</v>
      </c>
      <c r="BK22" s="28">
        <v>177.83004248522101</v>
      </c>
      <c r="BL22" s="28">
        <v>1.1238236299101001</v>
      </c>
      <c r="BM22" s="28">
        <v>8.4460677491360592</v>
      </c>
      <c r="BN22" s="28">
        <v>4.8950914058323199E-2</v>
      </c>
      <c r="BO22" s="28">
        <v>40.631399610884102</v>
      </c>
      <c r="BP22" s="28">
        <v>5732.5097024571896</v>
      </c>
      <c r="BQ22" s="28">
        <v>0</v>
      </c>
      <c r="BR22" s="28">
        <v>0</v>
      </c>
      <c r="BS22" s="28">
        <v>2676.2578262744601</v>
      </c>
      <c r="BT22" s="28">
        <v>687.43751914284201</v>
      </c>
      <c r="BU22" s="28">
        <v>24282.927097670199</v>
      </c>
      <c r="BV22" s="28">
        <v>3727.3225293146902</v>
      </c>
      <c r="BW22" s="30"/>
      <c r="BX22" s="37">
        <f t="shared" si="0"/>
        <v>7.999995662886587E-3</v>
      </c>
      <c r="BZ22" s="25">
        <f t="shared" si="1"/>
        <v>-1.0429035655682083E-3</v>
      </c>
      <c r="CA22" s="25">
        <f t="shared" si="2"/>
        <v>-5.1154933945263869E-3</v>
      </c>
      <c r="CB22" s="25">
        <f t="shared" si="3"/>
        <v>-5.7140017479089204E-3</v>
      </c>
      <c r="CC22" s="25">
        <f t="shared" si="4"/>
        <v>-7.9994680686516877E-3</v>
      </c>
      <c r="CD22" s="25">
        <f t="shared" si="5"/>
        <v>-8.1917749396989824E-3</v>
      </c>
      <c r="CE22" s="25">
        <f t="shared" si="6"/>
        <v>-1.0226149501215232E-3</v>
      </c>
      <c r="CF22" s="25">
        <f t="shared" si="7"/>
        <v>8.8564409989697612E-3</v>
      </c>
      <c r="CG22" s="25">
        <f t="shared" si="8"/>
        <v>-3.9682279233040976E-3</v>
      </c>
      <c r="CH22" s="25">
        <f t="shared" si="9"/>
        <v>6.1237905317920605E-3</v>
      </c>
      <c r="CI22" s="25">
        <f t="shared" si="10"/>
        <v>-7.2666591854204099E-3</v>
      </c>
      <c r="CJ22" s="25">
        <f t="shared" si="11"/>
        <v>-7.9089048899230116E-3</v>
      </c>
      <c r="CK22" s="25">
        <f t="shared" si="12"/>
        <v>6.0591399264837854E-3</v>
      </c>
      <c r="CL22" s="25">
        <f t="shared" si="13"/>
        <v>5.6771831505074994E-3</v>
      </c>
    </row>
    <row r="23" spans="1:90" x14ac:dyDescent="0.3">
      <c r="A23" s="30" t="s">
        <v>22</v>
      </c>
      <c r="B23" s="28">
        <v>550497.39298</v>
      </c>
      <c r="C23" s="28">
        <v>97.297729782000005</v>
      </c>
      <c r="D23" s="28">
        <v>41460.575094</v>
      </c>
      <c r="E23" s="28">
        <v>4880.9807001999998</v>
      </c>
      <c r="F23" s="28">
        <v>4594.3720295000003</v>
      </c>
      <c r="G23" s="28">
        <v>104.75933005</v>
      </c>
      <c r="H23" s="28">
        <v>93760.618761999998</v>
      </c>
      <c r="I23" s="28">
        <v>564.51176513999997</v>
      </c>
      <c r="J23" s="28">
        <v>1846.2376280999999</v>
      </c>
      <c r="K23" s="28">
        <v>1282.8397514999999</v>
      </c>
      <c r="L23" s="65">
        <v>85.431552948999993</v>
      </c>
      <c r="M23" s="65">
        <v>324.15483601</v>
      </c>
      <c r="N23" s="65">
        <v>179.53476381999999</v>
      </c>
      <c r="O23" s="28"/>
      <c r="P23" s="30" t="s">
        <v>22</v>
      </c>
      <c r="Q23" s="28">
        <v>82.661038226676595</v>
      </c>
      <c r="R23" s="28">
        <v>85.242235443588498</v>
      </c>
      <c r="S23" s="28">
        <v>566.25094899519297</v>
      </c>
      <c r="T23" s="28">
        <v>566.25094899519297</v>
      </c>
      <c r="U23" s="28">
        <v>219.03899815076301</v>
      </c>
      <c r="V23" s="28">
        <v>1875.3023816913501</v>
      </c>
      <c r="W23" s="28">
        <v>329.555432321404</v>
      </c>
      <c r="X23" s="28">
        <v>4045.79731612672</v>
      </c>
      <c r="Y23" s="28">
        <v>554814.38693496899</v>
      </c>
      <c r="Z23" s="28">
        <v>2960.4419280471102</v>
      </c>
      <c r="AA23" s="28">
        <v>381.61219929469303</v>
      </c>
      <c r="AB23" s="28">
        <v>3428.9711342871201</v>
      </c>
      <c r="AC23" s="28">
        <v>7602.59684487923</v>
      </c>
      <c r="AD23" s="28">
        <v>1279.38175915682</v>
      </c>
      <c r="AE23" s="28">
        <v>1279.38175915682</v>
      </c>
      <c r="AF23" s="28">
        <v>330.1606804008</v>
      </c>
      <c r="AG23" s="28">
        <v>2933.2608236588599</v>
      </c>
      <c r="AH23" s="28">
        <v>135.85351941030299</v>
      </c>
      <c r="AI23" s="28">
        <v>10.6098151636744</v>
      </c>
      <c r="AJ23" s="28">
        <v>122.387746637205</v>
      </c>
      <c r="AK23" s="28">
        <v>182.32535518579201</v>
      </c>
      <c r="AL23" s="28">
        <v>97.244099136559697</v>
      </c>
      <c r="AM23" s="28">
        <v>0</v>
      </c>
      <c r="AN23" s="28">
        <v>37143.0713486444</v>
      </c>
      <c r="AO23" s="28">
        <v>3796.8502696495202</v>
      </c>
      <c r="AP23" s="28">
        <v>41270.082298694702</v>
      </c>
      <c r="AQ23" s="28">
        <v>2202.8393560489799</v>
      </c>
      <c r="AR23" s="28">
        <v>0.20721738727933101</v>
      </c>
      <c r="AS23" s="28">
        <v>44451.422485474301</v>
      </c>
      <c r="AT23" s="28">
        <v>2.8480088820913001</v>
      </c>
      <c r="AU23" s="28">
        <v>4.0305950954876897</v>
      </c>
      <c r="AV23" s="28">
        <v>1745.33113427801</v>
      </c>
      <c r="AW23" s="28">
        <v>0.83170595457376395</v>
      </c>
      <c r="AX23" s="28">
        <v>0</v>
      </c>
      <c r="AY23" s="28">
        <v>0.22982620502984499</v>
      </c>
      <c r="AZ23" s="28">
        <v>4880.2711852791499</v>
      </c>
      <c r="BA23" s="28">
        <v>4591.9311780810604</v>
      </c>
      <c r="BB23" s="28">
        <v>288.34000719809001</v>
      </c>
      <c r="BC23" s="28">
        <v>0</v>
      </c>
      <c r="BD23" s="28">
        <v>1.8837999514983099E-2</v>
      </c>
      <c r="BE23" s="28">
        <v>757.34244453997701</v>
      </c>
      <c r="BF23" s="28">
        <v>2.0062408389909399</v>
      </c>
      <c r="BG23" s="28">
        <v>415.400421821348</v>
      </c>
      <c r="BH23" s="28">
        <v>0.41443592633255599</v>
      </c>
      <c r="BI23" s="28">
        <v>7.1692168010934898</v>
      </c>
      <c r="BJ23" s="28">
        <v>1633.9289612372299</v>
      </c>
      <c r="BK23" s="28">
        <v>378.027412459929</v>
      </c>
      <c r="BL23" s="28">
        <v>3.4599317198807298</v>
      </c>
      <c r="BM23" s="28">
        <v>18.610672663679299</v>
      </c>
      <c r="BN23" s="28">
        <v>0.10152673053566801</v>
      </c>
      <c r="BO23" s="28">
        <v>105.16895297871901</v>
      </c>
      <c r="BP23" s="28">
        <v>24534.2027374973</v>
      </c>
      <c r="BQ23" s="28">
        <v>0</v>
      </c>
      <c r="BR23" s="28">
        <v>0</v>
      </c>
      <c r="BS23" s="28">
        <v>10480.535062041999</v>
      </c>
      <c r="BT23" s="28">
        <v>3141.7920760695101</v>
      </c>
      <c r="BU23" s="28">
        <v>95488.877642156702</v>
      </c>
      <c r="BV23" s="28">
        <v>15467.1167122551</v>
      </c>
      <c r="BW23" s="30"/>
      <c r="BX23" s="37">
        <f t="shared" si="0"/>
        <v>8.0000005333462163E-3</v>
      </c>
      <c r="BZ23" s="25">
        <f t="shared" si="1"/>
        <v>7.8419880094251927E-3</v>
      </c>
      <c r="CA23" s="25">
        <f t="shared" si="2"/>
        <v>-5.5120140583412777E-4</v>
      </c>
      <c r="CB23" s="25">
        <f t="shared" si="3"/>
        <v>-4.5945526532955592E-3</v>
      </c>
      <c r="CC23" s="25">
        <f t="shared" si="4"/>
        <v>-1.4536318916827455E-4</v>
      </c>
      <c r="CD23" s="25">
        <f t="shared" si="5"/>
        <v>-5.3126986740896628E-4</v>
      </c>
      <c r="CE23" s="25">
        <f t="shared" si="6"/>
        <v>3.9101331454057227E-3</v>
      </c>
      <c r="CF23" s="25">
        <f t="shared" si="7"/>
        <v>1.8432673578484798E-2</v>
      </c>
      <c r="CG23" s="25">
        <f t="shared" si="8"/>
        <v>3.0808637881297022E-3</v>
      </c>
      <c r="CH23" s="25">
        <f t="shared" si="9"/>
        <v>1.5742693762157405E-2</v>
      </c>
      <c r="CI23" s="25">
        <f t="shared" si="10"/>
        <v>-2.6955762316661943E-3</v>
      </c>
      <c r="CJ23" s="25">
        <f t="shared" si="11"/>
        <v>-2.216013859943662E-3</v>
      </c>
      <c r="CK23" s="25">
        <f t="shared" si="12"/>
        <v>1.6660545243993817E-2</v>
      </c>
      <c r="CL23" s="25">
        <f t="shared" si="13"/>
        <v>1.5543459697810022E-2</v>
      </c>
    </row>
    <row r="24" spans="1:90" x14ac:dyDescent="0.3">
      <c r="A24" s="30" t="s">
        <v>23</v>
      </c>
      <c r="B24" s="28">
        <v>324453.53921000002</v>
      </c>
      <c r="C24" s="28">
        <v>74.842726863999999</v>
      </c>
      <c r="D24" s="28">
        <v>41732.560530000002</v>
      </c>
      <c r="E24" s="28">
        <v>4305.8604230000001</v>
      </c>
      <c r="F24" s="28">
        <v>4092.5547602000001</v>
      </c>
      <c r="G24" s="28">
        <v>77.974069474999993</v>
      </c>
      <c r="H24" s="28">
        <v>63319.313935999999</v>
      </c>
      <c r="I24" s="28">
        <v>491.34659841000001</v>
      </c>
      <c r="J24" s="28">
        <v>1221.6016236999999</v>
      </c>
      <c r="K24" s="28">
        <v>1174.7359329000001</v>
      </c>
      <c r="L24" s="65">
        <v>89.206242056999997</v>
      </c>
      <c r="M24" s="65">
        <v>207.62110068999999</v>
      </c>
      <c r="N24" s="65">
        <v>124.66425955</v>
      </c>
      <c r="O24" s="28"/>
      <c r="P24" s="30" t="s">
        <v>23</v>
      </c>
      <c r="Q24" s="28">
        <v>67.761820405154793</v>
      </c>
      <c r="R24" s="28">
        <v>88.642121471095393</v>
      </c>
      <c r="S24" s="28">
        <v>490.68634746882202</v>
      </c>
      <c r="T24" s="28">
        <v>490.68634746882202</v>
      </c>
      <c r="U24" s="28">
        <v>234.781869874617</v>
      </c>
      <c r="V24" s="28">
        <v>1238.09403926763</v>
      </c>
      <c r="W24" s="28">
        <v>210.709590759934</v>
      </c>
      <c r="X24" s="28">
        <v>2493.2006106635299</v>
      </c>
      <c r="Y24" s="28">
        <v>326406.786082662</v>
      </c>
      <c r="Z24" s="28">
        <v>2114.6783619395801</v>
      </c>
      <c r="AA24" s="28">
        <v>239.17358887312</v>
      </c>
      <c r="AB24" s="28">
        <v>2175.9136558047298</v>
      </c>
      <c r="AC24" s="28">
        <v>5040.4795478747401</v>
      </c>
      <c r="AD24" s="28">
        <v>1167.78958653888</v>
      </c>
      <c r="AE24" s="28">
        <v>1167.78958653888</v>
      </c>
      <c r="AF24" s="28">
        <v>330.89133765483302</v>
      </c>
      <c r="AG24" s="28">
        <v>1948.5771221147299</v>
      </c>
      <c r="AH24" s="28">
        <v>90.001618061582803</v>
      </c>
      <c r="AI24" s="28">
        <v>11.1594927619239</v>
      </c>
      <c r="AJ24" s="28">
        <v>79.971958395499698</v>
      </c>
      <c r="AK24" s="28">
        <v>126.38269946482001</v>
      </c>
      <c r="AL24" s="28">
        <v>74.547728691281193</v>
      </c>
      <c r="AM24" s="28">
        <v>0</v>
      </c>
      <c r="AN24" s="28">
        <v>37225.276382149103</v>
      </c>
      <c r="AO24" s="28">
        <v>3805.25010284782</v>
      </c>
      <c r="AP24" s="28">
        <v>41361.417822651798</v>
      </c>
      <c r="AQ24" s="28">
        <v>1460.3749783977901</v>
      </c>
      <c r="AR24" s="28">
        <v>9.38363021213975E-2</v>
      </c>
      <c r="AS24" s="28">
        <v>29889.337103931201</v>
      </c>
      <c r="AT24" s="28">
        <v>2.3429581569360098</v>
      </c>
      <c r="AU24" s="28">
        <v>2.1548662658663802</v>
      </c>
      <c r="AV24" s="28">
        <v>2077.4817934930502</v>
      </c>
      <c r="AW24" s="28">
        <v>0.83652795163059301</v>
      </c>
      <c r="AX24" s="28">
        <v>0</v>
      </c>
      <c r="AY24" s="28">
        <v>0.165180639439585</v>
      </c>
      <c r="AZ24" s="28">
        <v>4287.1851359677703</v>
      </c>
      <c r="BA24" s="28">
        <v>4073.3216361843802</v>
      </c>
      <c r="BB24" s="28">
        <v>213.86349978339501</v>
      </c>
      <c r="BC24" s="28">
        <v>0</v>
      </c>
      <c r="BD24" s="28">
        <v>8.5305514872931094E-3</v>
      </c>
      <c r="BE24" s="28">
        <v>458.12850497968901</v>
      </c>
      <c r="BF24" s="28">
        <v>0.908506741734045</v>
      </c>
      <c r="BG24" s="28">
        <v>304.54936539955997</v>
      </c>
      <c r="BH24" s="28">
        <v>0.18767270739705699</v>
      </c>
      <c r="BI24" s="28">
        <v>5.3514307010146798</v>
      </c>
      <c r="BJ24" s="28">
        <v>1205.66580184857</v>
      </c>
      <c r="BK24" s="28">
        <v>200.39526964474899</v>
      </c>
      <c r="BL24" s="28">
        <v>2.0298894834019499</v>
      </c>
      <c r="BM24" s="28">
        <v>13.3643632905085</v>
      </c>
      <c r="BN24" s="28">
        <v>5.2407671961066299E-2</v>
      </c>
      <c r="BO24" s="28">
        <v>78.050042897975601</v>
      </c>
      <c r="BP24" s="28">
        <v>16457.329081395099</v>
      </c>
      <c r="BQ24" s="28">
        <v>0</v>
      </c>
      <c r="BR24" s="28">
        <v>0</v>
      </c>
      <c r="BS24" s="28">
        <v>6969.8811065233804</v>
      </c>
      <c r="BT24" s="28">
        <v>2123.1618338496901</v>
      </c>
      <c r="BU24" s="28">
        <v>64382.188932356701</v>
      </c>
      <c r="BV24" s="28">
        <v>10322.153496504399</v>
      </c>
      <c r="BW24" s="30"/>
      <c r="BX24" s="37">
        <f t="shared" si="0"/>
        <v>7.9999998808942905E-3</v>
      </c>
      <c r="BZ24" s="25">
        <f t="shared" si="1"/>
        <v>6.0201127021695415E-3</v>
      </c>
      <c r="CA24" s="25">
        <f t="shared" si="2"/>
        <v>-3.9415743530411464E-3</v>
      </c>
      <c r="CB24" s="25">
        <f t="shared" si="3"/>
        <v>-8.8933605471297108E-3</v>
      </c>
      <c r="CC24" s="25">
        <f t="shared" si="4"/>
        <v>-4.3371789137601107E-3</v>
      </c>
      <c r="CD24" s="25">
        <f t="shared" si="5"/>
        <v>-4.6995398088894649E-3</v>
      </c>
      <c r="CE24" s="25">
        <f t="shared" si="6"/>
        <v>9.7434215614418179E-4</v>
      </c>
      <c r="CF24" s="25">
        <f t="shared" si="7"/>
        <v>1.6785952504649742E-2</v>
      </c>
      <c r="CG24" s="25">
        <f t="shared" si="8"/>
        <v>-1.3437580382454407E-3</v>
      </c>
      <c r="CH24" s="25">
        <f t="shared" si="9"/>
        <v>1.3500649677983997E-2</v>
      </c>
      <c r="CI24" s="25">
        <f t="shared" si="10"/>
        <v>-5.9131130380697741E-3</v>
      </c>
      <c r="CJ24" s="25">
        <f t="shared" si="11"/>
        <v>-6.3237792882716495E-3</v>
      </c>
      <c r="CK24" s="25">
        <f t="shared" si="12"/>
        <v>1.4875607824396661E-2</v>
      </c>
      <c r="CL24" s="25">
        <f t="shared" si="13"/>
        <v>1.3784543549394627E-2</v>
      </c>
    </row>
    <row r="25" spans="1:90" x14ac:dyDescent="0.3">
      <c r="A25" s="30" t="s">
        <v>24</v>
      </c>
      <c r="B25" s="28">
        <v>126747.42977</v>
      </c>
      <c r="C25" s="28">
        <v>23.690961160000001</v>
      </c>
      <c r="D25" s="28">
        <v>12778.651903</v>
      </c>
      <c r="E25" s="28">
        <v>1301.6687566999999</v>
      </c>
      <c r="F25" s="28">
        <v>1234.9535441999999</v>
      </c>
      <c r="G25" s="28">
        <v>25.906308528</v>
      </c>
      <c r="H25" s="28">
        <v>19971.636256000002</v>
      </c>
      <c r="I25" s="28">
        <v>145.69383284</v>
      </c>
      <c r="J25" s="28">
        <v>466.75564071999997</v>
      </c>
      <c r="K25" s="28">
        <v>358.04325031000002</v>
      </c>
      <c r="L25" s="65">
        <v>25.114538681999999</v>
      </c>
      <c r="M25" s="65">
        <v>67.824556193999996</v>
      </c>
      <c r="N25" s="65">
        <v>33.394306593000003</v>
      </c>
      <c r="O25" s="28"/>
      <c r="P25" s="30" t="s">
        <v>24</v>
      </c>
      <c r="Q25" s="28">
        <v>21.211565843047602</v>
      </c>
      <c r="R25" s="28">
        <v>24.9871498915175</v>
      </c>
      <c r="S25" s="28">
        <v>145.71230220581501</v>
      </c>
      <c r="T25" s="28">
        <v>145.71230220581501</v>
      </c>
      <c r="U25" s="28">
        <v>65.982733286578807</v>
      </c>
      <c r="V25" s="28">
        <v>474.44265244168901</v>
      </c>
      <c r="W25" s="28">
        <v>68.894102627988204</v>
      </c>
      <c r="X25" s="28">
        <v>933.990261265404</v>
      </c>
      <c r="Y25" s="28">
        <v>127673.181504544</v>
      </c>
      <c r="Z25" s="28">
        <v>705.63836729149295</v>
      </c>
      <c r="AA25" s="28">
        <v>80.4994172820155</v>
      </c>
      <c r="AB25" s="28">
        <v>743.04150433978396</v>
      </c>
      <c r="AC25" s="28">
        <v>1748.3479923259999</v>
      </c>
      <c r="AD25" s="28">
        <v>356.628914097885</v>
      </c>
      <c r="AE25" s="28">
        <v>356.628914097885</v>
      </c>
      <c r="AF25" s="28">
        <v>101.84534460446299</v>
      </c>
      <c r="AG25" s="28">
        <v>659.89394908858696</v>
      </c>
      <c r="AH25" s="28">
        <v>28.4928423930211</v>
      </c>
      <c r="AI25" s="28">
        <v>3.2475342305593702</v>
      </c>
      <c r="AJ25" s="28">
        <v>27.0053487433185</v>
      </c>
      <c r="AK25" s="28">
        <v>33.813456127469301</v>
      </c>
      <c r="AL25" s="28">
        <v>23.6433245718348</v>
      </c>
      <c r="AM25" s="28">
        <v>0</v>
      </c>
      <c r="AN25" s="28">
        <v>11457.598304028301</v>
      </c>
      <c r="AO25" s="28">
        <v>1171.22078048248</v>
      </c>
      <c r="AP25" s="28">
        <v>12730.664429115301</v>
      </c>
      <c r="AQ25" s="28">
        <v>471.14644388983498</v>
      </c>
      <c r="AR25" s="28">
        <v>4.9774453662703798E-2</v>
      </c>
      <c r="AS25" s="28">
        <v>9240.8105757033009</v>
      </c>
      <c r="AT25" s="28">
        <v>0.79012243765053403</v>
      </c>
      <c r="AU25" s="28">
        <v>1.01745505966258</v>
      </c>
      <c r="AV25" s="28">
        <v>590.803848057452</v>
      </c>
      <c r="AW25" s="28">
        <v>0.25138942575108703</v>
      </c>
      <c r="AX25" s="28">
        <v>0</v>
      </c>
      <c r="AY25" s="28">
        <v>6.4342467655439606E-2</v>
      </c>
      <c r="AZ25" s="28">
        <v>1296.3509385147099</v>
      </c>
      <c r="BA25" s="28">
        <v>1229.55745348134</v>
      </c>
      <c r="BB25" s="28">
        <v>66.793485033372505</v>
      </c>
      <c r="BC25" s="28">
        <v>0</v>
      </c>
      <c r="BD25" s="28">
        <v>4.5249409652937398E-3</v>
      </c>
      <c r="BE25" s="28">
        <v>150.85074174506801</v>
      </c>
      <c r="BF25" s="28">
        <v>0.48190696005776101</v>
      </c>
      <c r="BG25" s="28">
        <v>96.806373606265396</v>
      </c>
      <c r="BH25" s="28">
        <v>9.9548745279077505E-2</v>
      </c>
      <c r="BI25" s="28">
        <v>1.9167125104581699</v>
      </c>
      <c r="BJ25" s="28">
        <v>380.57818239940002</v>
      </c>
      <c r="BK25" s="28">
        <v>96.896008941551699</v>
      </c>
      <c r="BL25" s="28">
        <v>0.694416346390206</v>
      </c>
      <c r="BM25" s="28">
        <v>5.1227653809311198</v>
      </c>
      <c r="BN25" s="28">
        <v>2.5348944691545802E-2</v>
      </c>
      <c r="BO25" s="28">
        <v>26.006890473718101</v>
      </c>
      <c r="BP25" s="28">
        <v>5173.5910137026003</v>
      </c>
      <c r="BQ25" s="28">
        <v>0</v>
      </c>
      <c r="BR25" s="28">
        <v>0</v>
      </c>
      <c r="BS25" s="28">
        <v>2310.36710242953</v>
      </c>
      <c r="BT25" s="28">
        <v>564.83310008769899</v>
      </c>
      <c r="BU25" s="28">
        <v>20327.758086498299</v>
      </c>
      <c r="BV25" s="28">
        <v>3001.1598776722799</v>
      </c>
      <c r="BW25" s="30"/>
      <c r="BX25" s="37">
        <f t="shared" si="0"/>
        <v>8.0000022914390075E-3</v>
      </c>
      <c r="BZ25" s="25">
        <f t="shared" si="1"/>
        <v>7.3039093275808296E-3</v>
      </c>
      <c r="CA25" s="25">
        <f t="shared" si="2"/>
        <v>-2.0107494940150741E-3</v>
      </c>
      <c r="CB25" s="25">
        <f t="shared" si="3"/>
        <v>-3.7552845361906628E-3</v>
      </c>
      <c r="CC25" s="25">
        <f t="shared" si="4"/>
        <v>-4.0853851319069458E-3</v>
      </c>
      <c r="CD25" s="25">
        <f t="shared" si="5"/>
        <v>-4.3694685877074908E-3</v>
      </c>
      <c r="CE25" s="25">
        <f t="shared" si="6"/>
        <v>3.8825271307716589E-3</v>
      </c>
      <c r="CF25" s="25">
        <f t="shared" si="7"/>
        <v>1.7831379759448068E-2</v>
      </c>
      <c r="CG25" s="25">
        <f t="shared" si="8"/>
        <v>1.2676834327840814E-4</v>
      </c>
      <c r="CH25" s="25">
        <f t="shared" si="9"/>
        <v>1.6469028011812204E-2</v>
      </c>
      <c r="CI25" s="25">
        <f t="shared" si="10"/>
        <v>-3.9501825851777986E-3</v>
      </c>
      <c r="CJ25" s="25">
        <f t="shared" si="11"/>
        <v>-5.0723125793985012E-3</v>
      </c>
      <c r="CK25" s="25">
        <f t="shared" si="12"/>
        <v>1.5769309730961776E-2</v>
      </c>
      <c r="CL25" s="25">
        <f t="shared" si="13"/>
        <v>1.2551526808978834E-2</v>
      </c>
    </row>
    <row r="26" spans="1:90" x14ac:dyDescent="0.3">
      <c r="A26" s="30" t="s">
        <v>25</v>
      </c>
      <c r="B26" s="28">
        <v>276899.16979999997</v>
      </c>
      <c r="C26" s="28">
        <v>55.142189375999997</v>
      </c>
      <c r="D26" s="28">
        <v>31662.849896</v>
      </c>
      <c r="E26" s="28">
        <v>3025.9926329</v>
      </c>
      <c r="F26" s="28">
        <v>2885.5641811999999</v>
      </c>
      <c r="G26" s="28">
        <v>56.843858969999999</v>
      </c>
      <c r="H26" s="28">
        <v>31780.238992999999</v>
      </c>
      <c r="I26" s="28">
        <v>329.14132158000001</v>
      </c>
      <c r="J26" s="28">
        <v>787.46576717000005</v>
      </c>
      <c r="K26" s="28">
        <v>849.67038738999997</v>
      </c>
      <c r="L26" s="65">
        <v>61.475816074999997</v>
      </c>
      <c r="M26" s="65">
        <v>122.36239689999999</v>
      </c>
      <c r="N26" s="65">
        <v>59.076522283999999</v>
      </c>
      <c r="O26" s="28"/>
      <c r="P26" s="30" t="s">
        <v>25</v>
      </c>
      <c r="Q26" s="28">
        <v>46.341542355291899</v>
      </c>
      <c r="R26" s="28">
        <v>60.937361788865701</v>
      </c>
      <c r="S26" s="28">
        <v>327.24708648393403</v>
      </c>
      <c r="T26" s="28">
        <v>327.24708648393403</v>
      </c>
      <c r="U26" s="28">
        <v>163.58095975111999</v>
      </c>
      <c r="V26" s="28">
        <v>793.01932408690595</v>
      </c>
      <c r="W26" s="28">
        <v>123.143272317007</v>
      </c>
      <c r="X26" s="28">
        <v>1804.8685901925001</v>
      </c>
      <c r="Y26" s="28">
        <v>276745.96242486301</v>
      </c>
      <c r="Z26" s="28">
        <v>1414.29741693798</v>
      </c>
      <c r="AA26" s="28">
        <v>149.96673868531201</v>
      </c>
      <c r="AB26" s="28">
        <v>1353.16115204874</v>
      </c>
      <c r="AC26" s="28">
        <v>2504.6747231458999</v>
      </c>
      <c r="AD26" s="28">
        <v>842.80874419294798</v>
      </c>
      <c r="AE26" s="28">
        <v>842.80874419294798</v>
      </c>
      <c r="AF26" s="28">
        <v>251.32580967057399</v>
      </c>
      <c r="AG26" s="28">
        <v>990.37487521525998</v>
      </c>
      <c r="AH26" s="28">
        <v>46.562606871210797</v>
      </c>
      <c r="AI26" s="28">
        <v>8.0900075691220596</v>
      </c>
      <c r="AJ26" s="28">
        <v>40.564034387763201</v>
      </c>
      <c r="AK26" s="28">
        <v>59.304802021955503</v>
      </c>
      <c r="AL26" s="28">
        <v>54.769484626399198</v>
      </c>
      <c r="AM26" s="28">
        <v>0</v>
      </c>
      <c r="AN26" s="28">
        <v>28274.155838158698</v>
      </c>
      <c r="AO26" s="28">
        <v>2890.2480853343</v>
      </c>
      <c r="AP26" s="28">
        <v>31415.729733163502</v>
      </c>
      <c r="AQ26" s="28">
        <v>823.72280319681704</v>
      </c>
      <c r="AR26" s="28">
        <v>9.2462746563269804E-2</v>
      </c>
      <c r="AS26" s="28">
        <v>13919.6132872246</v>
      </c>
      <c r="AT26" s="28">
        <v>1.8155149365344401</v>
      </c>
      <c r="AU26" s="28">
        <v>2.0165209681597398</v>
      </c>
      <c r="AV26" s="28">
        <v>1568.38907731058</v>
      </c>
      <c r="AW26" s="28">
        <v>0.62464740190809998</v>
      </c>
      <c r="AX26" s="28">
        <v>0</v>
      </c>
      <c r="AY26" s="28">
        <v>0.142965272496789</v>
      </c>
      <c r="AZ26" s="28">
        <v>3001.0594681652901</v>
      </c>
      <c r="BA26" s="28">
        <v>2861.3431951449002</v>
      </c>
      <c r="BB26" s="28">
        <v>139.71627302038701</v>
      </c>
      <c r="BC26" s="28">
        <v>0</v>
      </c>
      <c r="BD26" s="28">
        <v>8.4057176692736296E-3</v>
      </c>
      <c r="BE26" s="28">
        <v>271.61891463483101</v>
      </c>
      <c r="BF26" s="28">
        <v>0.89520818259781598</v>
      </c>
      <c r="BG26" s="28">
        <v>202.211522009292</v>
      </c>
      <c r="BH26" s="28">
        <v>0.184925605019924</v>
      </c>
      <c r="BI26" s="28">
        <v>4.2366845925582899</v>
      </c>
      <c r="BJ26" s="28">
        <v>796.49811964483501</v>
      </c>
      <c r="BK26" s="28">
        <v>180.11459105040399</v>
      </c>
      <c r="BL26" s="28">
        <v>1.2425084826138</v>
      </c>
      <c r="BM26" s="28">
        <v>11.316161039699701</v>
      </c>
      <c r="BN26" s="28">
        <v>4.9556599546950103E-2</v>
      </c>
      <c r="BO26" s="28">
        <v>56.6679241654127</v>
      </c>
      <c r="BP26" s="28">
        <v>7677.4207127031596</v>
      </c>
      <c r="BQ26" s="28">
        <v>0</v>
      </c>
      <c r="BR26" s="28">
        <v>0</v>
      </c>
      <c r="BS26" s="28">
        <v>3555.6069348074798</v>
      </c>
      <c r="BT26" s="28">
        <v>866.18270511810601</v>
      </c>
      <c r="BU26" s="28">
        <v>32066.101372818099</v>
      </c>
      <c r="BV26" s="28">
        <v>4701.1037993187101</v>
      </c>
      <c r="BW26" s="30"/>
      <c r="BX26" s="37">
        <f t="shared" si="0"/>
        <v>7.999999102528103E-3</v>
      </c>
      <c r="BZ26" s="25">
        <f t="shared" si="1"/>
        <v>-5.5329662146556846E-4</v>
      </c>
      <c r="CA26" s="25">
        <f t="shared" si="2"/>
        <v>-6.7589762724041434E-3</v>
      </c>
      <c r="CB26" s="25">
        <f t="shared" si="3"/>
        <v>-7.8047353175153336E-3</v>
      </c>
      <c r="CC26" s="25">
        <f t="shared" si="4"/>
        <v>-8.2396647181572392E-3</v>
      </c>
      <c r="CD26" s="25">
        <f t="shared" si="5"/>
        <v>-8.3938476270616555E-3</v>
      </c>
      <c r="CE26" s="25">
        <f t="shared" si="6"/>
        <v>-3.0950538505865924E-3</v>
      </c>
      <c r="CF26" s="25">
        <f t="shared" si="7"/>
        <v>8.9949726268913378E-3</v>
      </c>
      <c r="CG26" s="25">
        <f t="shared" si="8"/>
        <v>-5.7550813947424015E-3</v>
      </c>
      <c r="CH26" s="25">
        <f t="shared" si="9"/>
        <v>7.0524423390039108E-3</v>
      </c>
      <c r="CI26" s="25">
        <f t="shared" si="10"/>
        <v>-8.0756529813042488E-3</v>
      </c>
      <c r="CJ26" s="25">
        <f t="shared" si="11"/>
        <v>-8.7587985083009984E-3</v>
      </c>
      <c r="CK26" s="25">
        <f t="shared" si="12"/>
        <v>6.3816616606912043E-3</v>
      </c>
      <c r="CL26" s="25">
        <f t="shared" si="13"/>
        <v>3.8641363629715502E-3</v>
      </c>
    </row>
    <row r="27" spans="1:90" x14ac:dyDescent="0.3">
      <c r="A27" s="30" t="s">
        <v>26</v>
      </c>
      <c r="B27" s="28">
        <v>52532.134918999996</v>
      </c>
      <c r="C27" s="28">
        <v>18.149717942999999</v>
      </c>
      <c r="D27" s="28">
        <v>11957.174859999999</v>
      </c>
      <c r="E27" s="28">
        <v>1088.2413306000001</v>
      </c>
      <c r="F27" s="28">
        <v>1043.8672153</v>
      </c>
      <c r="G27" s="28">
        <v>16.257543251000001</v>
      </c>
      <c r="H27" s="28">
        <v>8297.9859656000008</v>
      </c>
      <c r="I27" s="28">
        <v>115.47515237</v>
      </c>
      <c r="J27" s="28">
        <v>184.54259877999999</v>
      </c>
      <c r="K27" s="28">
        <v>300.85505019999999</v>
      </c>
      <c r="L27" s="65">
        <v>23.983799061999999</v>
      </c>
      <c r="M27" s="65">
        <v>29.109410155999999</v>
      </c>
      <c r="N27" s="65">
        <v>18.056356444999999</v>
      </c>
      <c r="O27" s="28"/>
      <c r="P27" s="30" t="s">
        <v>26</v>
      </c>
      <c r="Q27" s="28">
        <v>15.291672903482301</v>
      </c>
      <c r="R27" s="28">
        <v>23.797769681097201</v>
      </c>
      <c r="S27" s="28">
        <v>114.883567011328</v>
      </c>
      <c r="T27" s="28">
        <v>114.883567011328</v>
      </c>
      <c r="U27" s="28">
        <v>64.598129924701098</v>
      </c>
      <c r="V27" s="28">
        <v>186.08311373487101</v>
      </c>
      <c r="W27" s="28">
        <v>29.423744806755899</v>
      </c>
      <c r="X27" s="28">
        <v>376.96685261597702</v>
      </c>
      <c r="Y27" s="28">
        <v>52694.026671075902</v>
      </c>
      <c r="Z27" s="28">
        <v>393.38571007493101</v>
      </c>
      <c r="AA27" s="28">
        <v>33.355875944734798</v>
      </c>
      <c r="AB27" s="28">
        <v>315.12547967713999</v>
      </c>
      <c r="AC27" s="28">
        <v>589.17942799996001</v>
      </c>
      <c r="AD27" s="28">
        <v>298.66420950837301</v>
      </c>
      <c r="AE27" s="28">
        <v>298.66420950837301</v>
      </c>
      <c r="AF27" s="28">
        <v>94.837100646725801</v>
      </c>
      <c r="AG27" s="28">
        <v>234.70530900949899</v>
      </c>
      <c r="AH27" s="28">
        <v>11.556561674190799</v>
      </c>
      <c r="AI27" s="28">
        <v>3.1345527811063798</v>
      </c>
      <c r="AJ27" s="28">
        <v>9.1406329550638503</v>
      </c>
      <c r="AK27" s="28">
        <v>18.189505958414301</v>
      </c>
      <c r="AL27" s="28">
        <v>18.035500671527799</v>
      </c>
      <c r="AM27" s="28">
        <v>0</v>
      </c>
      <c r="AN27" s="28">
        <v>10669.1640500669</v>
      </c>
      <c r="AO27" s="28">
        <v>1090.6247039490199</v>
      </c>
      <c r="AP27" s="28">
        <v>11854.6258546627</v>
      </c>
      <c r="AQ27" s="28">
        <v>208.07179146006601</v>
      </c>
      <c r="AR27" s="28">
        <v>6.8546990400083696E-3</v>
      </c>
      <c r="AS27" s="28">
        <v>3660.7769654848798</v>
      </c>
      <c r="AT27" s="28">
        <v>0.57310222325104498</v>
      </c>
      <c r="AU27" s="28">
        <v>0.28783605758472602</v>
      </c>
      <c r="AV27" s="28">
        <v>655.00737622425299</v>
      </c>
      <c r="AW27" s="28">
        <v>0.238141330158677</v>
      </c>
      <c r="AX27" s="28">
        <v>0</v>
      </c>
      <c r="AY27" s="28">
        <v>3.6242600539030001E-2</v>
      </c>
      <c r="AZ27" s="28">
        <v>1081.5124503342499</v>
      </c>
      <c r="BA27" s="28">
        <v>1037.2158536202401</v>
      </c>
      <c r="BB27" s="28">
        <v>44.296596714010903</v>
      </c>
      <c r="BC27" s="28">
        <v>0</v>
      </c>
      <c r="BD27" s="28">
        <v>6.2315039673164802E-4</v>
      </c>
      <c r="BE27" s="28">
        <v>65.184548213429395</v>
      </c>
      <c r="BF27" s="28">
        <v>6.6366032781626602E-2</v>
      </c>
      <c r="BG27" s="28">
        <v>62.468714418778902</v>
      </c>
      <c r="BH27" s="28">
        <v>1.3709405082204799E-2</v>
      </c>
      <c r="BI27" s="28">
        <v>1.1892616913859899</v>
      </c>
      <c r="BJ27" s="28">
        <v>248.95945139084</v>
      </c>
      <c r="BK27" s="28">
        <v>21.737365520567401</v>
      </c>
      <c r="BL27" s="28">
        <v>0.27244398948395299</v>
      </c>
      <c r="BM27" s="28">
        <v>2.9048089626702298</v>
      </c>
      <c r="BN27" s="28">
        <v>6.3732305659815799E-3</v>
      </c>
      <c r="BO27" s="28">
        <v>16.200157672801001</v>
      </c>
      <c r="BP27" s="28">
        <v>1990.6291495033799</v>
      </c>
      <c r="BQ27" s="28">
        <v>0</v>
      </c>
      <c r="BR27" s="28">
        <v>0</v>
      </c>
      <c r="BS27" s="28">
        <v>890.97690943660405</v>
      </c>
      <c r="BT27" s="28">
        <v>250.54257856187999</v>
      </c>
      <c r="BU27" s="28">
        <v>8396.0450170582499</v>
      </c>
      <c r="BV27" s="28">
        <v>1272.62175985112</v>
      </c>
      <c r="BW27" s="30"/>
      <c r="BX27" s="37">
        <f t="shared" si="0"/>
        <v>8.0000079133180409E-3</v>
      </c>
      <c r="BZ27" s="25">
        <f t="shared" si="1"/>
        <v>3.0817660908990093E-3</v>
      </c>
      <c r="CA27" s="25">
        <f t="shared" si="2"/>
        <v>-6.2930604117873261E-3</v>
      </c>
      <c r="CB27" s="25">
        <f t="shared" si="3"/>
        <v>-8.57635742037644E-3</v>
      </c>
      <c r="CC27" s="25">
        <f t="shared" si="4"/>
        <v>-6.1832610805547996E-3</v>
      </c>
      <c r="CD27" s="25">
        <f t="shared" si="5"/>
        <v>-6.3718465167510565E-3</v>
      </c>
      <c r="CE27" s="25">
        <f t="shared" si="6"/>
        <v>-3.5297816719921703E-3</v>
      </c>
      <c r="CF27" s="25">
        <f t="shared" si="7"/>
        <v>1.1817211051544452E-2</v>
      </c>
      <c r="CG27" s="25">
        <f t="shared" si="8"/>
        <v>-5.1230532848874398E-3</v>
      </c>
      <c r="CH27" s="25">
        <f t="shared" si="9"/>
        <v>8.3477471600338672E-3</v>
      </c>
      <c r="CI27" s="25">
        <f t="shared" si="10"/>
        <v>-7.2820472522252119E-3</v>
      </c>
      <c r="CJ27" s="25">
        <f t="shared" si="11"/>
        <v>-7.7564601180112507E-3</v>
      </c>
      <c r="CK27" s="25">
        <f t="shared" si="12"/>
        <v>1.0798386125701321E-2</v>
      </c>
      <c r="CL27" s="25">
        <f t="shared" si="13"/>
        <v>7.3741074961539725E-3</v>
      </c>
    </row>
    <row r="28" spans="1:90" x14ac:dyDescent="0.3">
      <c r="A28" s="30" t="s">
        <v>27</v>
      </c>
      <c r="B28" s="28">
        <v>90025.234746999995</v>
      </c>
      <c r="C28" s="28">
        <v>35.478987124</v>
      </c>
      <c r="D28" s="28">
        <v>24379.337557999999</v>
      </c>
      <c r="E28" s="28">
        <v>2058.4991488000001</v>
      </c>
      <c r="F28" s="28">
        <v>1983.3800087</v>
      </c>
      <c r="G28" s="28">
        <v>30.714499327999999</v>
      </c>
      <c r="H28" s="28">
        <v>9767.8972931000008</v>
      </c>
      <c r="I28" s="28">
        <v>216.07643547999999</v>
      </c>
      <c r="J28" s="28">
        <v>258.96797614000002</v>
      </c>
      <c r="K28" s="28">
        <v>593.05404879000002</v>
      </c>
      <c r="L28" s="65">
        <v>47.100179451000002</v>
      </c>
      <c r="M28" s="65">
        <v>36.549867216000003</v>
      </c>
      <c r="N28" s="65">
        <v>23.674942814000001</v>
      </c>
      <c r="O28" s="28"/>
      <c r="P28" s="30" t="s">
        <v>27</v>
      </c>
      <c r="Q28" s="28">
        <v>27.706414160197401</v>
      </c>
      <c r="R28" s="28">
        <v>46.584773926574002</v>
      </c>
      <c r="S28" s="28">
        <v>214.00709915313399</v>
      </c>
      <c r="T28" s="28">
        <v>214.00709915313399</v>
      </c>
      <c r="U28" s="28">
        <v>127.302597959837</v>
      </c>
      <c r="V28" s="28">
        <v>259.48222223983799</v>
      </c>
      <c r="W28" s="28">
        <v>36.698592045193301</v>
      </c>
      <c r="X28" s="28">
        <v>591.48092195152401</v>
      </c>
      <c r="Y28" s="28">
        <v>89811.423390818803</v>
      </c>
      <c r="Z28" s="28">
        <v>640.00634088944196</v>
      </c>
      <c r="AA28" s="28">
        <v>50.221353514553101</v>
      </c>
      <c r="AB28" s="28">
        <v>411.114874905053</v>
      </c>
      <c r="AC28" s="28">
        <v>617.06296520507703</v>
      </c>
      <c r="AD28" s="28">
        <v>586.76323308268502</v>
      </c>
      <c r="AE28" s="28">
        <v>586.76323308268502</v>
      </c>
      <c r="AF28" s="28">
        <v>192.94211633878399</v>
      </c>
      <c r="AG28" s="28">
        <v>263.21990888720597</v>
      </c>
      <c r="AH28" s="28">
        <v>13.5298281211968</v>
      </c>
      <c r="AI28" s="28">
        <v>6.2621490419286001</v>
      </c>
      <c r="AJ28" s="28">
        <v>9.7885466105391004</v>
      </c>
      <c r="AK28" s="28">
        <v>23.634419561403899</v>
      </c>
      <c r="AL28" s="28">
        <v>35.125063811570897</v>
      </c>
      <c r="AM28" s="28">
        <v>0</v>
      </c>
      <c r="AN28" s="28">
        <v>21705.984584687802</v>
      </c>
      <c r="AO28" s="28">
        <v>2218.8346227285501</v>
      </c>
      <c r="AP28" s="28">
        <v>24117.761323755101</v>
      </c>
      <c r="AQ28" s="28">
        <v>271.76266854560498</v>
      </c>
      <c r="AR28" s="28">
        <v>2.8062865291004602E-2</v>
      </c>
      <c r="AS28" s="28">
        <v>3878.70277406071</v>
      </c>
      <c r="AT28" s="28">
        <v>1.1977602460358101</v>
      </c>
      <c r="AU28" s="28">
        <v>0.842726122235266</v>
      </c>
      <c r="AV28" s="28">
        <v>1340.1084491476299</v>
      </c>
      <c r="AW28" s="28">
        <v>0.48131491944862398</v>
      </c>
      <c r="AX28" s="28">
        <v>0</v>
      </c>
      <c r="AY28" s="28">
        <v>8.6155224766723396E-2</v>
      </c>
      <c r="AZ28" s="28">
        <v>2037.1018277390101</v>
      </c>
      <c r="BA28" s="28">
        <v>1962.6028666869699</v>
      </c>
      <c r="BB28" s="28">
        <v>74.498961052045502</v>
      </c>
      <c r="BC28" s="28">
        <v>0</v>
      </c>
      <c r="BD28" s="28">
        <v>2.5511777544225201E-3</v>
      </c>
      <c r="BE28" s="28">
        <v>78.267910721627899</v>
      </c>
      <c r="BF28" s="28">
        <v>0.27169892907771798</v>
      </c>
      <c r="BG28" s="28">
        <v>107.072374547639</v>
      </c>
      <c r="BH28" s="28">
        <v>5.6125686342234499E-2</v>
      </c>
      <c r="BI28" s="28">
        <v>2.5480898256695101</v>
      </c>
      <c r="BJ28" s="28">
        <v>424.54162919360402</v>
      </c>
      <c r="BK28" s="28">
        <v>59.121420605294801</v>
      </c>
      <c r="BL28" s="28">
        <v>0.33969254004420202</v>
      </c>
      <c r="BM28" s="28">
        <v>6.7387833727409499</v>
      </c>
      <c r="BN28" s="28">
        <v>1.9542167057435899E-2</v>
      </c>
      <c r="BO28" s="28">
        <v>30.466576254237001</v>
      </c>
      <c r="BP28" s="28">
        <v>2077.4479379269001</v>
      </c>
      <c r="BQ28" s="28">
        <v>0</v>
      </c>
      <c r="BR28" s="28">
        <v>0</v>
      </c>
      <c r="BS28" s="28">
        <v>1006.7808888287</v>
      </c>
      <c r="BT28" s="28">
        <v>241.938458120577</v>
      </c>
      <c r="BU28" s="28">
        <v>9812.8590775861503</v>
      </c>
      <c r="BV28" s="28">
        <v>1311.4409087604499</v>
      </c>
      <c r="BW28" s="30"/>
      <c r="BX28" s="37">
        <f t="shared" si="0"/>
        <v>8.0000010676257449E-3</v>
      </c>
      <c r="BZ28" s="25">
        <f t="shared" si="1"/>
        <v>-2.3750158139778312E-3</v>
      </c>
      <c r="CA28" s="25">
        <f t="shared" si="2"/>
        <v>-9.9755754354579427E-3</v>
      </c>
      <c r="CB28" s="25">
        <f t="shared" si="3"/>
        <v>-1.0729423374305859E-2</v>
      </c>
      <c r="CC28" s="25">
        <f t="shared" si="4"/>
        <v>-1.0394622253530442E-2</v>
      </c>
      <c r="CD28" s="25">
        <f t="shared" si="5"/>
        <v>-1.0475623391327982E-2</v>
      </c>
      <c r="CE28" s="25">
        <f t="shared" si="6"/>
        <v>-8.0718578908100767E-3</v>
      </c>
      <c r="CF28" s="25">
        <f t="shared" si="7"/>
        <v>4.6030156887409491E-3</v>
      </c>
      <c r="CG28" s="25">
        <f t="shared" si="8"/>
        <v>-9.5768718244036901E-3</v>
      </c>
      <c r="CH28" s="25">
        <f t="shared" si="9"/>
        <v>1.9857517037549493E-3</v>
      </c>
      <c r="CI28" s="25">
        <f t="shared" si="10"/>
        <v>-1.0607491374774474E-2</v>
      </c>
      <c r="CJ28" s="25">
        <f t="shared" si="11"/>
        <v>-1.0942750758777799E-2</v>
      </c>
      <c r="CK28" s="25">
        <f t="shared" si="12"/>
        <v>4.0690935568759891E-3</v>
      </c>
      <c r="CL28" s="25">
        <f t="shared" si="13"/>
        <v>-1.7116515513667658E-3</v>
      </c>
    </row>
    <row r="29" spans="1:90" x14ac:dyDescent="0.3">
      <c r="A29" s="30" t="s">
        <v>28</v>
      </c>
      <c r="B29" s="28">
        <v>119177.89225</v>
      </c>
      <c r="C29" s="28">
        <v>22.308360694000001</v>
      </c>
      <c r="D29" s="28">
        <v>10700.828562000001</v>
      </c>
      <c r="E29" s="28">
        <v>1242.5019081999999</v>
      </c>
      <c r="F29" s="28">
        <v>1179.9422853999999</v>
      </c>
      <c r="G29" s="28">
        <v>21.575639198000001</v>
      </c>
      <c r="H29" s="28">
        <v>11374.605931</v>
      </c>
      <c r="I29" s="28">
        <v>125.88941844</v>
      </c>
      <c r="J29" s="28">
        <v>296.36720929000001</v>
      </c>
      <c r="K29" s="28">
        <v>325.43809462000002</v>
      </c>
      <c r="L29" s="65">
        <v>22.655796671000001</v>
      </c>
      <c r="M29" s="65">
        <v>44.605526771999997</v>
      </c>
      <c r="N29" s="65">
        <v>21.972902543</v>
      </c>
      <c r="O29" s="28"/>
      <c r="P29" s="30" t="s">
        <v>28</v>
      </c>
      <c r="Q29" s="28">
        <v>17.4756914877571</v>
      </c>
      <c r="R29" s="28">
        <v>22.329730017131801</v>
      </c>
      <c r="S29" s="28">
        <v>124.411436391408</v>
      </c>
      <c r="T29" s="28">
        <v>124.411436391408</v>
      </c>
      <c r="U29" s="28">
        <v>60.330160316291597</v>
      </c>
      <c r="V29" s="28">
        <v>296.45974146795697</v>
      </c>
      <c r="W29" s="28">
        <v>44.608606194444597</v>
      </c>
      <c r="X29" s="28">
        <v>623.87444764529005</v>
      </c>
      <c r="Y29" s="28">
        <v>118411.89900141599</v>
      </c>
      <c r="Z29" s="28">
        <v>521.37543781479201</v>
      </c>
      <c r="AA29" s="28">
        <v>50.663298441253303</v>
      </c>
      <c r="AB29" s="28">
        <v>493.88223170994701</v>
      </c>
      <c r="AC29" s="28">
        <v>864.97231557492796</v>
      </c>
      <c r="AD29" s="28">
        <v>320.99567575649598</v>
      </c>
      <c r="AE29" s="28">
        <v>320.99567575649598</v>
      </c>
      <c r="AF29" s="28">
        <v>84.454894257731098</v>
      </c>
      <c r="AG29" s="28">
        <v>332.26491458880997</v>
      </c>
      <c r="AH29" s="28">
        <v>15.781219664460499</v>
      </c>
      <c r="AI29" s="28">
        <v>3.0805951974095702</v>
      </c>
      <c r="AJ29" s="28">
        <v>12.9654234537176</v>
      </c>
      <c r="AK29" s="28">
        <v>21.899591824574902</v>
      </c>
      <c r="AL29" s="28">
        <v>22.026795946361499</v>
      </c>
      <c r="AM29" s="28">
        <v>0</v>
      </c>
      <c r="AN29" s="28">
        <v>9501.1620742847408</v>
      </c>
      <c r="AO29" s="28">
        <v>971.22847327281602</v>
      </c>
      <c r="AP29" s="28">
        <v>10556.8454418152</v>
      </c>
      <c r="AQ29" s="28">
        <v>293.60971765185599</v>
      </c>
      <c r="AR29" s="28">
        <v>1.44479760015872E-2</v>
      </c>
      <c r="AS29" s="28">
        <v>4908.8298987360804</v>
      </c>
      <c r="AT29" s="28">
        <v>0.61117273874678302</v>
      </c>
      <c r="AU29" s="28">
        <v>0.396631177102795</v>
      </c>
      <c r="AV29" s="28">
        <v>590.61443808043396</v>
      </c>
      <c r="AW29" s="28">
        <v>0.233678861533204</v>
      </c>
      <c r="AX29" s="28">
        <v>0</v>
      </c>
      <c r="AY29" s="28">
        <v>3.7453347553145201E-2</v>
      </c>
      <c r="AZ29" s="28">
        <v>1225.39165684556</v>
      </c>
      <c r="BA29" s="28">
        <v>1163.5430463262001</v>
      </c>
      <c r="BB29" s="28">
        <v>61.848610519353699</v>
      </c>
      <c r="BC29" s="28">
        <v>0</v>
      </c>
      <c r="BD29" s="28">
        <v>1.3134659924932601E-3</v>
      </c>
      <c r="BE29" s="28">
        <v>133.76040391981701</v>
      </c>
      <c r="BF29" s="28">
        <v>0.139882933888898</v>
      </c>
      <c r="BG29" s="28">
        <v>86.921682016347305</v>
      </c>
      <c r="BH29" s="28">
        <v>2.8895986317013501E-2</v>
      </c>
      <c r="BI29" s="28">
        <v>1.3389097769473599</v>
      </c>
      <c r="BJ29" s="28">
        <v>345.75733106257201</v>
      </c>
      <c r="BK29" s="28">
        <v>41.829703203209</v>
      </c>
      <c r="BL29" s="28">
        <v>0.57662902924982196</v>
      </c>
      <c r="BM29" s="28">
        <v>3.10084148966307</v>
      </c>
      <c r="BN29" s="28">
        <v>9.3344640376549198E-3</v>
      </c>
      <c r="BO29" s="28">
        <v>21.376040219359801</v>
      </c>
      <c r="BP29" s="28">
        <v>2714.6105955073099</v>
      </c>
      <c r="BQ29" s="28">
        <v>0</v>
      </c>
      <c r="BR29" s="28">
        <v>0</v>
      </c>
      <c r="BS29" s="28">
        <v>1289.8180304580501</v>
      </c>
      <c r="BT29" s="28">
        <v>298.09120204011299</v>
      </c>
      <c r="BU29" s="28">
        <v>11399.7828232389</v>
      </c>
      <c r="BV29" s="28">
        <v>1677.1736481164301</v>
      </c>
      <c r="BW29" s="30"/>
      <c r="BX29" s="37">
        <f t="shared" si="0"/>
        <v>8.0000123827908172E-3</v>
      </c>
      <c r="BZ29" s="25">
        <f t="shared" si="1"/>
        <v>-6.4273099156442817E-3</v>
      </c>
      <c r="CA29" s="25">
        <f t="shared" si="2"/>
        <v>-1.2621489830681759E-2</v>
      </c>
      <c r="CB29" s="25">
        <f t="shared" si="3"/>
        <v>-1.3455324449931225E-2</v>
      </c>
      <c r="CC29" s="25">
        <f t="shared" si="4"/>
        <v>-1.3770804890937653E-2</v>
      </c>
      <c r="CD29" s="25">
        <f t="shared" si="5"/>
        <v>-1.3898340009266263E-2</v>
      </c>
      <c r="CE29" s="25">
        <f t="shared" si="6"/>
        <v>-9.2511270145221088E-3</v>
      </c>
      <c r="CF29" s="25">
        <f t="shared" si="7"/>
        <v>2.2134298446580716E-3</v>
      </c>
      <c r="CG29" s="25">
        <f t="shared" si="8"/>
        <v>-1.1740319932420818E-2</v>
      </c>
      <c r="CH29" s="25">
        <f t="shared" si="9"/>
        <v>3.1222137624012364E-4</v>
      </c>
      <c r="CI29" s="25">
        <f t="shared" si="10"/>
        <v>-1.3650580362115416E-2</v>
      </c>
      <c r="CJ29" s="25">
        <f t="shared" si="11"/>
        <v>-1.4392195454577556E-2</v>
      </c>
      <c r="CK29" s="25">
        <f t="shared" si="12"/>
        <v>6.9036791345166446E-5</v>
      </c>
      <c r="CL29" s="25">
        <f t="shared" si="13"/>
        <v>-3.3364148537787597E-3</v>
      </c>
    </row>
    <row r="30" spans="1:90" x14ac:dyDescent="0.3">
      <c r="A30" s="30" t="s">
        <v>29</v>
      </c>
      <c r="B30" s="28">
        <v>73802.089043999993</v>
      </c>
      <c r="C30" s="28">
        <v>11.200932653000001</v>
      </c>
      <c r="D30" s="28">
        <v>4982.1695526000003</v>
      </c>
      <c r="E30" s="28">
        <v>605.80889581999998</v>
      </c>
      <c r="F30" s="28">
        <v>568.99369733000003</v>
      </c>
      <c r="G30" s="28">
        <v>14.003126806999999</v>
      </c>
      <c r="H30" s="28">
        <v>11404.058744</v>
      </c>
      <c r="I30" s="28">
        <v>68.964500616999999</v>
      </c>
      <c r="J30" s="28">
        <v>228.95316771</v>
      </c>
      <c r="K30" s="28">
        <v>156.11687789999999</v>
      </c>
      <c r="L30" s="65">
        <v>10.623725148</v>
      </c>
      <c r="M30" s="65">
        <v>41.131629330000003</v>
      </c>
      <c r="N30" s="65">
        <v>21.592565482000001</v>
      </c>
      <c r="O30" s="28"/>
      <c r="P30" s="30" t="s">
        <v>29</v>
      </c>
      <c r="Q30" s="28">
        <v>10.1910012037069</v>
      </c>
      <c r="R30" s="28">
        <v>10.618867623842499</v>
      </c>
      <c r="S30" s="28">
        <v>69.207783424562507</v>
      </c>
      <c r="T30" s="28">
        <v>69.207783424562507</v>
      </c>
      <c r="U30" s="28">
        <v>27.298436316903299</v>
      </c>
      <c r="V30" s="28">
        <v>231.721622213937</v>
      </c>
      <c r="W30" s="28">
        <v>41.648069272008598</v>
      </c>
      <c r="X30" s="28">
        <v>521.73299952071397</v>
      </c>
      <c r="Y30" s="28">
        <v>74090.0175580504</v>
      </c>
      <c r="Z30" s="28">
        <v>376.04642504763598</v>
      </c>
      <c r="AA30" s="28">
        <v>47.680958491936003</v>
      </c>
      <c r="AB30" s="28">
        <v>436.13200756814803</v>
      </c>
      <c r="AC30" s="28">
        <v>901.63014145198099</v>
      </c>
      <c r="AD30" s="28">
        <v>155.94490476176199</v>
      </c>
      <c r="AE30" s="28">
        <v>155.94490476176199</v>
      </c>
      <c r="AF30" s="28">
        <v>39.8189547710775</v>
      </c>
      <c r="AG30" s="28">
        <v>348.31867129626198</v>
      </c>
      <c r="AH30" s="28">
        <v>16.561671788479</v>
      </c>
      <c r="AI30" s="28">
        <v>1.3051661396385501</v>
      </c>
      <c r="AJ30" s="28">
        <v>14.5232306642382</v>
      </c>
      <c r="AK30" s="28">
        <v>21.886358665670301</v>
      </c>
      <c r="AL30" s="28">
        <v>11.2133132415108</v>
      </c>
      <c r="AM30" s="28">
        <v>0</v>
      </c>
      <c r="AN30" s="28">
        <v>4479.6333865749502</v>
      </c>
      <c r="AO30" s="28">
        <v>457.91857105220998</v>
      </c>
      <c r="AP30" s="28">
        <v>4977.3709123982399</v>
      </c>
      <c r="AQ30" s="28">
        <v>272.75319633205999</v>
      </c>
      <c r="AR30" s="28">
        <v>2.64511192314687E-2</v>
      </c>
      <c r="AS30" s="28">
        <v>5350.1368086079401</v>
      </c>
      <c r="AT30" s="28">
        <v>0.34985672602611401</v>
      </c>
      <c r="AU30" s="28">
        <v>0.50834580598224099</v>
      </c>
      <c r="AV30" s="28">
        <v>201.18299850636799</v>
      </c>
      <c r="AW30" s="28">
        <v>9.9571825923047794E-2</v>
      </c>
      <c r="AX30" s="28">
        <v>0</v>
      </c>
      <c r="AY30" s="28">
        <v>2.8196101566935E-2</v>
      </c>
      <c r="AZ30" s="28">
        <v>605.83619326473604</v>
      </c>
      <c r="BA30" s="28">
        <v>568.85203639485803</v>
      </c>
      <c r="BB30" s="28">
        <v>36.984156869877701</v>
      </c>
      <c r="BC30" s="28">
        <v>0</v>
      </c>
      <c r="BD30" s="28">
        <v>2.40464345199711E-3</v>
      </c>
      <c r="BE30" s="28">
        <v>100.131136978675</v>
      </c>
      <c r="BF30" s="28">
        <v>0.25609489420570197</v>
      </c>
      <c r="BG30" s="28">
        <v>53.218705005042999</v>
      </c>
      <c r="BH30" s="28">
        <v>5.2902305152752703E-2</v>
      </c>
      <c r="BI30" s="28">
        <v>0.88978977606552101</v>
      </c>
      <c r="BJ30" s="28">
        <v>209.34240546305301</v>
      </c>
      <c r="BK30" s="28">
        <v>48.447611683244297</v>
      </c>
      <c r="BL30" s="28">
        <v>0.45692465153193601</v>
      </c>
      <c r="BM30" s="28">
        <v>2.2934128882201499</v>
      </c>
      <c r="BN30" s="28">
        <v>1.28397043601911E-2</v>
      </c>
      <c r="BO30" s="28">
        <v>14.0883379085853</v>
      </c>
      <c r="BP30" s="28">
        <v>2944.2118189867501</v>
      </c>
      <c r="BQ30" s="28">
        <v>0</v>
      </c>
      <c r="BR30" s="28">
        <v>0</v>
      </c>
      <c r="BS30" s="28">
        <v>1271.53639593703</v>
      </c>
      <c r="BT30" s="28">
        <v>378.84428613832898</v>
      </c>
      <c r="BU30" s="28">
        <v>11576.9324829003</v>
      </c>
      <c r="BV30" s="28">
        <v>1889.9570139827499</v>
      </c>
      <c r="BW30" s="30"/>
      <c r="BX30" s="37">
        <f t="shared" si="0"/>
        <v>7.9999974829867773E-3</v>
      </c>
      <c r="BZ30" s="25">
        <f t="shared" si="1"/>
        <v>3.9013599449569413E-3</v>
      </c>
      <c r="CA30" s="25">
        <f t="shared" si="2"/>
        <v>1.1053176458018905E-3</v>
      </c>
      <c r="CB30" s="25">
        <f t="shared" si="3"/>
        <v>-9.6316276495572891E-4</v>
      </c>
      <c r="CC30" s="25">
        <f t="shared" si="4"/>
        <v>4.5059498010697076E-5</v>
      </c>
      <c r="CD30" s="25">
        <f t="shared" si="5"/>
        <v>-2.4896749437953791E-4</v>
      </c>
      <c r="CE30" s="25">
        <f t="shared" si="6"/>
        <v>6.0851481786700079E-3</v>
      </c>
      <c r="CF30" s="25">
        <f t="shared" si="7"/>
        <v>1.5158966012101063E-2</v>
      </c>
      <c r="CG30" s="25">
        <f t="shared" si="8"/>
        <v>3.5276527109737109E-3</v>
      </c>
      <c r="CH30" s="25">
        <f t="shared" si="9"/>
        <v>1.2091793844248593E-2</v>
      </c>
      <c r="CI30" s="25">
        <f t="shared" si="10"/>
        <v>-1.1015665990205014E-3</v>
      </c>
      <c r="CJ30" s="25">
        <f t="shared" si="11"/>
        <v>-4.5723360589908663E-4</v>
      </c>
      <c r="CK30" s="25">
        <f t="shared" si="12"/>
        <v>1.255578615340487E-2</v>
      </c>
      <c r="CL30" s="25">
        <f t="shared" si="13"/>
        <v>1.3606219414511504E-2</v>
      </c>
    </row>
    <row r="31" spans="1:90" x14ac:dyDescent="0.3">
      <c r="A31" s="30" t="s">
        <v>30</v>
      </c>
      <c r="B31" s="28">
        <v>355415.54424000002</v>
      </c>
      <c r="C31" s="28">
        <v>46.637989869000002</v>
      </c>
      <c r="D31" s="28">
        <v>21964.512213999998</v>
      </c>
      <c r="E31" s="28">
        <v>2460.7339066999998</v>
      </c>
      <c r="F31" s="28">
        <v>2327.1055182999999</v>
      </c>
      <c r="G31" s="28">
        <v>55.661568582999998</v>
      </c>
      <c r="H31" s="28">
        <v>27513.369326</v>
      </c>
      <c r="I31" s="28">
        <v>256.34298094000002</v>
      </c>
      <c r="J31" s="28">
        <v>735.39021337999998</v>
      </c>
      <c r="K31" s="28">
        <v>662.34631660000002</v>
      </c>
      <c r="L31" s="65">
        <v>42.898770902000003</v>
      </c>
      <c r="M31" s="65">
        <v>127.05842102</v>
      </c>
      <c r="N31" s="65">
        <v>50.696523247000002</v>
      </c>
      <c r="O31" s="28"/>
      <c r="P31" s="30" t="s">
        <v>30</v>
      </c>
      <c r="Q31" s="28">
        <v>38.692253795115903</v>
      </c>
      <c r="R31" s="28">
        <v>42.454528226199699</v>
      </c>
      <c r="S31" s="28">
        <v>254.31791869851199</v>
      </c>
      <c r="T31" s="28">
        <v>254.31791869851199</v>
      </c>
      <c r="U31" s="28">
        <v>111.99869286744099</v>
      </c>
      <c r="V31" s="28">
        <v>735.30293768008505</v>
      </c>
      <c r="W31" s="28">
        <v>127.025037841265</v>
      </c>
      <c r="X31" s="28">
        <v>2053.8597117857898</v>
      </c>
      <c r="Y31" s="28">
        <v>353438.69480116997</v>
      </c>
      <c r="Z31" s="28">
        <v>1340.7027335476701</v>
      </c>
      <c r="AA31" s="28">
        <v>162.876052908503</v>
      </c>
      <c r="AB31" s="28">
        <v>1419.9010789373799</v>
      </c>
      <c r="AC31" s="28">
        <v>2006.12982902001</v>
      </c>
      <c r="AD31" s="28">
        <v>655.75205722349801</v>
      </c>
      <c r="AE31" s="28">
        <v>655.75205722349801</v>
      </c>
      <c r="AF31" s="28">
        <v>174.26173882284201</v>
      </c>
      <c r="AG31" s="28">
        <v>815.18367898962094</v>
      </c>
      <c r="AH31" s="28">
        <v>42.1324838657507</v>
      </c>
      <c r="AI31" s="28">
        <v>5.6490975380765702</v>
      </c>
      <c r="AJ31" s="28">
        <v>34.167319615289003</v>
      </c>
      <c r="AK31" s="28">
        <v>50.640535660029698</v>
      </c>
      <c r="AL31" s="28">
        <v>46.243484607880397</v>
      </c>
      <c r="AM31" s="28">
        <v>0</v>
      </c>
      <c r="AN31" s="28">
        <v>19604.444313783799</v>
      </c>
      <c r="AO31" s="28">
        <v>2004.0095510838401</v>
      </c>
      <c r="AP31" s="28">
        <v>21782.7156036905</v>
      </c>
      <c r="AQ31" s="28">
        <v>784.69933912873398</v>
      </c>
      <c r="AR31" s="28">
        <v>0.113483455965431</v>
      </c>
      <c r="AS31" s="28">
        <v>11560.013126969599</v>
      </c>
      <c r="AT31" s="28">
        <v>1.5309053566802799</v>
      </c>
      <c r="AU31" s="28">
        <v>2.2327758042736501</v>
      </c>
      <c r="AV31" s="28">
        <v>1010.38436526177</v>
      </c>
      <c r="AW31" s="28">
        <v>0.45426709998511899</v>
      </c>
      <c r="AX31" s="28">
        <v>0</v>
      </c>
      <c r="AY31" s="28">
        <v>0.130574931353582</v>
      </c>
      <c r="AZ31" s="28">
        <v>2434.2414189762499</v>
      </c>
      <c r="BA31" s="28">
        <v>2301.79643432593</v>
      </c>
      <c r="BB31" s="28">
        <v>132.44498465031899</v>
      </c>
      <c r="BC31" s="28">
        <v>0</v>
      </c>
      <c r="BD31" s="28">
        <v>1.031668344384E-2</v>
      </c>
      <c r="BE31" s="28">
        <v>320.45554104179303</v>
      </c>
      <c r="BF31" s="28">
        <v>1.0987253640657599</v>
      </c>
      <c r="BG31" s="28">
        <v>192.90921928823701</v>
      </c>
      <c r="BH31" s="28">
        <v>0.22696689440411799</v>
      </c>
      <c r="BI31" s="28">
        <v>3.83182502356189</v>
      </c>
      <c r="BJ31" s="28">
        <v>756.48142859504901</v>
      </c>
      <c r="BK31" s="28">
        <v>215.391801599118</v>
      </c>
      <c r="BL31" s="28">
        <v>1.49052391849512</v>
      </c>
      <c r="BM31" s="28">
        <v>10.3894182443492</v>
      </c>
      <c r="BN31" s="28">
        <v>5.6097362500482202E-2</v>
      </c>
      <c r="BO31" s="28">
        <v>55.488559515424001</v>
      </c>
      <c r="BP31" s="28">
        <v>6310.9794212188199</v>
      </c>
      <c r="BQ31" s="28">
        <v>0</v>
      </c>
      <c r="BR31" s="28">
        <v>0</v>
      </c>
      <c r="BS31" s="28">
        <v>3082.7758244967599</v>
      </c>
      <c r="BT31" s="28">
        <v>723.24645239306199</v>
      </c>
      <c r="BU31" s="28">
        <v>27562.085451148301</v>
      </c>
      <c r="BV31" s="28">
        <v>4163.8433909900396</v>
      </c>
      <c r="BW31" s="30"/>
      <c r="BX31" s="37">
        <f t="shared" si="0"/>
        <v>8.0000006424046661E-3</v>
      </c>
      <c r="BZ31" s="25">
        <f t="shared" si="1"/>
        <v>-5.5620792924440778E-3</v>
      </c>
      <c r="CA31" s="25">
        <f t="shared" si="2"/>
        <v>-8.4588821736896955E-3</v>
      </c>
      <c r="CB31" s="25">
        <f t="shared" si="3"/>
        <v>-8.2768334911450022E-3</v>
      </c>
      <c r="CC31" s="25">
        <f t="shared" si="4"/>
        <v>-1.0766092039296541E-2</v>
      </c>
      <c r="CD31" s="25">
        <f t="shared" si="5"/>
        <v>-1.0875778418745128E-2</v>
      </c>
      <c r="CE31" s="25">
        <f t="shared" si="6"/>
        <v>-3.10823198088666E-3</v>
      </c>
      <c r="CF31" s="25">
        <f t="shared" si="7"/>
        <v>1.7706346529599599E-3</v>
      </c>
      <c r="CG31" s="25">
        <f t="shared" si="8"/>
        <v>-7.899815450620894E-3</v>
      </c>
      <c r="CH31" s="25">
        <f t="shared" si="9"/>
        <v>-1.1867944164471472E-4</v>
      </c>
      <c r="CI31" s="25">
        <f t="shared" si="10"/>
        <v>-9.9559085802003074E-3</v>
      </c>
      <c r="CJ31" s="25">
        <f t="shared" si="11"/>
        <v>-1.0355603819399695E-2</v>
      </c>
      <c r="CK31" s="25">
        <f t="shared" si="12"/>
        <v>-2.6273881311447163E-4</v>
      </c>
      <c r="CL31" s="25">
        <f t="shared" si="13"/>
        <v>-1.1043673882235423E-3</v>
      </c>
    </row>
    <row r="32" spans="1:90" x14ac:dyDescent="0.3">
      <c r="A32" s="30" t="s">
        <v>31</v>
      </c>
      <c r="B32" s="28">
        <v>65886.602306999994</v>
      </c>
      <c r="C32" s="28">
        <v>10.855642705999999</v>
      </c>
      <c r="D32" s="28">
        <v>5347.8519661</v>
      </c>
      <c r="E32" s="28">
        <v>600.63687296000001</v>
      </c>
      <c r="F32" s="28">
        <v>569.68512669999996</v>
      </c>
      <c r="G32" s="28">
        <v>11.170145733</v>
      </c>
      <c r="H32" s="28">
        <v>7235.0693912999996</v>
      </c>
      <c r="I32" s="28">
        <v>64.538040887999998</v>
      </c>
      <c r="J32" s="28">
        <v>182.27960931000001</v>
      </c>
      <c r="K32" s="28">
        <v>162.25405806000001</v>
      </c>
      <c r="L32" s="65">
        <v>11.230657019000001</v>
      </c>
      <c r="M32" s="65">
        <v>28.159642299000001</v>
      </c>
      <c r="N32" s="65">
        <v>12.949547129999999</v>
      </c>
      <c r="O32" s="28"/>
      <c r="P32" s="30" t="s">
        <v>31</v>
      </c>
      <c r="Q32" s="28">
        <v>9.3425987595693094</v>
      </c>
      <c r="R32" s="28">
        <v>11.110796441255699</v>
      </c>
      <c r="S32" s="28">
        <v>64.103916448554997</v>
      </c>
      <c r="T32" s="28">
        <v>64.103916448554997</v>
      </c>
      <c r="U32" s="28">
        <v>29.775919883116401</v>
      </c>
      <c r="V32" s="28">
        <v>183.51287172760101</v>
      </c>
      <c r="W32" s="28">
        <v>28.338230527551399</v>
      </c>
      <c r="X32" s="28">
        <v>395.65176257143099</v>
      </c>
      <c r="Y32" s="28">
        <v>65841.906155855599</v>
      </c>
      <c r="Z32" s="28">
        <v>304.43996343321402</v>
      </c>
      <c r="AA32" s="28">
        <v>31.976497917130899</v>
      </c>
      <c r="AB32" s="28">
        <v>311.46962177625198</v>
      </c>
      <c r="AC32" s="28">
        <v>570.00999211793999</v>
      </c>
      <c r="AD32" s="28">
        <v>160.69251094789499</v>
      </c>
      <c r="AE32" s="28">
        <v>160.69251094789499</v>
      </c>
      <c r="AF32" s="28">
        <v>42.3606304405386</v>
      </c>
      <c r="AG32" s="28">
        <v>216.67349507327799</v>
      </c>
      <c r="AH32" s="28">
        <v>10.197623908794201</v>
      </c>
      <c r="AI32" s="28">
        <v>1.4917727882476</v>
      </c>
      <c r="AJ32" s="28">
        <v>8.5789621980495703</v>
      </c>
      <c r="AK32" s="28">
        <v>13.0011682156431</v>
      </c>
      <c r="AL32" s="28">
        <v>10.7680991296152</v>
      </c>
      <c r="AM32" s="28">
        <v>0</v>
      </c>
      <c r="AN32" s="28">
        <v>4765.5724558276397</v>
      </c>
      <c r="AO32" s="28">
        <v>487.14804845979501</v>
      </c>
      <c r="AP32" s="28">
        <v>5295.0811347279796</v>
      </c>
      <c r="AQ32" s="28">
        <v>183.72680544052699</v>
      </c>
      <c r="AR32" s="28">
        <v>1.1749164433935699E-2</v>
      </c>
      <c r="AS32" s="28">
        <v>3204.5389588971302</v>
      </c>
      <c r="AT32" s="28">
        <v>0.31327318352926897</v>
      </c>
      <c r="AU32" s="28">
        <v>0.27241872572848902</v>
      </c>
      <c r="AV32" s="28">
        <v>275.00856566190998</v>
      </c>
      <c r="AW32" s="28">
        <v>0.11224005732017101</v>
      </c>
      <c r="AX32" s="28">
        <v>0</v>
      </c>
      <c r="AY32" s="28">
        <v>2.1165845863853502E-2</v>
      </c>
      <c r="AZ32" s="28">
        <v>595.18048687094495</v>
      </c>
      <c r="BA32" s="28">
        <v>564.38811471972997</v>
      </c>
      <c r="BB32" s="28">
        <v>30.792372151215002</v>
      </c>
      <c r="BC32" s="28">
        <v>0</v>
      </c>
      <c r="BD32" s="28">
        <v>1.0680938537343499E-3</v>
      </c>
      <c r="BE32" s="28">
        <v>69.131983662648693</v>
      </c>
      <c r="BF32" s="28">
        <v>0.113753740394737</v>
      </c>
      <c r="BG32" s="28">
        <v>43.6382354800839</v>
      </c>
      <c r="BH32" s="28">
        <v>2.3498328646307E-2</v>
      </c>
      <c r="BI32" s="28">
        <v>0.71372170615695796</v>
      </c>
      <c r="BJ32" s="28">
        <v>172.983982870087</v>
      </c>
      <c r="BK32" s="28">
        <v>29.3969149782538</v>
      </c>
      <c r="BL32" s="28">
        <v>0.30413139767522501</v>
      </c>
      <c r="BM32" s="28">
        <v>1.73171398347635</v>
      </c>
      <c r="BN32" s="28">
        <v>6.61281792137216E-3</v>
      </c>
      <c r="BO32" s="28">
        <v>11.1267453072967</v>
      </c>
      <c r="BP32" s="28">
        <v>1777.26577698497</v>
      </c>
      <c r="BQ32" s="28">
        <v>0</v>
      </c>
      <c r="BR32" s="28">
        <v>0</v>
      </c>
      <c r="BS32" s="28">
        <v>831.91026296554298</v>
      </c>
      <c r="BT32" s="28">
        <v>197.01677483594599</v>
      </c>
      <c r="BU32" s="28">
        <v>7299.10468162502</v>
      </c>
      <c r="BV32" s="28">
        <v>1099.2491440316001</v>
      </c>
      <c r="BW32" s="30"/>
      <c r="BX32" s="37">
        <f t="shared" si="0"/>
        <v>7.9999964802644728E-3</v>
      </c>
      <c r="BZ32" s="25">
        <f t="shared" si="1"/>
        <v>-6.7837996769255868E-4</v>
      </c>
      <c r="CA32" s="25">
        <f t="shared" si="2"/>
        <v>-8.0643384049857835E-3</v>
      </c>
      <c r="CB32" s="25">
        <f t="shared" si="3"/>
        <v>-9.8676686839004532E-3</v>
      </c>
      <c r="CC32" s="25">
        <f t="shared" si="4"/>
        <v>-9.0843342037351602E-3</v>
      </c>
      <c r="CD32" s="25">
        <f t="shared" si="5"/>
        <v>-9.2981398530690932E-3</v>
      </c>
      <c r="CE32" s="25">
        <f t="shared" si="6"/>
        <v>-3.8853947603460755E-3</v>
      </c>
      <c r="CF32" s="25">
        <f t="shared" si="7"/>
        <v>8.8506808797191912E-3</v>
      </c>
      <c r="CG32" s="25">
        <f t="shared" si="8"/>
        <v>-6.7266442159033659E-3</v>
      </c>
      <c r="CH32" s="25">
        <f t="shared" si="9"/>
        <v>6.7657727722227421E-3</v>
      </c>
      <c r="CI32" s="25">
        <f t="shared" si="10"/>
        <v>-9.6240866378058329E-3</v>
      </c>
      <c r="CJ32" s="25">
        <f t="shared" si="11"/>
        <v>-1.0672623831492806E-2</v>
      </c>
      <c r="CK32" s="25">
        <f t="shared" si="12"/>
        <v>6.3419920841018551E-3</v>
      </c>
      <c r="CL32" s="25">
        <f t="shared" si="13"/>
        <v>3.9863236238980764E-3</v>
      </c>
    </row>
    <row r="33" spans="1:90" x14ac:dyDescent="0.3">
      <c r="A33" s="30" t="s">
        <v>32</v>
      </c>
      <c r="B33" s="28">
        <v>703835.32796999998</v>
      </c>
      <c r="C33" s="28">
        <v>99.522465212</v>
      </c>
      <c r="D33" s="28">
        <v>47377.053065</v>
      </c>
      <c r="E33" s="28">
        <v>4986.2137468000001</v>
      </c>
      <c r="F33" s="28">
        <v>4714.2754511000003</v>
      </c>
      <c r="G33" s="28">
        <v>114.88106901</v>
      </c>
      <c r="H33" s="28">
        <v>75948.078773999994</v>
      </c>
      <c r="I33" s="28">
        <v>579.78827004000004</v>
      </c>
      <c r="J33" s="28">
        <v>1766.8227136999999</v>
      </c>
      <c r="K33" s="28">
        <v>1425.1468944999999</v>
      </c>
      <c r="L33" s="65">
        <v>94.489603251999995</v>
      </c>
      <c r="M33" s="65">
        <v>310.68401949000003</v>
      </c>
      <c r="N33" s="65">
        <v>140.67809944999999</v>
      </c>
      <c r="O33" s="28"/>
      <c r="P33" s="30" t="s">
        <v>32</v>
      </c>
      <c r="Q33" s="28">
        <v>86.998677110969595</v>
      </c>
      <c r="R33" s="28">
        <v>93.928114333465601</v>
      </c>
      <c r="S33" s="28">
        <v>578.79301715137399</v>
      </c>
      <c r="T33" s="28">
        <v>578.79301715137399</v>
      </c>
      <c r="U33" s="28">
        <v>247.12776942178201</v>
      </c>
      <c r="V33" s="28">
        <v>1782.30875343086</v>
      </c>
      <c r="W33" s="28">
        <v>313.44318806983301</v>
      </c>
      <c r="X33" s="28">
        <v>4571.2245789570597</v>
      </c>
      <c r="Y33" s="28">
        <v>704347.21443410101</v>
      </c>
      <c r="Z33" s="28">
        <v>3095.7100273477399</v>
      </c>
      <c r="AA33" s="28">
        <v>380.66032708773298</v>
      </c>
      <c r="AB33" s="28">
        <v>3404.5757132297099</v>
      </c>
      <c r="AC33" s="28">
        <v>5895.4479717937002</v>
      </c>
      <c r="AD33" s="28">
        <v>1417.15455090503</v>
      </c>
      <c r="AE33" s="28">
        <v>1417.15455090503</v>
      </c>
      <c r="AF33" s="28">
        <v>377.03056761740902</v>
      </c>
      <c r="AG33" s="28">
        <v>2362.2071434544</v>
      </c>
      <c r="AH33" s="28">
        <v>115.82160396972</v>
      </c>
      <c r="AI33" s="28">
        <v>12.1337552151832</v>
      </c>
      <c r="AJ33" s="28">
        <v>100.085545982911</v>
      </c>
      <c r="AK33" s="28">
        <v>142.02864555012201</v>
      </c>
      <c r="AL33" s="28">
        <v>99.183012084635294</v>
      </c>
      <c r="AM33" s="28">
        <v>0</v>
      </c>
      <c r="AN33" s="28">
        <v>42415.936107409201</v>
      </c>
      <c r="AO33" s="28">
        <v>4335.8494338861401</v>
      </c>
      <c r="AP33" s="28">
        <v>47128.816108912702</v>
      </c>
      <c r="AQ33" s="28">
        <v>2004.3298984231401</v>
      </c>
      <c r="AR33" s="28">
        <v>0.20914190913650399</v>
      </c>
      <c r="AS33" s="28">
        <v>33952.468564261901</v>
      </c>
      <c r="AT33" s="28">
        <v>3.01260922788626</v>
      </c>
      <c r="AU33" s="28">
        <v>4.1558972580013904</v>
      </c>
      <c r="AV33" s="28">
        <v>2046.7539949403899</v>
      </c>
      <c r="AW33" s="28">
        <v>0.91448759426136905</v>
      </c>
      <c r="AX33" s="28">
        <v>0</v>
      </c>
      <c r="AY33" s="28">
        <v>0.248250293523371</v>
      </c>
      <c r="AZ33" s="28">
        <v>4962.5726819922902</v>
      </c>
      <c r="BA33" s="28">
        <v>4690.6918426265602</v>
      </c>
      <c r="BB33" s="28">
        <v>271.88083936573003</v>
      </c>
      <c r="BC33" s="28">
        <v>0</v>
      </c>
      <c r="BD33" s="28">
        <v>1.9012903896118202E-2</v>
      </c>
      <c r="BE33" s="28">
        <v>661.29607874909698</v>
      </c>
      <c r="BF33" s="28">
        <v>2.0248757001052602</v>
      </c>
      <c r="BG33" s="28">
        <v>393.81881600776001</v>
      </c>
      <c r="BH33" s="28">
        <v>0.41828391737076698</v>
      </c>
      <c r="BI33" s="28">
        <v>7.4641417527847098</v>
      </c>
      <c r="BJ33" s="28">
        <v>1547.3452387330001</v>
      </c>
      <c r="BK33" s="28">
        <v>417.08769843614198</v>
      </c>
      <c r="BL33" s="28">
        <v>3.0450097941434202</v>
      </c>
      <c r="BM33" s="28">
        <v>19.861819507597598</v>
      </c>
      <c r="BN33" s="28">
        <v>0.104184337604788</v>
      </c>
      <c r="BO33" s="28">
        <v>114.94811469942699</v>
      </c>
      <c r="BP33" s="28">
        <v>18623.715001469998</v>
      </c>
      <c r="BQ33" s="28">
        <v>0</v>
      </c>
      <c r="BR33" s="28">
        <v>0</v>
      </c>
      <c r="BS33" s="28">
        <v>8485.4041071757601</v>
      </c>
      <c r="BT33" s="28">
        <v>2269.79331060698</v>
      </c>
      <c r="BU33" s="28">
        <v>76875.404744015803</v>
      </c>
      <c r="BV33" s="28">
        <v>11991.382260570401</v>
      </c>
      <c r="BW33" s="30"/>
      <c r="BX33" s="37">
        <f t="shared" si="0"/>
        <v>8.0000008221319825E-3</v>
      </c>
      <c r="BZ33" s="25">
        <f t="shared" si="1"/>
        <v>7.2728157249141103E-4</v>
      </c>
      <c r="CA33" s="25">
        <f t="shared" si="2"/>
        <v>-3.4108191215080179E-3</v>
      </c>
      <c r="CB33" s="25">
        <f t="shared" si="3"/>
        <v>-5.2396031417725241E-3</v>
      </c>
      <c r="CC33" s="25">
        <f t="shared" si="4"/>
        <v>-4.7412858750553958E-3</v>
      </c>
      <c r="CD33" s="25">
        <f t="shared" si="5"/>
        <v>-5.0025945064235168E-3</v>
      </c>
      <c r="CE33" s="25">
        <f t="shared" si="6"/>
        <v>5.8360955381738574E-4</v>
      </c>
      <c r="CF33" s="25">
        <f t="shared" si="7"/>
        <v>1.2209999054423333E-2</v>
      </c>
      <c r="CG33" s="25">
        <f t="shared" si="8"/>
        <v>-1.7165798965843031E-3</v>
      </c>
      <c r="CH33" s="25">
        <f t="shared" si="9"/>
        <v>8.7649086752059555E-3</v>
      </c>
      <c r="CI33" s="25">
        <f t="shared" si="10"/>
        <v>-5.6080840689576739E-3</v>
      </c>
      <c r="CJ33" s="25">
        <f t="shared" si="11"/>
        <v>-5.9423354444290083E-3</v>
      </c>
      <c r="CK33" s="25">
        <f t="shared" si="12"/>
        <v>8.8809478658164361E-3</v>
      </c>
      <c r="CL33" s="25">
        <f t="shared" si="13"/>
        <v>9.6002583586369105E-3</v>
      </c>
    </row>
    <row r="34" spans="1:90" x14ac:dyDescent="0.3">
      <c r="A34" s="30" t="s">
        <v>33</v>
      </c>
      <c r="B34" s="28">
        <v>405502.79255000001</v>
      </c>
      <c r="C34" s="28">
        <v>57.775523137</v>
      </c>
      <c r="D34" s="28">
        <v>28212.903043999999</v>
      </c>
      <c r="E34" s="28">
        <v>3258.7819475000001</v>
      </c>
      <c r="F34" s="28">
        <v>3082.9096555000001</v>
      </c>
      <c r="G34" s="28">
        <v>65.966402935999994</v>
      </c>
      <c r="H34" s="28">
        <v>42143.904291999999</v>
      </c>
      <c r="I34" s="28">
        <v>333.54945586999997</v>
      </c>
      <c r="J34" s="28">
        <v>1051.8375298999999</v>
      </c>
      <c r="K34" s="28">
        <v>837.53226853000001</v>
      </c>
      <c r="L34" s="65">
        <v>56.799263717000002</v>
      </c>
      <c r="M34" s="65">
        <v>165.96427444</v>
      </c>
      <c r="N34" s="65">
        <v>72.134096420999995</v>
      </c>
      <c r="O34" s="28"/>
      <c r="P34" s="30" t="s">
        <v>33</v>
      </c>
      <c r="Q34" s="28">
        <v>49.517664543668602</v>
      </c>
      <c r="R34" s="28">
        <v>56.302154649593199</v>
      </c>
      <c r="S34" s="28">
        <v>332.01295327322202</v>
      </c>
      <c r="T34" s="28">
        <v>332.01295327322202</v>
      </c>
      <c r="U34" s="28">
        <v>145.364693150829</v>
      </c>
      <c r="V34" s="28">
        <v>1059.5804806021699</v>
      </c>
      <c r="W34" s="28">
        <v>167.02440979736701</v>
      </c>
      <c r="X34" s="28">
        <v>2505.03980499913</v>
      </c>
      <c r="Y34" s="28">
        <v>404851.46570104198</v>
      </c>
      <c r="Z34" s="28">
        <v>1720.94599268857</v>
      </c>
      <c r="AA34" s="28">
        <v>206.511595704001</v>
      </c>
      <c r="AB34" s="28">
        <v>1835.47786362139</v>
      </c>
      <c r="AC34" s="28">
        <v>3435.22985490785</v>
      </c>
      <c r="AD34" s="28">
        <v>831.07421610455401</v>
      </c>
      <c r="AE34" s="28">
        <v>831.07421610455401</v>
      </c>
      <c r="AF34" s="28">
        <v>224.16196393502901</v>
      </c>
      <c r="AG34" s="28">
        <v>1341.1982717383</v>
      </c>
      <c r="AH34" s="28">
        <v>61.897553709801599</v>
      </c>
      <c r="AI34" s="28">
        <v>7.2839504645843904</v>
      </c>
      <c r="AJ34" s="28">
        <v>55.152914954044299</v>
      </c>
      <c r="AK34" s="28">
        <v>72.5209701849776</v>
      </c>
      <c r="AL34" s="28">
        <v>57.431137300550503</v>
      </c>
      <c r="AM34" s="28">
        <v>0</v>
      </c>
      <c r="AN34" s="28">
        <v>25218.2348087104</v>
      </c>
      <c r="AO34" s="28">
        <v>2577.86350176424</v>
      </c>
      <c r="AP34" s="28">
        <v>28020.260274409698</v>
      </c>
      <c r="AQ34" s="28">
        <v>1083.3251253953099</v>
      </c>
      <c r="AR34" s="28">
        <v>0.16322055623715101</v>
      </c>
      <c r="AS34" s="28">
        <v>18685.837531862901</v>
      </c>
      <c r="AT34" s="28">
        <v>2.0920115129769501</v>
      </c>
      <c r="AU34" s="28">
        <v>3.1873072347977498</v>
      </c>
      <c r="AV34" s="28">
        <v>1345.9319836417001</v>
      </c>
      <c r="AW34" s="28">
        <v>0.60881003742345796</v>
      </c>
      <c r="AX34" s="28">
        <v>0</v>
      </c>
      <c r="AY34" s="28">
        <v>0.18334656679729</v>
      </c>
      <c r="AZ34" s="28">
        <v>3229.9240753643999</v>
      </c>
      <c r="BA34" s="28">
        <v>3055.0817950467099</v>
      </c>
      <c r="BB34" s="28">
        <v>174.842280317686</v>
      </c>
      <c r="BC34" s="28">
        <v>0</v>
      </c>
      <c r="BD34" s="28">
        <v>1.4838217251166999E-2</v>
      </c>
      <c r="BE34" s="28">
        <v>421.51470007771201</v>
      </c>
      <c r="BF34" s="28">
        <v>1.5802718514966601</v>
      </c>
      <c r="BG34" s="28">
        <v>255.8819179109</v>
      </c>
      <c r="BH34" s="28">
        <v>0.32644112257147101</v>
      </c>
      <c r="BI34" s="28">
        <v>5.2806259021037496</v>
      </c>
      <c r="BJ34" s="28">
        <v>1001.73051793184</v>
      </c>
      <c r="BK34" s="28">
        <v>292.55219457795403</v>
      </c>
      <c r="BL34" s="28">
        <v>1.9778593698088001</v>
      </c>
      <c r="BM34" s="28">
        <v>14.527728981519701</v>
      </c>
      <c r="BN34" s="28">
        <v>8.0214131571840305E-2</v>
      </c>
      <c r="BO34" s="28">
        <v>65.8337676041821</v>
      </c>
      <c r="BP34" s="28">
        <v>10375.497863648599</v>
      </c>
      <c r="BQ34" s="28">
        <v>0</v>
      </c>
      <c r="BR34" s="28">
        <v>0</v>
      </c>
      <c r="BS34" s="28">
        <v>4813.57925681698</v>
      </c>
      <c r="BT34" s="28">
        <v>1148.07503557935</v>
      </c>
      <c r="BU34" s="28">
        <v>42544.496167595302</v>
      </c>
      <c r="BV34" s="28">
        <v>6330.5430440466298</v>
      </c>
      <c r="BW34" s="30"/>
      <c r="BX34" s="37">
        <f t="shared" si="0"/>
        <v>7.9999957794735961E-3</v>
      </c>
      <c r="BZ34" s="25">
        <f t="shared" si="1"/>
        <v>-1.6062203785630548E-3</v>
      </c>
      <c r="CA34" s="25">
        <f t="shared" si="2"/>
        <v>-5.9607566967913644E-3</v>
      </c>
      <c r="CB34" s="25">
        <f t="shared" si="3"/>
        <v>-6.8281796201497026E-3</v>
      </c>
      <c r="CC34" s="25">
        <f t="shared" si="4"/>
        <v>-8.8554167171997454E-3</v>
      </c>
      <c r="CD34" s="25">
        <f t="shared" si="5"/>
        <v>-9.026492360437649E-3</v>
      </c>
      <c r="CE34" s="25">
        <f t="shared" si="6"/>
        <v>-2.0106497537326108E-3</v>
      </c>
      <c r="CF34" s="25">
        <f t="shared" si="7"/>
        <v>9.5053337445848655E-3</v>
      </c>
      <c r="CG34" s="25">
        <f t="shared" si="8"/>
        <v>-4.6065210712764532E-3</v>
      </c>
      <c r="CH34" s="25">
        <f t="shared" si="9"/>
        <v>7.3613561810312355E-3</v>
      </c>
      <c r="CI34" s="25">
        <f t="shared" si="10"/>
        <v>-7.710810279323195E-3</v>
      </c>
      <c r="CJ34" s="25">
        <f t="shared" si="11"/>
        <v>-8.7520336510633172E-3</v>
      </c>
      <c r="CK34" s="25">
        <f t="shared" si="12"/>
        <v>6.3877323053057461E-3</v>
      </c>
      <c r="CL34" s="25">
        <f t="shared" si="13"/>
        <v>5.3632579206326055E-3</v>
      </c>
    </row>
    <row r="35" spans="1:90" x14ac:dyDescent="0.3">
      <c r="A35" s="30" t="s">
        <v>34</v>
      </c>
      <c r="B35" s="28">
        <v>53308.375660999998</v>
      </c>
      <c r="C35" s="28">
        <v>33.065389869000001</v>
      </c>
      <c r="D35" s="28">
        <v>24076.208649</v>
      </c>
      <c r="E35" s="28">
        <v>1961.7644966</v>
      </c>
      <c r="F35" s="28">
        <v>1894.4741031999999</v>
      </c>
      <c r="G35" s="28">
        <v>27.341212327000001</v>
      </c>
      <c r="H35" s="28">
        <v>7924.7069707000001</v>
      </c>
      <c r="I35" s="28">
        <v>205.47006010999999</v>
      </c>
      <c r="J35" s="28">
        <v>189.01716868</v>
      </c>
      <c r="K35" s="28">
        <v>562.72216230000004</v>
      </c>
      <c r="L35" s="65">
        <v>46.402536404000003</v>
      </c>
      <c r="M35" s="65">
        <v>26.147051183999999</v>
      </c>
      <c r="N35" s="65">
        <v>21.547396043999999</v>
      </c>
      <c r="O35" s="28"/>
      <c r="P35" s="30" t="s">
        <v>34</v>
      </c>
      <c r="Q35" s="28">
        <v>25.657480190927402</v>
      </c>
      <c r="R35" s="28">
        <v>45.978755377487701</v>
      </c>
      <c r="S35" s="28">
        <v>203.83735774912401</v>
      </c>
      <c r="T35" s="28">
        <v>203.83735774912401</v>
      </c>
      <c r="U35" s="28">
        <v>126.01001596818701</v>
      </c>
      <c r="V35" s="28">
        <v>189.67816889351701</v>
      </c>
      <c r="W35" s="28">
        <v>26.344972894791798</v>
      </c>
      <c r="X35" s="28">
        <v>379.42905812435998</v>
      </c>
      <c r="Y35" s="28">
        <v>53288.556019775402</v>
      </c>
      <c r="Z35" s="28">
        <v>540.82906355368596</v>
      </c>
      <c r="AA35" s="28">
        <v>34.494764292299799</v>
      </c>
      <c r="AB35" s="28">
        <v>288.04399633185699</v>
      </c>
      <c r="AC35" s="28">
        <v>464.72501090796197</v>
      </c>
      <c r="AD35" s="28">
        <v>557.66695714249204</v>
      </c>
      <c r="AE35" s="28">
        <v>557.66695714249204</v>
      </c>
      <c r="AF35" s="28">
        <v>190.774770890171</v>
      </c>
      <c r="AG35" s="28">
        <v>205.96222839041599</v>
      </c>
      <c r="AH35" s="28">
        <v>10.752374114939601</v>
      </c>
      <c r="AI35" s="28">
        <v>6.1463985743348903</v>
      </c>
      <c r="AJ35" s="28">
        <v>7.4684749835292701</v>
      </c>
      <c r="AK35" s="28">
        <v>21.584809154024001</v>
      </c>
      <c r="AL35" s="28">
        <v>32.786682474798397</v>
      </c>
      <c r="AM35" s="28">
        <v>0</v>
      </c>
      <c r="AN35" s="28">
        <v>21462.1505298257</v>
      </c>
      <c r="AO35" s="28">
        <v>2193.9100932885699</v>
      </c>
      <c r="AP35" s="28">
        <v>23846.835394004502</v>
      </c>
      <c r="AQ35" s="28">
        <v>213.695469544855</v>
      </c>
      <c r="AR35" s="28">
        <v>7.2368095294675196E-3</v>
      </c>
      <c r="AS35" s="28">
        <v>3178.2032046498698</v>
      </c>
      <c r="AT35" s="28">
        <v>1.0823790527841599</v>
      </c>
      <c r="AU35" s="28">
        <v>0.47943172098303999</v>
      </c>
      <c r="AV35" s="28">
        <v>1343.0303211583</v>
      </c>
      <c r="AW35" s="28">
        <v>0.46847131489166999</v>
      </c>
      <c r="AX35" s="28">
        <v>0</v>
      </c>
      <c r="AY35" s="28">
        <v>7.0804107916246403E-2</v>
      </c>
      <c r="AZ35" s="28">
        <v>1945.1926720771701</v>
      </c>
      <c r="BA35" s="28">
        <v>1878.2947300917999</v>
      </c>
      <c r="BB35" s="28">
        <v>66.897941985372299</v>
      </c>
      <c r="BC35" s="28">
        <v>0</v>
      </c>
      <c r="BD35" s="28">
        <v>6.5788745024664196E-4</v>
      </c>
      <c r="BE35" s="28">
        <v>51.763429201320498</v>
      </c>
      <c r="BF35" s="28">
        <v>7.0065303316853705E-2</v>
      </c>
      <c r="BG35" s="28">
        <v>94.865197054625</v>
      </c>
      <c r="BH35" s="28">
        <v>1.44735860741745E-2</v>
      </c>
      <c r="BI35" s="28">
        <v>2.1815003729117999</v>
      </c>
      <c r="BJ35" s="28">
        <v>378.49423667719299</v>
      </c>
      <c r="BK35" s="28">
        <v>24.402411253237201</v>
      </c>
      <c r="BL35" s="28">
        <v>0.199963016804731</v>
      </c>
      <c r="BM35" s="28">
        <v>5.5564089860392301</v>
      </c>
      <c r="BN35" s="28">
        <v>1.0153841650820899E-2</v>
      </c>
      <c r="BO35" s="28">
        <v>27.1514125864074</v>
      </c>
      <c r="BP35" s="28">
        <v>1678.94463920167</v>
      </c>
      <c r="BQ35" s="28">
        <v>0</v>
      </c>
      <c r="BR35" s="28">
        <v>0</v>
      </c>
      <c r="BS35" s="28">
        <v>773.57191123695998</v>
      </c>
      <c r="BT35" s="28">
        <v>217.00475537995001</v>
      </c>
      <c r="BU35" s="28">
        <v>7989.6231878833896</v>
      </c>
      <c r="BV35" s="28">
        <v>1073.60976972355</v>
      </c>
      <c r="BW35" s="30"/>
      <c r="BX35" s="37">
        <f t="shared" ref="BX35:BX51" si="14">AF35/(AF35+AN35+AO35+1E-50)</f>
        <v>8.000003679236008E-3</v>
      </c>
      <c r="BZ35" s="25">
        <f t="shared" ref="BZ35:BZ51" si="15">+(Y35-B35)/B35</f>
        <v>-3.7179225551034798E-4</v>
      </c>
      <c r="CA35" s="25">
        <f t="shared" ref="CA35:CA51" si="16">+(AL35-C35)/C35</f>
        <v>-8.4289765009818284E-3</v>
      </c>
      <c r="CB35" s="25">
        <f t="shared" ref="CB35:CB51" si="17">+(AP35-D35)/D35</f>
        <v>-9.5269674033592235E-3</v>
      </c>
      <c r="CC35" s="25">
        <f t="shared" ref="CC35:CC51" si="18">+(AZ35-E35)/E35</f>
        <v>-8.4474077044166835E-3</v>
      </c>
      <c r="CD35" s="25">
        <f t="shared" ref="CD35:CD51" si="19">+(BA35-F35)/F35</f>
        <v>-8.5402978488178186E-3</v>
      </c>
      <c r="CE35" s="25">
        <f t="shared" ref="CE35:CE51" si="20">+(BO35-G35)/G35</f>
        <v>-6.9418919074473598E-3</v>
      </c>
      <c r="CF35" s="25">
        <f t="shared" ref="CF35:CF51" si="21">+(BU35-H35)/H35</f>
        <v>8.1916236680301419E-3</v>
      </c>
      <c r="CG35" s="25">
        <f t="shared" ref="CG35:CG51" si="22">+(T35-I35)/I35</f>
        <v>-7.946181356066678E-3</v>
      </c>
      <c r="CH35" s="25">
        <f t="shared" ref="CH35:CH51" si="23">+(V35-J35)/J35</f>
        <v>3.4970379576263022E-3</v>
      </c>
      <c r="CI35" s="25">
        <f t="shared" ref="CI35:CI51" si="24">+(AD35-K35)/K35</f>
        <v>-8.9834833176749007E-3</v>
      </c>
      <c r="CJ35" s="25">
        <f t="shared" ref="CJ35:CJ51" si="25">+(R35-L35)/L35</f>
        <v>-9.13271254878582E-3</v>
      </c>
      <c r="CK35" s="25">
        <f t="shared" ref="CK35:CK51" si="26">+(W35-M35)/M35</f>
        <v>7.5695614545212139E-3</v>
      </c>
      <c r="CL35" s="25">
        <f t="shared" ref="CL35:CL51" si="27">+(AK35-N35)/N35</f>
        <v>1.7363169984718077E-3</v>
      </c>
    </row>
    <row r="36" spans="1:90" x14ac:dyDescent="0.3">
      <c r="A36" s="30" t="s">
        <v>35</v>
      </c>
      <c r="B36" s="28">
        <v>527068.48543</v>
      </c>
      <c r="C36" s="28">
        <v>90.642839172999999</v>
      </c>
      <c r="D36" s="28">
        <v>44916.535867999999</v>
      </c>
      <c r="E36" s="28">
        <v>4587.8777975000003</v>
      </c>
      <c r="F36" s="28">
        <v>4350.7308542000001</v>
      </c>
      <c r="G36" s="28">
        <v>97.044361631000001</v>
      </c>
      <c r="H36" s="28">
        <v>51612.057649000002</v>
      </c>
      <c r="I36" s="28">
        <v>484.97008283000002</v>
      </c>
      <c r="J36" s="28">
        <v>1291.3544457</v>
      </c>
      <c r="K36" s="28">
        <v>1251.6717653000001</v>
      </c>
      <c r="L36" s="65">
        <v>81.48454658</v>
      </c>
      <c r="M36" s="65">
        <v>214.01229322</v>
      </c>
      <c r="N36" s="65">
        <v>99.251174793999994</v>
      </c>
      <c r="O36" s="28"/>
      <c r="P36" s="30" t="s">
        <v>35</v>
      </c>
      <c r="Q36" s="28">
        <v>69.3452086778004</v>
      </c>
      <c r="R36" s="28">
        <v>80.664820455252197</v>
      </c>
      <c r="S36" s="28">
        <v>481.62660531025801</v>
      </c>
      <c r="T36" s="28">
        <v>481.62660531025801</v>
      </c>
      <c r="U36" s="28">
        <v>212.66370771560301</v>
      </c>
      <c r="V36" s="28">
        <v>1297.1892004045001</v>
      </c>
      <c r="W36" s="28">
        <v>215.08300490179701</v>
      </c>
      <c r="X36" s="28">
        <v>3352.0368795290401</v>
      </c>
      <c r="Y36" s="28">
        <v>526087.65086018795</v>
      </c>
      <c r="Z36" s="28">
        <v>2297.1722487373399</v>
      </c>
      <c r="AA36" s="28">
        <v>283.27339699878598</v>
      </c>
      <c r="AB36" s="28">
        <v>2367.3599147428999</v>
      </c>
      <c r="AC36" s="28">
        <v>3875.42095702602</v>
      </c>
      <c r="AD36" s="28">
        <v>1239.57615917717</v>
      </c>
      <c r="AE36" s="28">
        <v>1239.57615917717</v>
      </c>
      <c r="AF36" s="28">
        <v>356.15292873361</v>
      </c>
      <c r="AG36" s="28">
        <v>1532.79420671355</v>
      </c>
      <c r="AH36" s="28">
        <v>75.362238820938003</v>
      </c>
      <c r="AI36" s="28">
        <v>10.8769915791045</v>
      </c>
      <c r="AJ36" s="28">
        <v>62.699385206126301</v>
      </c>
      <c r="AK36" s="28">
        <v>99.466496397851103</v>
      </c>
      <c r="AL36" s="28">
        <v>89.871789459702299</v>
      </c>
      <c r="AM36" s="28">
        <v>0</v>
      </c>
      <c r="AN36" s="28">
        <v>40067.170992157</v>
      </c>
      <c r="AO36" s="28">
        <v>4095.75640943798</v>
      </c>
      <c r="AP36" s="28">
        <v>44519.080330328601</v>
      </c>
      <c r="AQ36" s="28">
        <v>1377.0807546194501</v>
      </c>
      <c r="AR36" s="28">
        <v>0.23276742532118599</v>
      </c>
      <c r="AS36" s="28">
        <v>22378.197445354501</v>
      </c>
      <c r="AT36" s="28">
        <v>3.0160626316572698</v>
      </c>
      <c r="AU36" s="28">
        <v>4.5799054712103899</v>
      </c>
      <c r="AV36" s="28">
        <v>2022.6686764662099</v>
      </c>
      <c r="AW36" s="28">
        <v>0.890496428291914</v>
      </c>
      <c r="AX36" s="28">
        <v>0</v>
      </c>
      <c r="AY36" s="28">
        <v>0.26786672045944299</v>
      </c>
      <c r="AZ36" s="28">
        <v>4542.4453398576197</v>
      </c>
      <c r="BA36" s="28">
        <v>4306.8797439097198</v>
      </c>
      <c r="BB36" s="28">
        <v>235.565595947904</v>
      </c>
      <c r="BC36" s="28">
        <v>0</v>
      </c>
      <c r="BD36" s="28">
        <v>2.11606536450668E-2</v>
      </c>
      <c r="BE36" s="28">
        <v>540.37873493278596</v>
      </c>
      <c r="BF36" s="28">
        <v>2.25361114811201</v>
      </c>
      <c r="BG36" s="28">
        <v>346.36823437336301</v>
      </c>
      <c r="BH36" s="28">
        <v>0.46553427567695599</v>
      </c>
      <c r="BI36" s="28">
        <v>7.5699421681354897</v>
      </c>
      <c r="BJ36" s="28">
        <v>1354.3876638061699</v>
      </c>
      <c r="BK36" s="28">
        <v>416.357367621138</v>
      </c>
      <c r="BL36" s="28">
        <v>2.5586469889824</v>
      </c>
      <c r="BM36" s="28">
        <v>21.105373927037999</v>
      </c>
      <c r="BN36" s="28">
        <v>0.115066492655852</v>
      </c>
      <c r="BO36" s="28">
        <v>96.703222724361595</v>
      </c>
      <c r="BP36" s="28">
        <v>12291.0111309075</v>
      </c>
      <c r="BQ36" s="28">
        <v>0</v>
      </c>
      <c r="BR36" s="28">
        <v>0</v>
      </c>
      <c r="BS36" s="28">
        <v>5786.5136062179399</v>
      </c>
      <c r="BT36" s="28">
        <v>1433.6812056214501</v>
      </c>
      <c r="BU36" s="28">
        <v>51952.450207179303</v>
      </c>
      <c r="BV36" s="28">
        <v>7873.5839828522303</v>
      </c>
      <c r="BW36" s="30"/>
      <c r="BX36" s="37">
        <f t="shared" si="14"/>
        <v>8.0000064262554203E-3</v>
      </c>
      <c r="BZ36" s="25">
        <f t="shared" si="15"/>
        <v>-1.8609243332237107E-3</v>
      </c>
      <c r="CA36" s="25">
        <f t="shared" si="16"/>
        <v>-8.5064603043389017E-3</v>
      </c>
      <c r="CB36" s="25">
        <f t="shared" si="17"/>
        <v>-8.8487575898425E-3</v>
      </c>
      <c r="CC36" s="25">
        <f t="shared" si="18"/>
        <v>-9.902717475852852E-3</v>
      </c>
      <c r="CD36" s="25">
        <f t="shared" si="19"/>
        <v>-1.0079021608047396E-2</v>
      </c>
      <c r="CE36" s="25">
        <f t="shared" si="20"/>
        <v>-3.5152882754337388E-3</v>
      </c>
      <c r="CF36" s="25">
        <f t="shared" si="21"/>
        <v>6.5952138644465802E-3</v>
      </c>
      <c r="CG36" s="25">
        <f t="shared" si="22"/>
        <v>-6.8941933494772343E-3</v>
      </c>
      <c r="CH36" s="25">
        <f t="shared" si="23"/>
        <v>4.5183216148972976E-3</v>
      </c>
      <c r="CI36" s="25">
        <f t="shared" si="24"/>
        <v>-9.6635607338566177E-3</v>
      </c>
      <c r="CJ36" s="25">
        <f t="shared" si="25"/>
        <v>-1.0059896743034714E-2</v>
      </c>
      <c r="CK36" s="25">
        <f t="shared" si="26"/>
        <v>5.0030382165773025E-3</v>
      </c>
      <c r="CL36" s="25">
        <f t="shared" si="27"/>
        <v>2.1694615131560716E-3</v>
      </c>
    </row>
    <row r="37" spans="1:90" x14ac:dyDescent="0.3">
      <c r="A37" s="30" t="s">
        <v>36</v>
      </c>
      <c r="B37" s="28">
        <v>163480.91732000001</v>
      </c>
      <c r="C37" s="28">
        <v>31.827413924999998</v>
      </c>
      <c r="D37" s="28">
        <v>18126.477402</v>
      </c>
      <c r="E37" s="28">
        <v>1762.0306353000001</v>
      </c>
      <c r="F37" s="28">
        <v>1679.0000534000001</v>
      </c>
      <c r="G37" s="28">
        <v>32.866454195000003</v>
      </c>
      <c r="H37" s="28">
        <v>18799.032670000001</v>
      </c>
      <c r="I37" s="28">
        <v>187.26036121999999</v>
      </c>
      <c r="J37" s="28">
        <v>474.87112481000003</v>
      </c>
      <c r="K37" s="28">
        <v>482.38178641000002</v>
      </c>
      <c r="L37" s="65">
        <v>35.005017725999998</v>
      </c>
      <c r="M37" s="65">
        <v>69.586140890999999</v>
      </c>
      <c r="N37" s="65">
        <v>33.195382008999999</v>
      </c>
      <c r="O37" s="28"/>
      <c r="P37" s="30" t="s">
        <v>36</v>
      </c>
      <c r="Q37" s="28">
        <v>26.4124051092511</v>
      </c>
      <c r="R37" s="28">
        <v>34.693371225440103</v>
      </c>
      <c r="S37" s="28">
        <v>186.26164771111999</v>
      </c>
      <c r="T37" s="28">
        <v>186.26164771111999</v>
      </c>
      <c r="U37" s="28">
        <v>93.300636516625602</v>
      </c>
      <c r="V37" s="28">
        <v>479.29223558841602</v>
      </c>
      <c r="W37" s="28">
        <v>70.205951673065798</v>
      </c>
      <c r="X37" s="28">
        <v>1014.28105856226</v>
      </c>
      <c r="Y37" s="28">
        <v>163479.97300484401</v>
      </c>
      <c r="Z37" s="28">
        <v>807.88923064471305</v>
      </c>
      <c r="AA37" s="28">
        <v>83.210589968800704</v>
      </c>
      <c r="AB37" s="28">
        <v>772.96540698183799</v>
      </c>
      <c r="AC37" s="28">
        <v>1537.89861105674</v>
      </c>
      <c r="AD37" s="28">
        <v>478.51098253474402</v>
      </c>
      <c r="AE37" s="28">
        <v>478.51098253474402</v>
      </c>
      <c r="AF37" s="28">
        <v>143.92291924227101</v>
      </c>
      <c r="AG37" s="28">
        <v>593.51551468433001</v>
      </c>
      <c r="AH37" s="28">
        <v>26.8754397005805</v>
      </c>
      <c r="AI37" s="28">
        <v>4.6194148238143198</v>
      </c>
      <c r="AJ37" s="28">
        <v>23.810923632798101</v>
      </c>
      <c r="AK37" s="28">
        <v>33.401861704984</v>
      </c>
      <c r="AL37" s="28">
        <v>31.620208710681901</v>
      </c>
      <c r="AM37" s="28">
        <v>0</v>
      </c>
      <c r="AN37" s="28">
        <v>16191.329482630301</v>
      </c>
      <c r="AO37" s="28">
        <v>1655.1143736525601</v>
      </c>
      <c r="AP37" s="28">
        <v>17990.366775525101</v>
      </c>
      <c r="AQ37" s="28">
        <v>473.88364898095699</v>
      </c>
      <c r="AR37" s="28">
        <v>4.4978050112160099E-2</v>
      </c>
      <c r="AS37" s="28">
        <v>8321.3892045473604</v>
      </c>
      <c r="AT37" s="28">
        <v>1.0104906439149599</v>
      </c>
      <c r="AU37" s="28">
        <v>1.01403115042686</v>
      </c>
      <c r="AV37" s="28">
        <v>900.95523911881298</v>
      </c>
      <c r="AW37" s="28">
        <v>0.357231487293109</v>
      </c>
      <c r="AX37" s="28">
        <v>0</v>
      </c>
      <c r="AY37" s="28">
        <v>7.5681517077552996E-2</v>
      </c>
      <c r="AZ37" s="28">
        <v>1746.59553542559</v>
      </c>
      <c r="BA37" s="28">
        <v>1664.01564185041</v>
      </c>
      <c r="BB37" s="28">
        <v>82.579893575180407</v>
      </c>
      <c r="BC37" s="28">
        <v>0</v>
      </c>
      <c r="BD37" s="28">
        <v>4.0888957120102203E-3</v>
      </c>
      <c r="BE37" s="28">
        <v>163.922404619785</v>
      </c>
      <c r="BF37" s="28">
        <v>0.435468684656382</v>
      </c>
      <c r="BG37" s="28">
        <v>118.59835052387299</v>
      </c>
      <c r="BH37" s="28">
        <v>8.9956149495417206E-2</v>
      </c>
      <c r="BI37" s="28">
        <v>2.32263198178982</v>
      </c>
      <c r="BJ37" s="28">
        <v>468.38674778573301</v>
      </c>
      <c r="BK37" s="28">
        <v>94.7864659015342</v>
      </c>
      <c r="BL37" s="28">
        <v>0.73718084139398099</v>
      </c>
      <c r="BM37" s="28">
        <v>6.0364079055539897</v>
      </c>
      <c r="BN37" s="28">
        <v>2.4752494783313199E-2</v>
      </c>
      <c r="BO37" s="28">
        <v>32.799327255190498</v>
      </c>
      <c r="BP37" s="28">
        <v>4627.2640234247901</v>
      </c>
      <c r="BQ37" s="28">
        <v>0</v>
      </c>
      <c r="BR37" s="28">
        <v>0</v>
      </c>
      <c r="BS37" s="28">
        <v>2146.4658804078099</v>
      </c>
      <c r="BT37" s="28">
        <v>497.81940083254602</v>
      </c>
      <c r="BU37" s="28">
        <v>19020.105486752898</v>
      </c>
      <c r="BV37" s="28">
        <v>2749.6078051773402</v>
      </c>
      <c r="BW37" s="30"/>
      <c r="BX37" s="37">
        <f t="shared" si="14"/>
        <v>7.9999991683365745E-3</v>
      </c>
      <c r="BZ37" s="25">
        <f t="shared" si="15"/>
        <v>-5.7763020386578643E-6</v>
      </c>
      <c r="CA37" s="25">
        <f t="shared" si="16"/>
        <v>-6.5102749097481873E-3</v>
      </c>
      <c r="CB37" s="25">
        <f t="shared" si="17"/>
        <v>-7.5089397380586334E-3</v>
      </c>
      <c r="CC37" s="25">
        <f t="shared" si="18"/>
        <v>-8.7598362736650819E-3</v>
      </c>
      <c r="CD37" s="25">
        <f t="shared" si="19"/>
        <v>-8.9246045699917596E-3</v>
      </c>
      <c r="CE37" s="25">
        <f t="shared" si="20"/>
        <v>-2.0424150232706568E-3</v>
      </c>
      <c r="CF37" s="25">
        <f t="shared" si="21"/>
        <v>1.1759797465839383E-2</v>
      </c>
      <c r="CG37" s="25">
        <f t="shared" si="22"/>
        <v>-5.3332883818731835E-3</v>
      </c>
      <c r="CH37" s="25">
        <f t="shared" si="23"/>
        <v>9.3101276271218159E-3</v>
      </c>
      <c r="CI37" s="25">
        <f t="shared" si="24"/>
        <v>-8.0243574370074053E-3</v>
      </c>
      <c r="CJ37" s="25">
        <f t="shared" si="25"/>
        <v>-8.9029093771439451E-3</v>
      </c>
      <c r="CK37" s="25">
        <f t="shared" si="26"/>
        <v>8.9071009561612572E-3</v>
      </c>
      <c r="CL37" s="25">
        <f t="shared" si="27"/>
        <v>6.2201331476775821E-3</v>
      </c>
    </row>
    <row r="38" spans="1:90" x14ac:dyDescent="0.3">
      <c r="A38" s="30" t="s">
        <v>37</v>
      </c>
      <c r="B38" s="28">
        <v>178219.96856000001</v>
      </c>
      <c r="C38" s="28">
        <v>30.178677593</v>
      </c>
      <c r="D38" s="28">
        <v>15208.327803</v>
      </c>
      <c r="E38" s="28">
        <v>1670.2944734</v>
      </c>
      <c r="F38" s="28">
        <v>1582.4967998</v>
      </c>
      <c r="G38" s="28">
        <v>32.226847546999998</v>
      </c>
      <c r="H38" s="28">
        <v>21070.362152999998</v>
      </c>
      <c r="I38" s="28">
        <v>179.89126707</v>
      </c>
      <c r="J38" s="28">
        <v>495.27089149</v>
      </c>
      <c r="K38" s="28">
        <v>447.3192884</v>
      </c>
      <c r="L38" s="65">
        <v>30.807285887999999</v>
      </c>
      <c r="M38" s="65">
        <v>83.094617477</v>
      </c>
      <c r="N38" s="65">
        <v>39.862382510000003</v>
      </c>
      <c r="O38" s="28"/>
      <c r="P38" s="30" t="s">
        <v>37</v>
      </c>
      <c r="Q38" s="28">
        <v>26.1777209295993</v>
      </c>
      <c r="R38" s="28">
        <v>30.563493551614101</v>
      </c>
      <c r="S38" s="28">
        <v>179.14503269613201</v>
      </c>
      <c r="T38" s="28">
        <v>179.14503269613201</v>
      </c>
      <c r="U38" s="28">
        <v>81.0363540997039</v>
      </c>
      <c r="V38" s="28">
        <v>498.83930616125099</v>
      </c>
      <c r="W38" s="28">
        <v>83.7284724739187</v>
      </c>
      <c r="X38" s="28">
        <v>1172.7021144881401</v>
      </c>
      <c r="Y38" s="28">
        <v>178156.70347194801</v>
      </c>
      <c r="Z38" s="28">
        <v>867.50891864229902</v>
      </c>
      <c r="AA38" s="28">
        <v>99.043043688476899</v>
      </c>
      <c r="AB38" s="28">
        <v>909.13276954219805</v>
      </c>
      <c r="AC38" s="28">
        <v>1614.4011529940201</v>
      </c>
      <c r="AD38" s="28">
        <v>444.04546278205601</v>
      </c>
      <c r="AE38" s="28">
        <v>444.04546278205601</v>
      </c>
      <c r="AF38" s="28">
        <v>120.80379414231901</v>
      </c>
      <c r="AG38" s="28">
        <v>631.79446330349299</v>
      </c>
      <c r="AH38" s="28">
        <v>30.693925552408199</v>
      </c>
      <c r="AI38" s="28">
        <v>4.0178466215380499</v>
      </c>
      <c r="AJ38" s="28">
        <v>25.8456595178796</v>
      </c>
      <c r="AK38" s="28">
        <v>40.116335241641799</v>
      </c>
      <c r="AL38" s="28">
        <v>30.000384597959599</v>
      </c>
      <c r="AM38" s="28">
        <v>0</v>
      </c>
      <c r="AN38" s="28">
        <v>13590.4272036244</v>
      </c>
      <c r="AO38" s="28">
        <v>1389.2438019830499</v>
      </c>
      <c r="AP38" s="28">
        <v>15100.4747997497</v>
      </c>
      <c r="AQ38" s="28">
        <v>541.81238061631802</v>
      </c>
      <c r="AR38" s="28">
        <v>5.4828877917954898E-2</v>
      </c>
      <c r="AS38" s="28">
        <v>9394.5408236329895</v>
      </c>
      <c r="AT38" s="28">
        <v>0.960027219034705</v>
      </c>
      <c r="AU38" s="28">
        <v>1.1387165040206799</v>
      </c>
      <c r="AV38" s="28">
        <v>733.97548341297397</v>
      </c>
      <c r="AW38" s="28">
        <v>0.31272904501286902</v>
      </c>
      <c r="AX38" s="28">
        <v>0</v>
      </c>
      <c r="AY38" s="28">
        <v>7.4201642322128294E-2</v>
      </c>
      <c r="AZ38" s="28">
        <v>1658.2662431404699</v>
      </c>
      <c r="BA38" s="28">
        <v>1570.7780561290001</v>
      </c>
      <c r="BB38" s="28">
        <v>87.488187011469506</v>
      </c>
      <c r="BC38" s="28">
        <v>0</v>
      </c>
      <c r="BD38" s="28">
        <v>4.9844559535265698E-3</v>
      </c>
      <c r="BE38" s="28">
        <v>202.78901740549</v>
      </c>
      <c r="BF38" s="28">
        <v>0.53084366816029704</v>
      </c>
      <c r="BG38" s="28">
        <v>125.786993396054</v>
      </c>
      <c r="BH38" s="28">
        <v>0.109658145670397</v>
      </c>
      <c r="BI38" s="28">
        <v>2.3013902912856801</v>
      </c>
      <c r="BJ38" s="28">
        <v>495.82582743321302</v>
      </c>
      <c r="BK38" s="28">
        <v>107.79748292787001</v>
      </c>
      <c r="BL38" s="28">
        <v>0.91956989820157797</v>
      </c>
      <c r="BM38" s="28">
        <v>5.9655116388608702</v>
      </c>
      <c r="BN38" s="28">
        <v>2.82730948285079E-2</v>
      </c>
      <c r="BO38" s="28">
        <v>32.17194537564</v>
      </c>
      <c r="BP38" s="28">
        <v>5166.3480228624803</v>
      </c>
      <c r="BQ38" s="28">
        <v>0</v>
      </c>
      <c r="BR38" s="28">
        <v>0</v>
      </c>
      <c r="BS38" s="28">
        <v>2364.5375320867702</v>
      </c>
      <c r="BT38" s="28">
        <v>619.38267603841302</v>
      </c>
      <c r="BU38" s="28">
        <v>21276.074234252101</v>
      </c>
      <c r="BV38" s="28">
        <v>3299.95465295945</v>
      </c>
      <c r="BW38" s="30"/>
      <c r="BX38" s="37">
        <f t="shared" si="14"/>
        <v>7.999999718175806E-3</v>
      </c>
      <c r="BZ38" s="25">
        <f t="shared" si="15"/>
        <v>-3.5498316245463315E-4</v>
      </c>
      <c r="CA38" s="25">
        <f t="shared" si="16"/>
        <v>-5.9079127801728616E-3</v>
      </c>
      <c r="CB38" s="25">
        <f t="shared" si="17"/>
        <v>-7.0917069021240635E-3</v>
      </c>
      <c r="CC38" s="25">
        <f t="shared" si="18"/>
        <v>-7.2012632808667702E-3</v>
      </c>
      <c r="CD38" s="25">
        <f t="shared" si="19"/>
        <v>-7.4052242459390133E-3</v>
      </c>
      <c r="CE38" s="25">
        <f t="shared" si="20"/>
        <v>-1.7036159456778536E-3</v>
      </c>
      <c r="CF38" s="25">
        <f t="shared" si="21"/>
        <v>9.763101353377223E-3</v>
      </c>
      <c r="CG38" s="25">
        <f t="shared" si="22"/>
        <v>-4.1482523638994347E-3</v>
      </c>
      <c r="CH38" s="25">
        <f t="shared" si="23"/>
        <v>7.2049755650197365E-3</v>
      </c>
      <c r="CI38" s="25">
        <f t="shared" si="24"/>
        <v>-7.3187669363734024E-3</v>
      </c>
      <c r="CJ38" s="25">
        <f t="shared" si="25"/>
        <v>-7.913463629097537E-3</v>
      </c>
      <c r="CK38" s="25">
        <f t="shared" si="26"/>
        <v>7.6281113766983348E-3</v>
      </c>
      <c r="CL38" s="25">
        <f t="shared" si="27"/>
        <v>6.3707364098994487E-3</v>
      </c>
    </row>
    <row r="39" spans="1:90" x14ac:dyDescent="0.3">
      <c r="A39" s="30" t="s">
        <v>38</v>
      </c>
      <c r="B39" s="28">
        <v>494181.62599999999</v>
      </c>
      <c r="C39" s="28">
        <v>69.908840185000003</v>
      </c>
      <c r="D39" s="28">
        <v>33170.218287000003</v>
      </c>
      <c r="E39" s="28">
        <v>3906.0102072</v>
      </c>
      <c r="F39" s="28">
        <v>3692.0365683999999</v>
      </c>
      <c r="G39" s="28">
        <v>77.844071471000007</v>
      </c>
      <c r="H39" s="28">
        <v>52102.181911</v>
      </c>
      <c r="I39" s="28">
        <v>415.42158929999999</v>
      </c>
      <c r="J39" s="28">
        <v>1251.2262971</v>
      </c>
      <c r="K39" s="28">
        <v>1035.5242478</v>
      </c>
      <c r="L39" s="65">
        <v>69.002051331999994</v>
      </c>
      <c r="M39" s="65">
        <v>210.86607734</v>
      </c>
      <c r="N39" s="65">
        <v>95.128845550999998</v>
      </c>
      <c r="O39" s="28"/>
      <c r="P39" s="30" t="s">
        <v>130</v>
      </c>
      <c r="Q39" s="28">
        <v>61.233140837628198</v>
      </c>
      <c r="R39" s="28">
        <v>68.414885891605607</v>
      </c>
      <c r="S39" s="28">
        <v>413.47965607245499</v>
      </c>
      <c r="T39" s="28">
        <v>413.47965607245499</v>
      </c>
      <c r="U39" s="28">
        <v>179.81204429544101</v>
      </c>
      <c r="V39" s="28">
        <v>1258.2018565246201</v>
      </c>
      <c r="W39" s="28">
        <v>212.05698684236401</v>
      </c>
      <c r="X39" s="28">
        <v>3149.0398971335499</v>
      </c>
      <c r="Y39" s="28">
        <v>493462.81471849699</v>
      </c>
      <c r="Z39" s="28">
        <v>2147.1729269123898</v>
      </c>
      <c r="AA39" s="28">
        <v>264.79024246251703</v>
      </c>
      <c r="AB39" s="28">
        <v>2313.3397712801402</v>
      </c>
      <c r="AC39" s="28">
        <v>3991.1707558160001</v>
      </c>
      <c r="AD39" s="28">
        <v>1027.32556393241</v>
      </c>
      <c r="AE39" s="28">
        <v>1027.32556393241</v>
      </c>
      <c r="AF39" s="28">
        <v>263.07816816988799</v>
      </c>
      <c r="AG39" s="28">
        <v>1556.6948544387899</v>
      </c>
      <c r="AH39" s="28">
        <v>75.964083791183299</v>
      </c>
      <c r="AI39" s="28">
        <v>8.9150413467859302</v>
      </c>
      <c r="AJ39" s="28">
        <v>63.715803871061503</v>
      </c>
      <c r="AK39" s="28">
        <v>95.644976519007898</v>
      </c>
      <c r="AL39" s="28">
        <v>69.467913256943106</v>
      </c>
      <c r="AM39" s="28">
        <v>0</v>
      </c>
      <c r="AN39" s="28">
        <v>29596.293015272498</v>
      </c>
      <c r="AO39" s="28">
        <v>3025.3995362533501</v>
      </c>
      <c r="AP39" s="28">
        <v>32884.770719695698</v>
      </c>
      <c r="AQ39" s="28">
        <v>1351.3708142017799</v>
      </c>
      <c r="AR39" s="28">
        <v>0.206799129284544</v>
      </c>
      <c r="AS39" s="28">
        <v>23079.869370184599</v>
      </c>
      <c r="AT39" s="28">
        <v>2.54013945909599</v>
      </c>
      <c r="AU39" s="28">
        <v>4.0031355409315603</v>
      </c>
      <c r="AV39" s="28">
        <v>1568.7922432579901</v>
      </c>
      <c r="AW39" s="28">
        <v>0.72294561307781702</v>
      </c>
      <c r="AX39" s="28">
        <v>0</v>
      </c>
      <c r="AY39" s="28">
        <v>0.22578224628934501</v>
      </c>
      <c r="AZ39" s="28">
        <v>3877.6703859755798</v>
      </c>
      <c r="BA39" s="28">
        <v>3664.4762388170602</v>
      </c>
      <c r="BB39" s="28">
        <v>213.19414715851701</v>
      </c>
      <c r="BC39" s="28">
        <v>0</v>
      </c>
      <c r="BD39" s="28">
        <v>1.8799924615155599E-2</v>
      </c>
      <c r="BE39" s="28">
        <v>523.56115930047304</v>
      </c>
      <c r="BF39" s="28">
        <v>2.0021909872848398</v>
      </c>
      <c r="BG39" s="28">
        <v>312.537551745234</v>
      </c>
      <c r="BH39" s="28">
        <v>0.41359820753209098</v>
      </c>
      <c r="BI39" s="28">
        <v>6.47046480607594</v>
      </c>
      <c r="BJ39" s="28">
        <v>1222.5331426225</v>
      </c>
      <c r="BK39" s="28">
        <v>365.533267452102</v>
      </c>
      <c r="BL39" s="28">
        <v>2.4641702840104198</v>
      </c>
      <c r="BM39" s="28">
        <v>17.883170763405399</v>
      </c>
      <c r="BN39" s="28">
        <v>0.100944929259191</v>
      </c>
      <c r="BO39" s="28">
        <v>77.603798334408097</v>
      </c>
      <c r="BP39" s="28">
        <v>12705.2773293879</v>
      </c>
      <c r="BQ39" s="28">
        <v>0</v>
      </c>
      <c r="BR39" s="28">
        <v>0</v>
      </c>
      <c r="BS39" s="28">
        <v>5876.5683319985201</v>
      </c>
      <c r="BT39" s="28">
        <v>1502.07391109178</v>
      </c>
      <c r="BU39" s="28">
        <v>52529.353978295498</v>
      </c>
      <c r="BV39" s="28">
        <v>8143.1135986146401</v>
      </c>
      <c r="BW39" s="30"/>
      <c r="BX39" s="37">
        <f t="shared" si="14"/>
        <v>8.0000000733568173E-3</v>
      </c>
      <c r="BZ39" s="25">
        <f t="shared" si="15"/>
        <v>-1.4545487806197869E-3</v>
      </c>
      <c r="CA39" s="25">
        <f t="shared" si="16"/>
        <v>-6.3071698356040517E-3</v>
      </c>
      <c r="CB39" s="25">
        <f t="shared" si="17"/>
        <v>-8.6055378000384521E-3</v>
      </c>
      <c r="CC39" s="25">
        <f t="shared" si="18"/>
        <v>-7.2554396228102416E-3</v>
      </c>
      <c r="CD39" s="25">
        <f t="shared" si="19"/>
        <v>-7.4648040647342009E-3</v>
      </c>
      <c r="CE39" s="25">
        <f t="shared" si="20"/>
        <v>-3.0865951902505607E-3</v>
      </c>
      <c r="CF39" s="25">
        <f t="shared" si="21"/>
        <v>8.1987366292103764E-3</v>
      </c>
      <c r="CG39" s="25">
        <f t="shared" si="22"/>
        <v>-4.6746083438206311E-3</v>
      </c>
      <c r="CH39" s="25">
        <f t="shared" si="23"/>
        <v>5.5749782759421888E-3</v>
      </c>
      <c r="CI39" s="25">
        <f t="shared" si="24"/>
        <v>-7.9174233582732286E-3</v>
      </c>
      <c r="CJ39" s="25">
        <f t="shared" si="25"/>
        <v>-8.5093910841761589E-3</v>
      </c>
      <c r="CK39" s="25">
        <f t="shared" si="26"/>
        <v>5.647705488653767E-3</v>
      </c>
      <c r="CL39" s="25">
        <f t="shared" si="27"/>
        <v>5.4255989864945278E-3</v>
      </c>
    </row>
    <row r="40" spans="1:90" x14ac:dyDescent="0.3">
      <c r="A40" s="30" t="s">
        <v>39</v>
      </c>
      <c r="B40" s="28">
        <v>38722.497646000003</v>
      </c>
      <c r="C40" s="28">
        <v>5.1728058146000002</v>
      </c>
      <c r="D40" s="28">
        <v>2554.5257491000002</v>
      </c>
      <c r="E40" s="28">
        <v>242.81370373999999</v>
      </c>
      <c r="F40" s="28">
        <v>229.79496753000001</v>
      </c>
      <c r="G40" s="28">
        <v>6.2095540961999998</v>
      </c>
      <c r="H40" s="28">
        <v>3389.6580115000002</v>
      </c>
      <c r="I40" s="28">
        <v>28.407353978</v>
      </c>
      <c r="J40" s="28">
        <v>87.289100106999996</v>
      </c>
      <c r="K40" s="28">
        <v>72.096842366999994</v>
      </c>
      <c r="L40" s="65">
        <v>4.5224390882999996</v>
      </c>
      <c r="M40" s="65">
        <v>15.660021985</v>
      </c>
      <c r="N40" s="65">
        <v>6.2035870124999999</v>
      </c>
      <c r="O40" s="28"/>
      <c r="P40" s="30" t="s">
        <v>39</v>
      </c>
      <c r="Q40" s="28">
        <v>4.3658888950439998</v>
      </c>
      <c r="R40" s="28">
        <v>4.49018337090674</v>
      </c>
      <c r="S40" s="28">
        <v>28.342388755344398</v>
      </c>
      <c r="T40" s="28">
        <v>28.342388755344398</v>
      </c>
      <c r="U40" s="28">
        <v>11.782642542535401</v>
      </c>
      <c r="V40" s="28">
        <v>88.069499255603802</v>
      </c>
      <c r="W40" s="28">
        <v>15.8068686831656</v>
      </c>
      <c r="X40" s="28">
        <v>251.63920788483</v>
      </c>
      <c r="Y40" s="28">
        <v>38781.561124577602</v>
      </c>
      <c r="Z40" s="28">
        <v>160.09672307005701</v>
      </c>
      <c r="AA40" s="28">
        <v>20.334258622867399</v>
      </c>
      <c r="AB40" s="28">
        <v>175.75496006918101</v>
      </c>
      <c r="AC40" s="28">
        <v>257.92489596473399</v>
      </c>
      <c r="AD40" s="28">
        <v>71.666595701472104</v>
      </c>
      <c r="AE40" s="28">
        <v>71.666595701472104</v>
      </c>
      <c r="AF40" s="28">
        <v>20.3750127901144</v>
      </c>
      <c r="AG40" s="28">
        <v>107.30260392720299</v>
      </c>
      <c r="AH40" s="28">
        <v>5.4964959488356797</v>
      </c>
      <c r="AI40" s="28">
        <v>0.59334711051659705</v>
      </c>
      <c r="AJ40" s="28">
        <v>4.7340482984022101</v>
      </c>
      <c r="AK40" s="28">
        <v>6.2523484153547404</v>
      </c>
      <c r="AL40" s="28">
        <v>5.1568593252754296</v>
      </c>
      <c r="AM40" s="28">
        <v>0</v>
      </c>
      <c r="AN40" s="28">
        <v>2292.18973307539</v>
      </c>
      <c r="AO40" s="28">
        <v>234.312499809851</v>
      </c>
      <c r="AP40" s="28">
        <v>2546.87724567535</v>
      </c>
      <c r="AQ40" s="28">
        <v>98.090064521569502</v>
      </c>
      <c r="AR40" s="28">
        <v>1.78084120658961E-2</v>
      </c>
      <c r="AS40" s="28">
        <v>1450.5246918169901</v>
      </c>
      <c r="AT40" s="28">
        <v>0.181237513847781</v>
      </c>
      <c r="AU40" s="28">
        <v>0.33659561721148301</v>
      </c>
      <c r="AV40" s="28">
        <v>98.662215093944397</v>
      </c>
      <c r="AW40" s="28">
        <v>4.7069614907653899E-2</v>
      </c>
      <c r="AX40" s="28">
        <v>0</v>
      </c>
      <c r="AY40" s="28">
        <v>1.79354358813252E-2</v>
      </c>
      <c r="AZ40" s="28">
        <v>240.94173383459801</v>
      </c>
      <c r="BA40" s="28">
        <v>227.976223767742</v>
      </c>
      <c r="BB40" s="28">
        <v>12.965510066855099</v>
      </c>
      <c r="BC40" s="28">
        <v>0</v>
      </c>
      <c r="BD40" s="28">
        <v>1.6189537304959799E-3</v>
      </c>
      <c r="BE40" s="28">
        <v>31.440910178188599</v>
      </c>
      <c r="BF40" s="28">
        <v>0.17241745399229499</v>
      </c>
      <c r="BG40" s="28">
        <v>19.480075949227501</v>
      </c>
      <c r="BH40" s="28">
        <v>3.5616860728517399E-2</v>
      </c>
      <c r="BI40" s="28">
        <v>0.47839262002788802</v>
      </c>
      <c r="BJ40" s="28">
        <v>75.542090091877398</v>
      </c>
      <c r="BK40" s="28">
        <v>30.2422840685946</v>
      </c>
      <c r="BL40" s="28">
        <v>0.15470385886009999</v>
      </c>
      <c r="BM40" s="28">
        <v>1.39900199077365</v>
      </c>
      <c r="BN40" s="28">
        <v>8.5341224777746496E-3</v>
      </c>
      <c r="BO40" s="28">
        <v>6.2185065723088302</v>
      </c>
      <c r="BP40" s="28">
        <v>789.68781253279894</v>
      </c>
      <c r="BQ40" s="28">
        <v>0</v>
      </c>
      <c r="BR40" s="28">
        <v>0</v>
      </c>
      <c r="BS40" s="28">
        <v>377.54611955060898</v>
      </c>
      <c r="BT40" s="28">
        <v>93.044700125994098</v>
      </c>
      <c r="BU40" s="28">
        <v>3427.9516790952198</v>
      </c>
      <c r="BV40" s="28">
        <v>517.89673528486401</v>
      </c>
      <c r="BW40" s="30"/>
      <c r="BX40" s="37">
        <f t="shared" si="14"/>
        <v>7.9999979679866978E-3</v>
      </c>
      <c r="BZ40" s="25">
        <f t="shared" si="15"/>
        <v>1.525301366599721E-3</v>
      </c>
      <c r="CA40" s="25">
        <f t="shared" si="16"/>
        <v>-3.0827542915998207E-3</v>
      </c>
      <c r="CB40" s="25">
        <f t="shared" si="17"/>
        <v>-2.9940991698145661E-3</v>
      </c>
      <c r="CC40" s="25">
        <f t="shared" si="18"/>
        <v>-7.7094903482319522E-3</v>
      </c>
      <c r="CD40" s="25">
        <f t="shared" si="19"/>
        <v>-7.914637042782802E-3</v>
      </c>
      <c r="CE40" s="25">
        <f t="shared" si="20"/>
        <v>1.4417260837310349E-3</v>
      </c>
      <c r="CF40" s="25">
        <f t="shared" si="21"/>
        <v>1.1297206817118939E-2</v>
      </c>
      <c r="CG40" s="25">
        <f t="shared" si="22"/>
        <v>-2.2869156594420444E-3</v>
      </c>
      <c r="CH40" s="25">
        <f t="shared" si="23"/>
        <v>8.940396311191012E-3</v>
      </c>
      <c r="CI40" s="25">
        <f t="shared" si="24"/>
        <v>-5.9676214852485785E-3</v>
      </c>
      <c r="CJ40" s="25">
        <f t="shared" si="25"/>
        <v>-7.132371882400442E-3</v>
      </c>
      <c r="CK40" s="25">
        <f t="shared" si="26"/>
        <v>9.3771706263412399E-3</v>
      </c>
      <c r="CL40" s="25">
        <f t="shared" si="27"/>
        <v>7.8601948770103611E-3</v>
      </c>
    </row>
    <row r="41" spans="1:90" x14ac:dyDescent="0.3">
      <c r="A41" s="30" t="s">
        <v>40</v>
      </c>
      <c r="B41" s="28">
        <v>204596.83201000001</v>
      </c>
      <c r="C41" s="28">
        <v>33.795160926000001</v>
      </c>
      <c r="D41" s="28">
        <v>16784.785995999999</v>
      </c>
      <c r="E41" s="28">
        <v>1764.0291106</v>
      </c>
      <c r="F41" s="28">
        <v>1671.8719232999999</v>
      </c>
      <c r="G41" s="28">
        <v>37.369721716999997</v>
      </c>
      <c r="H41" s="28">
        <v>23301.894912</v>
      </c>
      <c r="I41" s="28">
        <v>190.87502262000001</v>
      </c>
      <c r="J41" s="28">
        <v>578.43381422000004</v>
      </c>
      <c r="K41" s="28">
        <v>482.87538102000002</v>
      </c>
      <c r="L41" s="65">
        <v>32.446560185000003</v>
      </c>
      <c r="M41" s="65">
        <v>86.530165608999994</v>
      </c>
      <c r="N41" s="65">
        <v>40.005738420999997</v>
      </c>
      <c r="O41" s="28"/>
      <c r="P41" s="30" t="s">
        <v>40</v>
      </c>
      <c r="Q41" s="28">
        <v>27.714115683295098</v>
      </c>
      <c r="R41" s="28">
        <v>32.154574189419399</v>
      </c>
      <c r="S41" s="28">
        <v>190.01494399325901</v>
      </c>
      <c r="T41" s="28">
        <v>190.01494399325901</v>
      </c>
      <c r="U41" s="28">
        <v>85.140144341176295</v>
      </c>
      <c r="V41" s="28">
        <v>585.01873496245003</v>
      </c>
      <c r="W41" s="28">
        <v>87.404821621338897</v>
      </c>
      <c r="X41" s="28">
        <v>1280.2928637103701</v>
      </c>
      <c r="Y41" s="28">
        <v>204717.918475724</v>
      </c>
      <c r="Z41" s="28">
        <v>922.33181533050799</v>
      </c>
      <c r="AA41" s="28">
        <v>107.41145099827899</v>
      </c>
      <c r="AB41" s="28">
        <v>958.62040727938199</v>
      </c>
      <c r="AC41" s="28">
        <v>1976.99342267527</v>
      </c>
      <c r="AD41" s="28">
        <v>478.99530436233999</v>
      </c>
      <c r="AE41" s="28">
        <v>478.99530436233999</v>
      </c>
      <c r="AF41" s="28">
        <v>133.44725719693301</v>
      </c>
      <c r="AG41" s="28">
        <v>764.51089487384502</v>
      </c>
      <c r="AH41" s="28">
        <v>34.028808636271897</v>
      </c>
      <c r="AI41" s="28">
        <v>4.2892995197914399</v>
      </c>
      <c r="AJ41" s="28">
        <v>31.4759693644416</v>
      </c>
      <c r="AK41" s="28">
        <v>40.298586788104998</v>
      </c>
      <c r="AL41" s="28">
        <v>33.591314784856401</v>
      </c>
      <c r="AM41" s="28">
        <v>0</v>
      </c>
      <c r="AN41" s="28">
        <v>15012.8033649145</v>
      </c>
      <c r="AO41" s="28">
        <v>1534.6431938358701</v>
      </c>
      <c r="AP41" s="28">
        <v>16680.8938159473</v>
      </c>
      <c r="AQ41" s="28">
        <v>584.19490543654297</v>
      </c>
      <c r="AR41" s="28">
        <v>7.8425138521911103E-2</v>
      </c>
      <c r="AS41" s="28">
        <v>10459.289924271199</v>
      </c>
      <c r="AT41" s="28">
        <v>1.1055852024669699</v>
      </c>
      <c r="AU41" s="28">
        <v>1.56336253520505</v>
      </c>
      <c r="AV41" s="28">
        <v>770.65219828370095</v>
      </c>
      <c r="AW41" s="28">
        <v>0.33652271851937499</v>
      </c>
      <c r="AX41" s="28">
        <v>0</v>
      </c>
      <c r="AY41" s="28">
        <v>9.4009802190291897E-2</v>
      </c>
      <c r="AZ41" s="28">
        <v>1747.39872197102</v>
      </c>
      <c r="BA41" s="28">
        <v>1655.77429557508</v>
      </c>
      <c r="BB41" s="28">
        <v>91.624426395939096</v>
      </c>
      <c r="BC41" s="28">
        <v>0</v>
      </c>
      <c r="BD41" s="28">
        <v>7.1295689897870797E-3</v>
      </c>
      <c r="BE41" s="28">
        <v>212.23466151887399</v>
      </c>
      <c r="BF41" s="28">
        <v>0.75929932053550198</v>
      </c>
      <c r="BG41" s="28">
        <v>133.607732469121</v>
      </c>
      <c r="BH41" s="28">
        <v>0.15685038685604299</v>
      </c>
      <c r="BI41" s="28">
        <v>2.7373984371434599</v>
      </c>
      <c r="BJ41" s="28">
        <v>523.95735963447305</v>
      </c>
      <c r="BK41" s="28">
        <v>144.84491736278</v>
      </c>
      <c r="BL41" s="28">
        <v>0.98899583602021501</v>
      </c>
      <c r="BM41" s="28">
        <v>7.4556003185678703</v>
      </c>
      <c r="BN41" s="28">
        <v>3.9164403897771601E-2</v>
      </c>
      <c r="BO41" s="28">
        <v>37.353384183380399</v>
      </c>
      <c r="BP41" s="28">
        <v>5835.6530826200096</v>
      </c>
      <c r="BQ41" s="28">
        <v>0</v>
      </c>
      <c r="BR41" s="28">
        <v>0</v>
      </c>
      <c r="BS41" s="28">
        <v>2678.4559344532399</v>
      </c>
      <c r="BT41" s="28">
        <v>629.60205805102601</v>
      </c>
      <c r="BU41" s="28">
        <v>23618.549296009001</v>
      </c>
      <c r="BV41" s="28">
        <v>3436.9369222097298</v>
      </c>
      <c r="BW41" s="30"/>
      <c r="BX41" s="37">
        <f t="shared" si="14"/>
        <v>8.0000063947025715E-3</v>
      </c>
      <c r="BZ41" s="25">
        <f t="shared" si="15"/>
        <v>5.9182962186857756E-4</v>
      </c>
      <c r="CA41" s="25">
        <f t="shared" si="16"/>
        <v>-6.0318144834390517E-3</v>
      </c>
      <c r="CB41" s="25">
        <f t="shared" si="17"/>
        <v>-6.1896636678869391E-3</v>
      </c>
      <c r="CC41" s="25">
        <f t="shared" si="18"/>
        <v>-9.4275023745631226E-3</v>
      </c>
      <c r="CD41" s="25">
        <f t="shared" si="19"/>
        <v>-9.6285053302084499E-3</v>
      </c>
      <c r="CE41" s="25">
        <f t="shared" si="20"/>
        <v>-4.3718638697183993E-4</v>
      </c>
      <c r="CF41" s="25">
        <f t="shared" si="21"/>
        <v>1.3589211744574949E-2</v>
      </c>
      <c r="CG41" s="25">
        <f t="shared" si="22"/>
        <v>-4.5059778641298271E-3</v>
      </c>
      <c r="CH41" s="25">
        <f t="shared" si="23"/>
        <v>1.1384052212316705E-2</v>
      </c>
      <c r="CI41" s="25">
        <f t="shared" si="24"/>
        <v>-8.0353582107747165E-3</v>
      </c>
      <c r="CJ41" s="25">
        <f t="shared" si="25"/>
        <v>-8.9989815227189459E-3</v>
      </c>
      <c r="CK41" s="25">
        <f t="shared" si="26"/>
        <v>1.010810514672042E-2</v>
      </c>
      <c r="CL41" s="25">
        <f t="shared" si="27"/>
        <v>7.3201590237684105E-3</v>
      </c>
    </row>
    <row r="42" spans="1:90" x14ac:dyDescent="0.3">
      <c r="A42" s="30" t="s">
        <v>41</v>
      </c>
      <c r="B42" s="28">
        <v>48913.932972000002</v>
      </c>
      <c r="C42" s="28">
        <v>24.240388181</v>
      </c>
      <c r="D42" s="28">
        <v>17127.327499999999</v>
      </c>
      <c r="E42" s="28">
        <v>1427.0244642</v>
      </c>
      <c r="F42" s="28">
        <v>1375.7258340000001</v>
      </c>
      <c r="G42" s="28">
        <v>20.677513130000001</v>
      </c>
      <c r="H42" s="28">
        <v>7240.6424758000003</v>
      </c>
      <c r="I42" s="28">
        <v>150.32755542000001</v>
      </c>
      <c r="J42" s="28">
        <v>170.62955686999999</v>
      </c>
      <c r="K42" s="28">
        <v>407.47337126999997</v>
      </c>
      <c r="L42" s="65">
        <v>33.12561582</v>
      </c>
      <c r="M42" s="65">
        <v>24.283173983000001</v>
      </c>
      <c r="N42" s="65">
        <v>17.743586754999999</v>
      </c>
      <c r="O42" s="28"/>
      <c r="P42" s="30" t="s">
        <v>41</v>
      </c>
      <c r="Q42" s="28">
        <v>19.056980981625099</v>
      </c>
      <c r="R42" s="28">
        <v>32.8318357493185</v>
      </c>
      <c r="S42" s="28">
        <v>149.22822088641499</v>
      </c>
      <c r="T42" s="28">
        <v>149.22822088641499</v>
      </c>
      <c r="U42" s="28">
        <v>89.730982792043406</v>
      </c>
      <c r="V42" s="28">
        <v>171.57514432248499</v>
      </c>
      <c r="W42" s="28">
        <v>24.490899323333199</v>
      </c>
      <c r="X42" s="28">
        <v>348.09393320564601</v>
      </c>
      <c r="Y42" s="28">
        <v>48950.858357225901</v>
      </c>
      <c r="Z42" s="28">
        <v>428.57299948448798</v>
      </c>
      <c r="AA42" s="28">
        <v>31.341861580260499</v>
      </c>
      <c r="AB42" s="28">
        <v>266.294038486403</v>
      </c>
      <c r="AC42" s="28">
        <v>472.54595890626302</v>
      </c>
      <c r="AD42" s="28">
        <v>403.95134488693401</v>
      </c>
      <c r="AE42" s="28">
        <v>403.95134488693401</v>
      </c>
      <c r="AF42" s="28">
        <v>135.74643226111499</v>
      </c>
      <c r="AG42" s="28">
        <v>198.107834001903</v>
      </c>
      <c r="AH42" s="28">
        <v>9.8872033000487196</v>
      </c>
      <c r="AI42" s="28">
        <v>4.3783862272987299</v>
      </c>
      <c r="AJ42" s="28">
        <v>7.4113595026324202</v>
      </c>
      <c r="AK42" s="28">
        <v>17.8016037755364</v>
      </c>
      <c r="AL42" s="28">
        <v>24.0476133891102</v>
      </c>
      <c r="AM42" s="28">
        <v>0</v>
      </c>
      <c r="AN42" s="28">
        <v>15271.4681694472</v>
      </c>
      <c r="AO42" s="28">
        <v>1561.0826766381699</v>
      </c>
      <c r="AP42" s="28">
        <v>16968.297278346501</v>
      </c>
      <c r="AQ42" s="28">
        <v>188.554643351576</v>
      </c>
      <c r="AR42" s="28">
        <v>1.08002006342697E-2</v>
      </c>
      <c r="AS42" s="28">
        <v>3021.9514783538002</v>
      </c>
      <c r="AT42" s="28">
        <v>0.79828596460479295</v>
      </c>
      <c r="AU42" s="28">
        <v>0.43629250031691402</v>
      </c>
      <c r="AV42" s="28">
        <v>944.62334000231397</v>
      </c>
      <c r="AW42" s="28">
        <v>0.33463344510766801</v>
      </c>
      <c r="AX42" s="28">
        <v>0</v>
      </c>
      <c r="AY42" s="28">
        <v>5.39116605984446E-2</v>
      </c>
      <c r="AZ42" s="28">
        <v>1415.5432595032701</v>
      </c>
      <c r="BA42" s="28">
        <v>1364.49885137262</v>
      </c>
      <c r="BB42" s="28">
        <v>51.044408130645799</v>
      </c>
      <c r="BC42" s="28">
        <v>0</v>
      </c>
      <c r="BD42" s="28">
        <v>9.8183682959043501E-4</v>
      </c>
      <c r="BE42" s="28">
        <v>50.094420693684199</v>
      </c>
      <c r="BF42" s="28">
        <v>0.104565521072328</v>
      </c>
      <c r="BG42" s="28">
        <v>72.672450690873404</v>
      </c>
      <c r="BH42" s="28">
        <v>2.1600430057485499E-2</v>
      </c>
      <c r="BI42" s="28">
        <v>1.6479395281006599</v>
      </c>
      <c r="BJ42" s="28">
        <v>289.24740221674699</v>
      </c>
      <c r="BK42" s="28">
        <v>27.1862931357851</v>
      </c>
      <c r="BL42" s="28">
        <v>0.20637601779129899</v>
      </c>
      <c r="BM42" s="28">
        <v>4.2361450743784301</v>
      </c>
      <c r="BN42" s="28">
        <v>9.7055895115108898E-3</v>
      </c>
      <c r="BO42" s="28">
        <v>20.553386186940902</v>
      </c>
      <c r="BP42" s="28">
        <v>1623.0688788473999</v>
      </c>
      <c r="BQ42" s="28">
        <v>0</v>
      </c>
      <c r="BR42" s="28">
        <v>0</v>
      </c>
      <c r="BS42" s="28">
        <v>741.04626700559299</v>
      </c>
      <c r="BT42" s="28">
        <v>202.182240324145</v>
      </c>
      <c r="BU42" s="28">
        <v>7309.60906187823</v>
      </c>
      <c r="BV42" s="28">
        <v>1020.38981303201</v>
      </c>
      <c r="BW42" s="30"/>
      <c r="BX42" s="37">
        <f t="shared" si="14"/>
        <v>8.0000031844293037E-3</v>
      </c>
      <c r="BZ42" s="25">
        <f t="shared" si="15"/>
        <v>7.5490525873346309E-4</v>
      </c>
      <c r="CA42" s="25">
        <f t="shared" si="16"/>
        <v>-7.9526280870741133E-3</v>
      </c>
      <c r="CB42" s="25">
        <f t="shared" si="17"/>
        <v>-9.2851743305251977E-3</v>
      </c>
      <c r="CC42" s="25">
        <f t="shared" si="18"/>
        <v>-8.0455556192348746E-3</v>
      </c>
      <c r="CD42" s="25">
        <f t="shared" si="19"/>
        <v>-8.1607703729288539E-3</v>
      </c>
      <c r="CE42" s="25">
        <f t="shared" si="20"/>
        <v>-6.0029918626437672E-3</v>
      </c>
      <c r="CF42" s="25">
        <f t="shared" si="21"/>
        <v>9.5249263181731384E-3</v>
      </c>
      <c r="CG42" s="25">
        <f t="shared" si="22"/>
        <v>-7.312927630024931E-3</v>
      </c>
      <c r="CH42" s="25">
        <f t="shared" si="23"/>
        <v>5.5417564801239494E-3</v>
      </c>
      <c r="CI42" s="25">
        <f t="shared" si="24"/>
        <v>-8.6435743569907991E-3</v>
      </c>
      <c r="CJ42" s="25">
        <f t="shared" si="25"/>
        <v>-8.8686674469045292E-3</v>
      </c>
      <c r="CK42" s="25">
        <f t="shared" si="26"/>
        <v>8.5542911515035444E-3</v>
      </c>
      <c r="CL42" s="25">
        <f t="shared" si="27"/>
        <v>3.2697459277815878E-3</v>
      </c>
    </row>
    <row r="43" spans="1:90" x14ac:dyDescent="0.3">
      <c r="A43" s="30" t="s">
        <v>42</v>
      </c>
      <c r="B43" s="28">
        <v>257772.77697000001</v>
      </c>
      <c r="C43" s="28">
        <v>43.802090305</v>
      </c>
      <c r="D43" s="28">
        <v>22645.399096000001</v>
      </c>
      <c r="E43" s="28">
        <v>2371.8290630000001</v>
      </c>
      <c r="F43" s="28">
        <v>2250.7354875999999</v>
      </c>
      <c r="G43" s="28">
        <v>47.686872645000001</v>
      </c>
      <c r="H43" s="28">
        <v>30973.758582999999</v>
      </c>
      <c r="I43" s="28">
        <v>258.22434198000002</v>
      </c>
      <c r="J43" s="28">
        <v>757.16227655</v>
      </c>
      <c r="K43" s="28">
        <v>655.13671779000003</v>
      </c>
      <c r="L43" s="65">
        <v>44.757789025999998</v>
      </c>
      <c r="M43" s="65">
        <v>115.63445684</v>
      </c>
      <c r="N43" s="65">
        <v>54.195523076000001</v>
      </c>
      <c r="O43" s="28"/>
      <c r="P43" s="30" t="s">
        <v>42</v>
      </c>
      <c r="Q43" s="28">
        <v>37.374428612135098</v>
      </c>
      <c r="R43" s="28">
        <v>44.386606077154603</v>
      </c>
      <c r="S43" s="28">
        <v>257.22089702897398</v>
      </c>
      <c r="T43" s="28">
        <v>257.22089702897398</v>
      </c>
      <c r="U43" s="28">
        <v>117.60083305831699</v>
      </c>
      <c r="V43" s="28">
        <v>765.23337112770298</v>
      </c>
      <c r="W43" s="28">
        <v>116.824098530109</v>
      </c>
      <c r="X43" s="28">
        <v>1736.1781784315101</v>
      </c>
      <c r="Y43" s="28">
        <v>258104.569713123</v>
      </c>
      <c r="Z43" s="28">
        <v>1235.9978367005001</v>
      </c>
      <c r="AA43" s="28">
        <v>147.24005861325699</v>
      </c>
      <c r="AB43" s="28">
        <v>1276.79191692214</v>
      </c>
      <c r="AC43" s="28">
        <v>2541.6604382884898</v>
      </c>
      <c r="AD43" s="28">
        <v>650.30805224393202</v>
      </c>
      <c r="AE43" s="28">
        <v>650.30805224393202</v>
      </c>
      <c r="AF43" s="28">
        <v>179.91253549518501</v>
      </c>
      <c r="AG43" s="28">
        <v>974.26586809604805</v>
      </c>
      <c r="AH43" s="28">
        <v>44.402577422296197</v>
      </c>
      <c r="AI43" s="28">
        <v>5.8497268505365403</v>
      </c>
      <c r="AJ43" s="28">
        <v>39.530969851112602</v>
      </c>
      <c r="AK43" s="28">
        <v>54.620992370040597</v>
      </c>
      <c r="AL43" s="28">
        <v>43.550936300864699</v>
      </c>
      <c r="AM43" s="28">
        <v>0</v>
      </c>
      <c r="AN43" s="28">
        <v>20240.1568214201</v>
      </c>
      <c r="AO43" s="28">
        <v>2068.9942416419999</v>
      </c>
      <c r="AP43" s="28">
        <v>22489.063598557201</v>
      </c>
      <c r="AQ43" s="28">
        <v>773.81093380622406</v>
      </c>
      <c r="AR43" s="28">
        <v>0.11658648681360401</v>
      </c>
      <c r="AS43" s="28">
        <v>13884.515755034299</v>
      </c>
      <c r="AT43" s="28">
        <v>1.55322420421413</v>
      </c>
      <c r="AU43" s="28">
        <v>2.30824716237592</v>
      </c>
      <c r="AV43" s="28">
        <v>1067.6757289637701</v>
      </c>
      <c r="AW43" s="28">
        <v>0.46493471904848499</v>
      </c>
      <c r="AX43" s="28">
        <v>0</v>
      </c>
      <c r="AY43" s="28">
        <v>0.136818461162827</v>
      </c>
      <c r="AZ43" s="28">
        <v>2353.9355348366898</v>
      </c>
      <c r="BA43" s="28">
        <v>2233.2440263274002</v>
      </c>
      <c r="BB43" s="28">
        <v>120.69150850928899</v>
      </c>
      <c r="BC43" s="28">
        <v>0</v>
      </c>
      <c r="BD43" s="28">
        <v>1.05987662814089E-2</v>
      </c>
      <c r="BE43" s="28">
        <v>272.71060546635999</v>
      </c>
      <c r="BF43" s="28">
        <v>1.1287688576199999</v>
      </c>
      <c r="BG43" s="28">
        <v>177.294509477118</v>
      </c>
      <c r="BH43" s="28">
        <v>0.23317288446127299</v>
      </c>
      <c r="BI43" s="28">
        <v>3.87557817754923</v>
      </c>
      <c r="BJ43" s="28">
        <v>693.60818916758899</v>
      </c>
      <c r="BK43" s="28">
        <v>209.97280894541001</v>
      </c>
      <c r="BL43" s="28">
        <v>1.2890815473139401</v>
      </c>
      <c r="BM43" s="28">
        <v>10.780069399516</v>
      </c>
      <c r="BN43" s="28">
        <v>5.79125862089871E-2</v>
      </c>
      <c r="BO43" s="28">
        <v>47.640794335885097</v>
      </c>
      <c r="BP43" s="28">
        <v>7720.2229885993702</v>
      </c>
      <c r="BQ43" s="28">
        <v>0</v>
      </c>
      <c r="BR43" s="28">
        <v>0</v>
      </c>
      <c r="BS43" s="28">
        <v>3546.8830931525899</v>
      </c>
      <c r="BT43" s="28">
        <v>854.61392758721502</v>
      </c>
      <c r="BU43" s="28">
        <v>31369.889745200799</v>
      </c>
      <c r="BV43" s="28">
        <v>4658.6195361324098</v>
      </c>
      <c r="BW43" s="30"/>
      <c r="BX43" s="37">
        <f t="shared" si="14"/>
        <v>8.0000011875428507E-3</v>
      </c>
      <c r="BZ43" s="25">
        <f t="shared" si="15"/>
        <v>1.2871519910793586E-3</v>
      </c>
      <c r="CA43" s="25">
        <f t="shared" si="16"/>
        <v>-5.733836042674711E-3</v>
      </c>
      <c r="CB43" s="25">
        <f t="shared" si="17"/>
        <v>-6.9036318052974732E-3</v>
      </c>
      <c r="CC43" s="25">
        <f t="shared" si="18"/>
        <v>-7.5441896055855407E-3</v>
      </c>
      <c r="CD43" s="25">
        <f t="shared" si="19"/>
        <v>-7.771442432469574E-3</v>
      </c>
      <c r="CE43" s="25">
        <f t="shared" si="20"/>
        <v>-9.6626821091685283E-4</v>
      </c>
      <c r="CF43" s="25">
        <f t="shared" si="21"/>
        <v>1.2789250653558622E-2</v>
      </c>
      <c r="CG43" s="25">
        <f t="shared" si="22"/>
        <v>-3.8859425232023979E-3</v>
      </c>
      <c r="CH43" s="25">
        <f t="shared" si="23"/>
        <v>1.0659662832753391E-2</v>
      </c>
      <c r="CI43" s="25">
        <f t="shared" si="24"/>
        <v>-7.370470033120336E-3</v>
      </c>
      <c r="CJ43" s="25">
        <f t="shared" si="25"/>
        <v>-8.2931475598531593E-3</v>
      </c>
      <c r="CK43" s="25">
        <f t="shared" si="26"/>
        <v>1.0287951555435345E-2</v>
      </c>
      <c r="CL43" s="25">
        <f t="shared" si="27"/>
        <v>7.8506354379853042E-3</v>
      </c>
    </row>
    <row r="44" spans="1:90" x14ac:dyDescent="0.3">
      <c r="A44" s="30" t="s">
        <v>43</v>
      </c>
      <c r="B44" s="28">
        <v>641423.37459000002</v>
      </c>
      <c r="C44" s="28">
        <v>244.92282505</v>
      </c>
      <c r="D44" s="28">
        <v>111281.13389</v>
      </c>
      <c r="E44" s="28">
        <v>9864.3718688000008</v>
      </c>
      <c r="F44" s="28">
        <v>9461.1401569000009</v>
      </c>
      <c r="G44" s="28">
        <v>205.85948979</v>
      </c>
      <c r="H44" s="28">
        <v>71293.840052</v>
      </c>
      <c r="I44" s="28">
        <v>1151.168134</v>
      </c>
      <c r="J44" s="28">
        <v>1825.2970465000001</v>
      </c>
      <c r="K44" s="28">
        <v>3196.2714083999999</v>
      </c>
      <c r="L44" s="65">
        <v>212.36240860999999</v>
      </c>
      <c r="M44" s="65">
        <v>247.28866515999999</v>
      </c>
      <c r="N44" s="65">
        <v>172.77191235000001</v>
      </c>
      <c r="O44" s="28"/>
      <c r="P44" s="30" t="s">
        <v>43</v>
      </c>
      <c r="Q44" s="28">
        <v>141.44300085087301</v>
      </c>
      <c r="R44" s="28">
        <v>209.56836433056401</v>
      </c>
      <c r="S44" s="28">
        <v>1138.8024191142999</v>
      </c>
      <c r="T44" s="28">
        <v>1138.8024191142999</v>
      </c>
      <c r="U44" s="28">
        <v>546.40051620770805</v>
      </c>
      <c r="V44" s="28">
        <v>1838.82826532119</v>
      </c>
      <c r="W44" s="28">
        <v>249.525006341508</v>
      </c>
      <c r="X44" s="28">
        <v>4511.1655020385797</v>
      </c>
      <c r="Y44" s="28">
        <v>642030.11752795696</v>
      </c>
      <c r="Z44" s="28">
        <v>3567.23864810434</v>
      </c>
      <c r="AA44" s="28">
        <v>441.40689731040601</v>
      </c>
      <c r="AB44" s="28">
        <v>2743.6753584190801</v>
      </c>
      <c r="AC44" s="28">
        <v>5347.2348261595798</v>
      </c>
      <c r="AD44" s="28">
        <v>3156.0195916777898</v>
      </c>
      <c r="AE44" s="28">
        <v>3156.0195916777898</v>
      </c>
      <c r="AF44" s="28">
        <v>878.90173736977499</v>
      </c>
      <c r="AG44" s="28">
        <v>2107.53838816391</v>
      </c>
      <c r="AH44" s="28">
        <v>94.524764742098199</v>
      </c>
      <c r="AI44" s="28">
        <v>29.635128092199398</v>
      </c>
      <c r="AJ44" s="28">
        <v>83.782293844231901</v>
      </c>
      <c r="AK44" s="28">
        <v>172.51445965198599</v>
      </c>
      <c r="AL44" s="28">
        <v>241.99356313894</v>
      </c>
      <c r="AM44" s="28">
        <v>0</v>
      </c>
      <c r="AN44" s="28">
        <v>98876.396455518799</v>
      </c>
      <c r="AO44" s="28">
        <v>10107.360136900401</v>
      </c>
      <c r="AP44" s="28">
        <v>109862.658329789</v>
      </c>
      <c r="AQ44" s="28">
        <v>1813.49998498577</v>
      </c>
      <c r="AR44" s="28">
        <v>0.39238814741866301</v>
      </c>
      <c r="AS44" s="28">
        <v>30122.0703712664</v>
      </c>
      <c r="AT44" s="28">
        <v>6.6133359020486404</v>
      </c>
      <c r="AU44" s="28">
        <v>8.3744735867546201</v>
      </c>
      <c r="AV44" s="28">
        <v>5735.4214509719604</v>
      </c>
      <c r="AW44" s="28">
        <v>2.2266671305191301</v>
      </c>
      <c r="AX44" s="28">
        <v>0</v>
      </c>
      <c r="AY44" s="28">
        <v>0.57276891479687098</v>
      </c>
      <c r="AZ44" s="28">
        <v>9747.8473564879296</v>
      </c>
      <c r="BA44" s="28">
        <v>9347.9227600792601</v>
      </c>
      <c r="BB44" s="28">
        <v>399.92459640867003</v>
      </c>
      <c r="BC44" s="28">
        <v>0</v>
      </c>
      <c r="BD44" s="28">
        <v>3.5671628940403502E-2</v>
      </c>
      <c r="BE44" s="28">
        <v>613.86731263413697</v>
      </c>
      <c r="BF44" s="28">
        <v>3.7990249798332099</v>
      </c>
      <c r="BG44" s="28">
        <v>592.99457331304995</v>
      </c>
      <c r="BH44" s="28">
        <v>0.78477504524104702</v>
      </c>
      <c r="BI44" s="28">
        <v>15.6290783974602</v>
      </c>
      <c r="BJ44" s="28">
        <v>2319.5767210326399</v>
      </c>
      <c r="BK44" s="28">
        <v>939.10940912529497</v>
      </c>
      <c r="BL44" s="28">
        <v>2.99074576111818</v>
      </c>
      <c r="BM44" s="28">
        <v>44.437040865975497</v>
      </c>
      <c r="BN44" s="28">
        <v>0.20673176735285501</v>
      </c>
      <c r="BO44" s="28">
        <v>203.89312883612499</v>
      </c>
      <c r="BP44" s="28">
        <v>16537.275116324399</v>
      </c>
      <c r="BQ44" s="28">
        <v>0</v>
      </c>
      <c r="BR44" s="28">
        <v>0</v>
      </c>
      <c r="BS44" s="28">
        <v>7725.7697252490098</v>
      </c>
      <c r="BT44" s="28">
        <v>1845.7102604454301</v>
      </c>
      <c r="BU44" s="28">
        <v>71987.073624233206</v>
      </c>
      <c r="BV44" s="28">
        <v>9723.7698553695609</v>
      </c>
      <c r="BW44" s="30"/>
      <c r="BX44" s="37">
        <f t="shared" si="14"/>
        <v>8.0000042847266795E-3</v>
      </c>
      <c r="BZ44" s="25">
        <f t="shared" si="15"/>
        <v>9.4593206607845989E-4</v>
      </c>
      <c r="CA44" s="25">
        <f t="shared" si="16"/>
        <v>-1.1959938443719972E-2</v>
      </c>
      <c r="CB44" s="25">
        <f t="shared" si="17"/>
        <v>-1.2746774863142029E-2</v>
      </c>
      <c r="CC44" s="25">
        <f t="shared" si="18"/>
        <v>-1.1812664188038809E-2</v>
      </c>
      <c r="CD44" s="25">
        <f t="shared" si="19"/>
        <v>-1.1966570090199056E-2</v>
      </c>
      <c r="CE44" s="25">
        <f t="shared" si="20"/>
        <v>-9.5519568025788943E-3</v>
      </c>
      <c r="CF44" s="25">
        <f t="shared" si="21"/>
        <v>9.7236110683276231E-3</v>
      </c>
      <c r="CG44" s="25">
        <f t="shared" si="22"/>
        <v>-1.0741884282995686E-2</v>
      </c>
      <c r="CH44" s="25">
        <f t="shared" si="23"/>
        <v>7.4131598728743656E-3</v>
      </c>
      <c r="CI44" s="25">
        <f t="shared" si="24"/>
        <v>-1.2593366325658665E-2</v>
      </c>
      <c r="CJ44" s="25">
        <f t="shared" si="25"/>
        <v>-1.3156962655133542E-2</v>
      </c>
      <c r="CK44" s="25">
        <f t="shared" si="26"/>
        <v>9.0434439445943021E-3</v>
      </c>
      <c r="CL44" s="25">
        <f t="shared" si="27"/>
        <v>-1.4901305108695846E-3</v>
      </c>
    </row>
    <row r="45" spans="1:90" x14ac:dyDescent="0.3">
      <c r="A45" s="30" t="s">
        <v>44</v>
      </c>
      <c r="B45" s="28">
        <v>103239.32838000001</v>
      </c>
      <c r="C45" s="28">
        <v>18.075963763000001</v>
      </c>
      <c r="D45" s="28">
        <v>8631.9321017999991</v>
      </c>
      <c r="E45" s="28">
        <v>1037.1649058</v>
      </c>
      <c r="F45" s="28">
        <v>980.82062323000002</v>
      </c>
      <c r="G45" s="28">
        <v>19.266725415</v>
      </c>
      <c r="H45" s="28">
        <v>15874.244944</v>
      </c>
      <c r="I45" s="28">
        <v>117.08505768000001</v>
      </c>
      <c r="J45" s="28">
        <v>343.72823857999998</v>
      </c>
      <c r="K45" s="28">
        <v>281.48315262</v>
      </c>
      <c r="L45" s="65">
        <v>19.702109376999999</v>
      </c>
      <c r="M45" s="65">
        <v>56.905357197999997</v>
      </c>
      <c r="N45" s="65">
        <v>29.708178364999998</v>
      </c>
      <c r="O45" s="28"/>
      <c r="P45" s="30" t="s">
        <v>44</v>
      </c>
      <c r="Q45" s="28">
        <v>16.737366407244998</v>
      </c>
      <c r="R45" s="28">
        <v>19.5680219050635</v>
      </c>
      <c r="S45" s="28">
        <v>116.826795207568</v>
      </c>
      <c r="T45" s="28">
        <v>116.826795207568</v>
      </c>
      <c r="U45" s="28">
        <v>51.356413208948602</v>
      </c>
      <c r="V45" s="28">
        <v>347.30355527366203</v>
      </c>
      <c r="W45" s="28">
        <v>57.540497659006299</v>
      </c>
      <c r="X45" s="28">
        <v>749.44836249172101</v>
      </c>
      <c r="Y45" s="28">
        <v>103490.916085252</v>
      </c>
      <c r="Z45" s="28">
        <v>566.93410530151198</v>
      </c>
      <c r="AA45" s="28">
        <v>66.471992617802201</v>
      </c>
      <c r="AB45" s="28">
        <v>610.81943967359496</v>
      </c>
      <c r="AC45" s="28">
        <v>1253.8712210738099</v>
      </c>
      <c r="AD45" s="28">
        <v>279.689738498081</v>
      </c>
      <c r="AE45" s="28">
        <v>279.689738498081</v>
      </c>
      <c r="AF45" s="28">
        <v>68.512485019262897</v>
      </c>
      <c r="AG45" s="28">
        <v>476.49018965037999</v>
      </c>
      <c r="AH45" s="28">
        <v>22.321067633429799</v>
      </c>
      <c r="AI45" s="28">
        <v>2.5154387381625498</v>
      </c>
      <c r="AJ45" s="28">
        <v>19.237011575120199</v>
      </c>
      <c r="AK45" s="28">
        <v>30.011878662059701</v>
      </c>
      <c r="AL45" s="28">
        <v>17.9910313898488</v>
      </c>
      <c r="AM45" s="28">
        <v>0</v>
      </c>
      <c r="AN45" s="28">
        <v>7707.6551941224798</v>
      </c>
      <c r="AO45" s="28">
        <v>787.89407040680805</v>
      </c>
      <c r="AP45" s="28">
        <v>8564.0617495485494</v>
      </c>
      <c r="AQ45" s="28">
        <v>379.92773172687998</v>
      </c>
      <c r="AR45" s="28">
        <v>3.3025854432800199E-2</v>
      </c>
      <c r="AS45" s="28">
        <v>7328.1720707240502</v>
      </c>
      <c r="AT45" s="28">
        <v>0.58177841972695798</v>
      </c>
      <c r="AU45" s="28">
        <v>0.68191097821282198</v>
      </c>
      <c r="AV45" s="28">
        <v>433.14084962824501</v>
      </c>
      <c r="AW45" s="28">
        <v>0.188226007264229</v>
      </c>
      <c r="AX45" s="28">
        <v>0</v>
      </c>
      <c r="AY45" s="28">
        <v>4.3956108489448101E-2</v>
      </c>
      <c r="AZ45" s="28">
        <v>1032.5955109486799</v>
      </c>
      <c r="BA45" s="28">
        <v>976.19568682680904</v>
      </c>
      <c r="BB45" s="28">
        <v>56.399824121871397</v>
      </c>
      <c r="BC45" s="28">
        <v>0</v>
      </c>
      <c r="BD45" s="28">
        <v>3.0023487243968899E-3</v>
      </c>
      <c r="BE45" s="28">
        <v>135.994733640877</v>
      </c>
      <c r="BF45" s="28">
        <v>0.31975095555272598</v>
      </c>
      <c r="BG45" s="28">
        <v>80.792625870136703</v>
      </c>
      <c r="BH45" s="28">
        <v>6.6051635610707704E-2</v>
      </c>
      <c r="BI45" s="28">
        <v>1.3986860954491001</v>
      </c>
      <c r="BJ45" s="28">
        <v>318.76015916268398</v>
      </c>
      <c r="BK45" s="28">
        <v>66.862067831558903</v>
      </c>
      <c r="BL45" s="28">
        <v>0.613281159300473</v>
      </c>
      <c r="BM45" s="28">
        <v>3.5606966220781899</v>
      </c>
      <c r="BN45" s="28">
        <v>1.69523400232587E-2</v>
      </c>
      <c r="BO45" s="28">
        <v>19.263412829797598</v>
      </c>
      <c r="BP45" s="28">
        <v>4048.6567401121602</v>
      </c>
      <c r="BQ45" s="28">
        <v>0</v>
      </c>
      <c r="BR45" s="28">
        <v>0</v>
      </c>
      <c r="BS45" s="28">
        <v>1790.4536041927699</v>
      </c>
      <c r="BT45" s="28">
        <v>495.16143458569098</v>
      </c>
      <c r="BU45" s="28">
        <v>16083.5962674647</v>
      </c>
      <c r="BV45" s="28">
        <v>2550.2853000402301</v>
      </c>
      <c r="BW45" s="30"/>
      <c r="BX45" s="37">
        <f t="shared" si="14"/>
        <v>7.9999989517677735E-3</v>
      </c>
      <c r="BZ45" s="25">
        <f t="shared" si="15"/>
        <v>2.4369366713231384E-3</v>
      </c>
      <c r="CA45" s="25">
        <f t="shared" si="16"/>
        <v>-4.6986359490856231E-3</v>
      </c>
      <c r="CB45" s="25">
        <f t="shared" si="17"/>
        <v>-7.8627069178749519E-3</v>
      </c>
      <c r="CC45" s="25">
        <f t="shared" si="18"/>
        <v>-4.405658951404246E-3</v>
      </c>
      <c r="CD45" s="25">
        <f t="shared" si="19"/>
        <v>-4.7153743443529225E-3</v>
      </c>
      <c r="CE45" s="25">
        <f t="shared" si="20"/>
        <v>-1.7193296375223231E-4</v>
      </c>
      <c r="CF45" s="25">
        <f t="shared" si="21"/>
        <v>1.3188112203335283E-2</v>
      </c>
      <c r="CG45" s="25">
        <f t="shared" si="22"/>
        <v>-2.2057679908042077E-3</v>
      </c>
      <c r="CH45" s="25">
        <f t="shared" si="23"/>
        <v>1.040157977253277E-2</v>
      </c>
      <c r="CI45" s="25">
        <f t="shared" si="24"/>
        <v>-6.3713018176263445E-3</v>
      </c>
      <c r="CJ45" s="25">
        <f t="shared" si="25"/>
        <v>-6.8057419320304759E-3</v>
      </c>
      <c r="CK45" s="25">
        <f t="shared" si="26"/>
        <v>1.1161347406999918E-2</v>
      </c>
      <c r="CL45" s="25">
        <f t="shared" si="27"/>
        <v>1.0222784222189123E-2</v>
      </c>
    </row>
    <row r="46" spans="1:90" x14ac:dyDescent="0.3">
      <c r="A46" s="30" t="s">
        <v>45</v>
      </c>
      <c r="B46" s="28">
        <v>35818.930845000003</v>
      </c>
      <c r="C46" s="28">
        <v>5.9086694941999998</v>
      </c>
      <c r="D46" s="28">
        <v>2487.7518415999998</v>
      </c>
      <c r="E46" s="28">
        <v>345.91845640000003</v>
      </c>
      <c r="F46" s="28">
        <v>324.82789066999999</v>
      </c>
      <c r="G46" s="28">
        <v>6.7827691732000002</v>
      </c>
      <c r="H46" s="28">
        <v>6897.1086928000004</v>
      </c>
      <c r="I46" s="28">
        <v>38.651576001999999</v>
      </c>
      <c r="J46" s="28">
        <v>126.92419953</v>
      </c>
      <c r="K46" s="28">
        <v>84.416010959999994</v>
      </c>
      <c r="L46" s="65">
        <v>6.0097147782000002</v>
      </c>
      <c r="M46" s="65">
        <v>23.113800550000001</v>
      </c>
      <c r="N46" s="65">
        <v>13.311923609999999</v>
      </c>
      <c r="O46" s="28"/>
      <c r="P46" s="30" t="s">
        <v>45</v>
      </c>
      <c r="Q46" s="28">
        <v>5.6508626708938001</v>
      </c>
      <c r="R46" s="28">
        <v>6.0143293100302202</v>
      </c>
      <c r="S46" s="28">
        <v>38.856567556134799</v>
      </c>
      <c r="T46" s="28">
        <v>38.856567556134799</v>
      </c>
      <c r="U46" s="28">
        <v>15.4344635494634</v>
      </c>
      <c r="V46" s="28">
        <v>128.727785057468</v>
      </c>
      <c r="W46" s="28">
        <v>23.463269204315498</v>
      </c>
      <c r="X46" s="28">
        <v>270.57874620210799</v>
      </c>
      <c r="Y46" s="28">
        <v>36054.570560139298</v>
      </c>
      <c r="Z46" s="28">
        <v>204.386571937664</v>
      </c>
      <c r="AA46" s="28">
        <v>26.384874996623601</v>
      </c>
      <c r="AB46" s="28">
        <v>240.16006645047</v>
      </c>
      <c r="AC46" s="28">
        <v>548.54589663843103</v>
      </c>
      <c r="AD46" s="28">
        <v>84.421767961831407</v>
      </c>
      <c r="AE46" s="28">
        <v>84.421767961831407</v>
      </c>
      <c r="AF46" s="28">
        <v>19.825988996731599</v>
      </c>
      <c r="AG46" s="28">
        <v>207.86992187871201</v>
      </c>
      <c r="AH46" s="28">
        <v>9.8010597599831293</v>
      </c>
      <c r="AI46" s="28">
        <v>0.71363004915866102</v>
      </c>
      <c r="AJ46" s="28">
        <v>8.6508767537434998</v>
      </c>
      <c r="AK46" s="28">
        <v>13.5261464654787</v>
      </c>
      <c r="AL46" s="28">
        <v>5.9219107402569398</v>
      </c>
      <c r="AM46" s="28">
        <v>0</v>
      </c>
      <c r="AN46" s="28">
        <v>2230.42138527422</v>
      </c>
      <c r="AO46" s="28">
        <v>227.99866318336399</v>
      </c>
      <c r="AP46" s="28">
        <v>2478.2460374543198</v>
      </c>
      <c r="AQ46" s="28">
        <v>156.64987756025499</v>
      </c>
      <c r="AR46" s="28">
        <v>1.28984845538671E-2</v>
      </c>
      <c r="AS46" s="28">
        <v>3309.7275362257901</v>
      </c>
      <c r="AT46" s="28">
        <v>0.18999764160562599</v>
      </c>
      <c r="AU46" s="28">
        <v>0.25143661634616898</v>
      </c>
      <c r="AV46" s="28">
        <v>115.233496365129</v>
      </c>
      <c r="AW46" s="28">
        <v>5.6191536456180399E-2</v>
      </c>
      <c r="AX46" s="28">
        <v>0</v>
      </c>
      <c r="AY46" s="28">
        <v>1.44073674167893E-2</v>
      </c>
      <c r="AZ46" s="28">
        <v>346.97414617203702</v>
      </c>
      <c r="BA46" s="28">
        <v>325.70815289613398</v>
      </c>
      <c r="BB46" s="28">
        <v>21.2659932759029</v>
      </c>
      <c r="BC46" s="28">
        <v>0</v>
      </c>
      <c r="BD46" s="28">
        <v>1.1725900119600699E-3</v>
      </c>
      <c r="BE46" s="28">
        <v>57.621976112920699</v>
      </c>
      <c r="BF46" s="28">
        <v>0.124880570005015</v>
      </c>
      <c r="BG46" s="28">
        <v>30.3943602131869</v>
      </c>
      <c r="BH46" s="28">
        <v>2.5796943049102398E-2</v>
      </c>
      <c r="BI46" s="28">
        <v>0.47534998263860101</v>
      </c>
      <c r="BJ46" s="28">
        <v>119.85491360637501</v>
      </c>
      <c r="BK46" s="28">
        <v>23.9826644193279</v>
      </c>
      <c r="BL46" s="28">
        <v>0.26001265563253301</v>
      </c>
      <c r="BM46" s="28">
        <v>1.1849318727712601</v>
      </c>
      <c r="BN46" s="28">
        <v>6.3303380346897298E-3</v>
      </c>
      <c r="BO46" s="28">
        <v>6.8220249885084101</v>
      </c>
      <c r="BP46" s="28">
        <v>1820.5314955957599</v>
      </c>
      <c r="BQ46" s="28">
        <v>0</v>
      </c>
      <c r="BR46" s="28">
        <v>0</v>
      </c>
      <c r="BS46" s="28">
        <v>765.36825078776701</v>
      </c>
      <c r="BT46" s="28">
        <v>240.642665622778</v>
      </c>
      <c r="BU46" s="28">
        <v>7016.2141907108198</v>
      </c>
      <c r="BV46" s="28">
        <v>1168.3603123384901</v>
      </c>
      <c r="BW46" s="30"/>
      <c r="BX46" s="37">
        <f t="shared" si="14"/>
        <v>8.0000083515102058E-3</v>
      </c>
      <c r="BZ46" s="25">
        <f t="shared" si="15"/>
        <v>6.5786362010352662E-3</v>
      </c>
      <c r="CA46" s="25">
        <f t="shared" si="16"/>
        <v>2.240986074773299E-3</v>
      </c>
      <c r="CB46" s="25">
        <f t="shared" si="17"/>
        <v>-3.8210419490902134E-3</v>
      </c>
      <c r="CC46" s="25">
        <f t="shared" si="18"/>
        <v>3.0518457529663018E-3</v>
      </c>
      <c r="CD46" s="25">
        <f t="shared" si="19"/>
        <v>2.7099342495446972E-3</v>
      </c>
      <c r="CE46" s="25">
        <f t="shared" si="20"/>
        <v>5.7875794245685177E-3</v>
      </c>
      <c r="CF46" s="25">
        <f t="shared" si="21"/>
        <v>1.7268902552624043E-2</v>
      </c>
      <c r="CG46" s="25">
        <f t="shared" si="22"/>
        <v>5.3035755676351416E-3</v>
      </c>
      <c r="CH46" s="25">
        <f t="shared" si="23"/>
        <v>1.4209942108334537E-2</v>
      </c>
      <c r="CI46" s="25">
        <f t="shared" si="24"/>
        <v>6.8197984789168572E-5</v>
      </c>
      <c r="CJ46" s="25">
        <f t="shared" si="25"/>
        <v>7.6784539708257219E-4</v>
      </c>
      <c r="CK46" s="25">
        <f t="shared" si="26"/>
        <v>1.5119480396982904E-2</v>
      </c>
      <c r="CL46" s="25">
        <f t="shared" si="27"/>
        <v>1.6092554446284168E-2</v>
      </c>
    </row>
    <row r="47" spans="1:90" x14ac:dyDescent="0.3">
      <c r="A47" s="30" t="s">
        <v>46</v>
      </c>
      <c r="B47" s="28">
        <v>329573.82874000003</v>
      </c>
      <c r="C47" s="28">
        <v>51.822878189000001</v>
      </c>
      <c r="D47" s="28">
        <v>25257.899874999999</v>
      </c>
      <c r="E47" s="28">
        <v>2848.5184988999999</v>
      </c>
      <c r="F47" s="28">
        <v>2697.6981102999998</v>
      </c>
      <c r="G47" s="28">
        <v>55.511149441000001</v>
      </c>
      <c r="H47" s="28">
        <v>31906.931861000001</v>
      </c>
      <c r="I47" s="28">
        <v>294.86461430000003</v>
      </c>
      <c r="J47" s="28">
        <v>808.75759183000002</v>
      </c>
      <c r="K47" s="28">
        <v>746.12511420999999</v>
      </c>
      <c r="L47" s="65">
        <v>50.565531894000003</v>
      </c>
      <c r="M47" s="65">
        <v>131.2227895</v>
      </c>
      <c r="N47" s="65">
        <v>58.826060286999997</v>
      </c>
      <c r="O47" s="28"/>
      <c r="P47" s="30" t="s">
        <v>46</v>
      </c>
      <c r="Q47" s="28">
        <v>42.673637059487497</v>
      </c>
      <c r="R47" s="28">
        <v>50.006406811651502</v>
      </c>
      <c r="S47" s="28">
        <v>292.58733789972501</v>
      </c>
      <c r="T47" s="28">
        <v>292.58733789972501</v>
      </c>
      <c r="U47" s="28">
        <v>133.260463404338</v>
      </c>
      <c r="V47" s="28">
        <v>811.96084074951398</v>
      </c>
      <c r="W47" s="28">
        <v>131.66043585147301</v>
      </c>
      <c r="X47" s="28">
        <v>1900.6183146128201</v>
      </c>
      <c r="Y47" s="28">
        <v>328397.55786923203</v>
      </c>
      <c r="Z47" s="28">
        <v>1413.0517264392799</v>
      </c>
      <c r="AA47" s="28">
        <v>154.61061506844101</v>
      </c>
      <c r="AB47" s="28">
        <v>1453.4083696652899</v>
      </c>
      <c r="AC47" s="28">
        <v>2488.2198356233398</v>
      </c>
      <c r="AD47" s="28">
        <v>738.50067148512596</v>
      </c>
      <c r="AE47" s="28">
        <v>738.50067148512596</v>
      </c>
      <c r="AF47" s="28">
        <v>200.236787789701</v>
      </c>
      <c r="AG47" s="28">
        <v>989.54316956597097</v>
      </c>
      <c r="AH47" s="28">
        <v>47.558170346531099</v>
      </c>
      <c r="AI47" s="28">
        <v>6.7402225099780102</v>
      </c>
      <c r="AJ47" s="28">
        <v>41.006393760766002</v>
      </c>
      <c r="AK47" s="28">
        <v>58.899380230054703</v>
      </c>
      <c r="AL47" s="28">
        <v>51.374617399538003</v>
      </c>
      <c r="AM47" s="28">
        <v>0</v>
      </c>
      <c r="AN47" s="28">
        <v>22526.620944482002</v>
      </c>
      <c r="AO47" s="28">
        <v>2302.7221278151601</v>
      </c>
      <c r="AP47" s="28">
        <v>25029.579860086898</v>
      </c>
      <c r="AQ47" s="28">
        <v>849.93513352154196</v>
      </c>
      <c r="AR47" s="28">
        <v>9.1014865468454595E-2</v>
      </c>
      <c r="AS47" s="28">
        <v>13884.336165529499</v>
      </c>
      <c r="AT47" s="28">
        <v>1.6161079231909701</v>
      </c>
      <c r="AU47" s="28">
        <v>1.8935566627534599</v>
      </c>
      <c r="AV47" s="28">
        <v>1236.1448391342401</v>
      </c>
      <c r="AW47" s="28">
        <v>0.52770962923769604</v>
      </c>
      <c r="AX47" s="28">
        <v>0</v>
      </c>
      <c r="AY47" s="28">
        <v>0.123786815555812</v>
      </c>
      <c r="AZ47" s="28">
        <v>2816.6504439154501</v>
      </c>
      <c r="BA47" s="28">
        <v>2667.13818759177</v>
      </c>
      <c r="BB47" s="28">
        <v>149.51225632368201</v>
      </c>
      <c r="BC47" s="28">
        <v>0</v>
      </c>
      <c r="BD47" s="28">
        <v>8.2740890290293502E-3</v>
      </c>
      <c r="BE47" s="28">
        <v>348.93900747697501</v>
      </c>
      <c r="BF47" s="28">
        <v>0.88118805105904496</v>
      </c>
      <c r="BG47" s="28">
        <v>214.68365442770701</v>
      </c>
      <c r="BH47" s="28">
        <v>0.18202940030974901</v>
      </c>
      <c r="BI47" s="28">
        <v>3.8691737367791501</v>
      </c>
      <c r="BJ47" s="28">
        <v>846.58005302115805</v>
      </c>
      <c r="BK47" s="28">
        <v>176.68289309340801</v>
      </c>
      <c r="BL47" s="28">
        <v>1.5786891872109801</v>
      </c>
      <c r="BM47" s="28">
        <v>9.9721057556066199</v>
      </c>
      <c r="BN47" s="28">
        <v>4.6997415481957898E-2</v>
      </c>
      <c r="BO47" s="28">
        <v>55.263014339963703</v>
      </c>
      <c r="BP47" s="28">
        <v>7651.5741009721696</v>
      </c>
      <c r="BQ47" s="28">
        <v>0</v>
      </c>
      <c r="BR47" s="28">
        <v>0</v>
      </c>
      <c r="BS47" s="28">
        <v>3593.1364782635701</v>
      </c>
      <c r="BT47" s="28">
        <v>867.59766559615002</v>
      </c>
      <c r="BU47" s="28">
        <v>32099.174708025301</v>
      </c>
      <c r="BV47" s="28">
        <v>4786.2333185062998</v>
      </c>
      <c r="BW47" s="30"/>
      <c r="BX47" s="37">
        <f t="shared" si="14"/>
        <v>8.0000059493210412E-3</v>
      </c>
      <c r="BZ47" s="25">
        <f t="shared" si="15"/>
        <v>-3.5690663766143778E-3</v>
      </c>
      <c r="CA47" s="25">
        <f t="shared" si="16"/>
        <v>-8.6498628622511727E-3</v>
      </c>
      <c r="CB47" s="25">
        <f t="shared" si="17"/>
        <v>-9.0395486577682371E-3</v>
      </c>
      <c r="CC47" s="25">
        <f t="shared" si="18"/>
        <v>-1.1187589266791219E-2</v>
      </c>
      <c r="CD47" s="25">
        <f t="shared" si="19"/>
        <v>-1.1328147723998429E-2</v>
      </c>
      <c r="CE47" s="25">
        <f t="shared" si="20"/>
        <v>-4.4700047384179532E-3</v>
      </c>
      <c r="CF47" s="25">
        <f t="shared" si="21"/>
        <v>6.0251122816443294E-3</v>
      </c>
      <c r="CG47" s="25">
        <f t="shared" si="22"/>
        <v>-7.7231254271768121E-3</v>
      </c>
      <c r="CH47" s="25">
        <f t="shared" si="23"/>
        <v>3.9607033700491965E-3</v>
      </c>
      <c r="CI47" s="25">
        <f t="shared" si="24"/>
        <v>-1.0218718790811401E-2</v>
      </c>
      <c r="CJ47" s="25">
        <f t="shared" si="25"/>
        <v>-1.1057435003760848E-2</v>
      </c>
      <c r="CK47" s="25">
        <f t="shared" si="26"/>
        <v>3.3351398270115742E-3</v>
      </c>
      <c r="CL47" s="25">
        <f t="shared" si="27"/>
        <v>1.2463854063487069E-3</v>
      </c>
    </row>
    <row r="48" spans="1:90" x14ac:dyDescent="0.3">
      <c r="A48" s="30" t="s">
        <v>47</v>
      </c>
      <c r="B48" s="28">
        <v>284531.91091999999</v>
      </c>
      <c r="C48" s="28">
        <v>49.117339303000001</v>
      </c>
      <c r="D48" s="28">
        <v>25115.717736999999</v>
      </c>
      <c r="E48" s="28">
        <v>2644.1276223</v>
      </c>
      <c r="F48" s="28">
        <v>2507.6824028000001</v>
      </c>
      <c r="G48" s="28">
        <v>52.646564953000002</v>
      </c>
      <c r="H48" s="28">
        <v>32394.911588999999</v>
      </c>
      <c r="I48" s="28">
        <v>289.09749031000001</v>
      </c>
      <c r="J48" s="28">
        <v>764.33604266999998</v>
      </c>
      <c r="K48" s="28">
        <v>723.21891190999997</v>
      </c>
      <c r="L48" s="65">
        <v>50.009286740999997</v>
      </c>
      <c r="M48" s="65">
        <v>129.82983637999999</v>
      </c>
      <c r="N48" s="65">
        <v>62.230465430999999</v>
      </c>
      <c r="O48" s="28"/>
      <c r="P48" s="30" t="s">
        <v>47</v>
      </c>
      <c r="Q48" s="28">
        <v>41.815709809159301</v>
      </c>
      <c r="R48" s="28">
        <v>49.6070997310146</v>
      </c>
      <c r="S48" s="28">
        <v>287.85630836307502</v>
      </c>
      <c r="T48" s="28">
        <v>287.85630836307502</v>
      </c>
      <c r="U48" s="28">
        <v>131.84059628821501</v>
      </c>
      <c r="V48" s="28">
        <v>769.90851710721097</v>
      </c>
      <c r="W48" s="28">
        <v>130.85819447903401</v>
      </c>
      <c r="X48" s="28">
        <v>1845.1205719306599</v>
      </c>
      <c r="Y48" s="28">
        <v>284455.376046561</v>
      </c>
      <c r="Z48" s="28">
        <v>1373.0421007408299</v>
      </c>
      <c r="AA48" s="28">
        <v>155.106265436293</v>
      </c>
      <c r="AB48" s="28">
        <v>1423.3981010212101</v>
      </c>
      <c r="AC48" s="28">
        <v>2463.5933920979601</v>
      </c>
      <c r="AD48" s="28">
        <v>717.81484681228903</v>
      </c>
      <c r="AE48" s="28">
        <v>717.81484681228903</v>
      </c>
      <c r="AF48" s="28">
        <v>199.57480664406901</v>
      </c>
      <c r="AG48" s="28">
        <v>976.30397236736201</v>
      </c>
      <c r="AH48" s="28">
        <v>47.935882803890898</v>
      </c>
      <c r="AI48" s="28">
        <v>6.54706094356035</v>
      </c>
      <c r="AJ48" s="28">
        <v>40.418250314726698</v>
      </c>
      <c r="AK48" s="28">
        <v>62.6474612105226</v>
      </c>
      <c r="AL48" s="28">
        <v>48.833660608365399</v>
      </c>
      <c r="AM48" s="28">
        <v>0</v>
      </c>
      <c r="AN48" s="28">
        <v>22452.1479406074</v>
      </c>
      <c r="AO48" s="28">
        <v>2295.1087862321301</v>
      </c>
      <c r="AP48" s="28">
        <v>24946.831533483601</v>
      </c>
      <c r="AQ48" s="28">
        <v>846.65272026951402</v>
      </c>
      <c r="AR48" s="28">
        <v>8.3373767588749897E-2</v>
      </c>
      <c r="AS48" s="28">
        <v>14368.4125444689</v>
      </c>
      <c r="AT48" s="28">
        <v>1.5188927182437899</v>
      </c>
      <c r="AU48" s="28">
        <v>1.75269287719704</v>
      </c>
      <c r="AV48" s="28">
        <v>1195.2136233844201</v>
      </c>
      <c r="AW48" s="28">
        <v>0.50220971830442496</v>
      </c>
      <c r="AX48" s="28">
        <v>0</v>
      </c>
      <c r="AY48" s="28">
        <v>0.116752416420024</v>
      </c>
      <c r="AZ48" s="28">
        <v>2624.0221303687399</v>
      </c>
      <c r="BA48" s="28">
        <v>2488.10843086974</v>
      </c>
      <c r="BB48" s="28">
        <v>135.91369949899899</v>
      </c>
      <c r="BC48" s="28">
        <v>0</v>
      </c>
      <c r="BD48" s="28">
        <v>7.5794426803794199E-3</v>
      </c>
      <c r="BE48" s="28">
        <v>307.773069252688</v>
      </c>
      <c r="BF48" s="28">
        <v>0.80721056509973199</v>
      </c>
      <c r="BG48" s="28">
        <v>195.37493150900801</v>
      </c>
      <c r="BH48" s="28">
        <v>0.16674712037787201</v>
      </c>
      <c r="BI48" s="28">
        <v>3.6147153778997598</v>
      </c>
      <c r="BJ48" s="28">
        <v>770.36548551838803</v>
      </c>
      <c r="BK48" s="28">
        <v>165.401055731762</v>
      </c>
      <c r="BL48" s="28">
        <v>1.3939923080738701</v>
      </c>
      <c r="BM48" s="28">
        <v>9.3737498468338796</v>
      </c>
      <c r="BN48" s="28">
        <v>4.34050465120124E-2</v>
      </c>
      <c r="BO48" s="28">
        <v>52.578007073750101</v>
      </c>
      <c r="BP48" s="28">
        <v>7878.6873283447903</v>
      </c>
      <c r="BQ48" s="28">
        <v>0</v>
      </c>
      <c r="BR48" s="28">
        <v>0</v>
      </c>
      <c r="BS48" s="28">
        <v>3612.9459338299598</v>
      </c>
      <c r="BT48" s="28">
        <v>951.99937691145499</v>
      </c>
      <c r="BU48" s="28">
        <v>32725.905750205198</v>
      </c>
      <c r="BV48" s="28">
        <v>5060.2603969144702</v>
      </c>
      <c r="BW48" s="30"/>
      <c r="BX48" s="37">
        <f t="shared" si="14"/>
        <v>8.000006188208713E-3</v>
      </c>
      <c r="BZ48" s="25">
        <f t="shared" si="15"/>
        <v>-2.6898520166519346E-4</v>
      </c>
      <c r="CA48" s="25">
        <f t="shared" si="16"/>
        <v>-5.7755305694515867E-3</v>
      </c>
      <c r="CB48" s="25">
        <f t="shared" si="17"/>
        <v>-6.7243232021037738E-3</v>
      </c>
      <c r="CC48" s="25">
        <f t="shared" si="18"/>
        <v>-7.6038281063647269E-3</v>
      </c>
      <c r="CD48" s="25">
        <f t="shared" si="19"/>
        <v>-7.8056024592286482E-3</v>
      </c>
      <c r="CE48" s="25">
        <f t="shared" si="20"/>
        <v>-1.3022289167604058E-3</v>
      </c>
      <c r="CF48" s="25">
        <f t="shared" si="21"/>
        <v>1.0217473824425906E-2</v>
      </c>
      <c r="CG48" s="25">
        <f t="shared" si="22"/>
        <v>-4.2932989338443361E-3</v>
      </c>
      <c r="CH48" s="25">
        <f t="shared" si="23"/>
        <v>7.2906079605314202E-3</v>
      </c>
      <c r="CI48" s="25">
        <f t="shared" si="24"/>
        <v>-7.4722397447253737E-3</v>
      </c>
      <c r="CJ48" s="25">
        <f t="shared" si="25"/>
        <v>-8.0422464745066036E-3</v>
      </c>
      <c r="CK48" s="25">
        <f t="shared" si="26"/>
        <v>7.9208148735866318E-3</v>
      </c>
      <c r="CL48" s="25">
        <f t="shared" si="27"/>
        <v>6.7008301582599994E-3</v>
      </c>
    </row>
    <row r="49" spans="1:90" x14ac:dyDescent="0.3">
      <c r="A49" s="30" t="s">
        <v>48</v>
      </c>
      <c r="B49" s="28">
        <v>75894.601838999995</v>
      </c>
      <c r="C49" s="28">
        <v>10.32597898</v>
      </c>
      <c r="D49" s="28">
        <v>4744.9286642999996</v>
      </c>
      <c r="E49" s="28">
        <v>648.92346057999998</v>
      </c>
      <c r="F49" s="28">
        <v>610.91288083999996</v>
      </c>
      <c r="G49" s="28">
        <v>11.580033198000001</v>
      </c>
      <c r="H49" s="28">
        <v>11127.635238000001</v>
      </c>
      <c r="I49" s="28">
        <v>72.450156977999995</v>
      </c>
      <c r="J49" s="28">
        <v>257.09831191000001</v>
      </c>
      <c r="K49" s="28">
        <v>168.66630255000001</v>
      </c>
      <c r="L49" s="65">
        <v>11.534492677999999</v>
      </c>
      <c r="M49" s="65">
        <v>41.532487858000003</v>
      </c>
      <c r="N49" s="65">
        <v>19.193091278000001</v>
      </c>
      <c r="O49" s="28"/>
      <c r="P49" s="30" t="s">
        <v>48</v>
      </c>
      <c r="Q49" s="28">
        <v>10.806681517063801</v>
      </c>
      <c r="R49" s="28">
        <v>11.4745676454466</v>
      </c>
      <c r="S49" s="28">
        <v>72.431338724109096</v>
      </c>
      <c r="T49" s="28">
        <v>72.431338724109096</v>
      </c>
      <c r="U49" s="28">
        <v>29.7278158398783</v>
      </c>
      <c r="V49" s="28">
        <v>259.78595774642599</v>
      </c>
      <c r="W49" s="28">
        <v>41.971625895136</v>
      </c>
      <c r="X49" s="28">
        <v>541.118468320803</v>
      </c>
      <c r="Y49" s="28">
        <v>76210.825732347905</v>
      </c>
      <c r="Z49" s="28">
        <v>400.71535419580999</v>
      </c>
      <c r="AA49" s="28">
        <v>45.155364191573497</v>
      </c>
      <c r="AB49" s="28">
        <v>451.781580105795</v>
      </c>
      <c r="AC49" s="28">
        <v>898.49507172255403</v>
      </c>
      <c r="AD49" s="28">
        <v>167.99041097223801</v>
      </c>
      <c r="AE49" s="28">
        <v>167.99041097223801</v>
      </c>
      <c r="AF49" s="28">
        <v>37.735119413570501</v>
      </c>
      <c r="AG49" s="28">
        <v>337.008792918111</v>
      </c>
      <c r="AH49" s="28">
        <v>15.668323263405201</v>
      </c>
      <c r="AI49" s="28">
        <v>1.4685984406713</v>
      </c>
      <c r="AJ49" s="28">
        <v>13.548035151866699</v>
      </c>
      <c r="AK49" s="28">
        <v>19.374326869199201</v>
      </c>
      <c r="AL49" s="28">
        <v>10.300643541725201</v>
      </c>
      <c r="AM49" s="28">
        <v>0</v>
      </c>
      <c r="AN49" s="28">
        <v>4245.2007396947702</v>
      </c>
      <c r="AO49" s="28">
        <v>433.95357630472301</v>
      </c>
      <c r="AP49" s="28">
        <v>4716.8894354130598</v>
      </c>
      <c r="AQ49" s="28">
        <v>269.59992185816498</v>
      </c>
      <c r="AR49" s="28">
        <v>2.0899842854544499E-2</v>
      </c>
      <c r="AS49" s="28">
        <v>5104.7130965144897</v>
      </c>
      <c r="AT49" s="28">
        <v>0.349842956949244</v>
      </c>
      <c r="AU49" s="28">
        <v>0.42008269118206298</v>
      </c>
      <c r="AV49" s="28">
        <v>236.799187850328</v>
      </c>
      <c r="AW49" s="28">
        <v>0.10922580091161101</v>
      </c>
      <c r="AX49" s="28">
        <v>0</v>
      </c>
      <c r="AY49" s="28">
        <v>2.5693540633938999E-2</v>
      </c>
      <c r="AZ49" s="28">
        <v>647.48558955170097</v>
      </c>
      <c r="BA49" s="28">
        <v>609.39185391122999</v>
      </c>
      <c r="BB49" s="28">
        <v>38.0937356404702</v>
      </c>
      <c r="BC49" s="28">
        <v>0</v>
      </c>
      <c r="BD49" s="28">
        <v>1.89997910238815E-3</v>
      </c>
      <c r="BE49" s="28">
        <v>99.199294576078799</v>
      </c>
      <c r="BF49" s="28">
        <v>0.20234868367532499</v>
      </c>
      <c r="BG49" s="28">
        <v>54.3180250004133</v>
      </c>
      <c r="BH49" s="28">
        <v>4.1799698738405E-2</v>
      </c>
      <c r="BI49" s="28">
        <v>0.85463143184686696</v>
      </c>
      <c r="BJ49" s="28">
        <v>214.48107398160201</v>
      </c>
      <c r="BK49" s="28">
        <v>43.6678988579961</v>
      </c>
      <c r="BL49" s="28">
        <v>0.44510152019709298</v>
      </c>
      <c r="BM49" s="28">
        <v>2.1122418373319598</v>
      </c>
      <c r="BN49" s="28">
        <v>1.05045193846899E-2</v>
      </c>
      <c r="BO49" s="28">
        <v>11.5952299352392</v>
      </c>
      <c r="BP49" s="28">
        <v>2834.3183546466798</v>
      </c>
      <c r="BQ49" s="28">
        <v>0</v>
      </c>
      <c r="BR49" s="28">
        <v>0</v>
      </c>
      <c r="BS49" s="28">
        <v>1282.39422128357</v>
      </c>
      <c r="BT49" s="28">
        <v>329.52157588293397</v>
      </c>
      <c r="BU49" s="28">
        <v>11259.6914785848</v>
      </c>
      <c r="BV49" s="28">
        <v>1768.4067227554001</v>
      </c>
      <c r="BW49" s="30"/>
      <c r="BX49" s="37">
        <f t="shared" si="14"/>
        <v>8.0000008332325873E-3</v>
      </c>
      <c r="BZ49" s="25">
        <f t="shared" si="15"/>
        <v>4.1666190438515638E-3</v>
      </c>
      <c r="CA49" s="25">
        <f t="shared" si="16"/>
        <v>-2.4535628364023331E-3</v>
      </c>
      <c r="CB49" s="25">
        <f t="shared" si="17"/>
        <v>-5.9093046219855653E-3</v>
      </c>
      <c r="CC49" s="25">
        <f t="shared" si="18"/>
        <v>-2.2157790797297764E-3</v>
      </c>
      <c r="CD49" s="25">
        <f t="shared" si="19"/>
        <v>-2.4897607768207004E-3</v>
      </c>
      <c r="CE49" s="25">
        <f t="shared" si="20"/>
        <v>1.3123224242417245E-3</v>
      </c>
      <c r="CF49" s="25">
        <f t="shared" si="21"/>
        <v>1.1867412775522857E-2</v>
      </c>
      <c r="CG49" s="25">
        <f t="shared" si="22"/>
        <v>-2.5974069175051294E-4</v>
      </c>
      <c r="CH49" s="25">
        <f t="shared" si="23"/>
        <v>1.0453766951868688E-2</v>
      </c>
      <c r="CI49" s="25">
        <f t="shared" si="24"/>
        <v>-4.0072709696214407E-3</v>
      </c>
      <c r="CJ49" s="25">
        <f t="shared" si="25"/>
        <v>-5.1952898342634644E-3</v>
      </c>
      <c r="CK49" s="25">
        <f t="shared" si="26"/>
        <v>1.0573362198706098E-2</v>
      </c>
      <c r="CL49" s="25">
        <f t="shared" si="27"/>
        <v>9.4427514866738151E-3</v>
      </c>
    </row>
    <row r="50" spans="1:90" x14ac:dyDescent="0.3">
      <c r="A50" s="30" t="s">
        <v>49</v>
      </c>
      <c r="B50" s="28">
        <v>335814.36193999997</v>
      </c>
      <c r="C50" s="28">
        <v>64.697674325999998</v>
      </c>
      <c r="D50" s="28">
        <v>30888.169269000002</v>
      </c>
      <c r="E50" s="28">
        <v>3397.6715853000001</v>
      </c>
      <c r="F50" s="28">
        <v>3204.9657293999999</v>
      </c>
      <c r="G50" s="28">
        <v>72.892880020999996</v>
      </c>
      <c r="H50" s="28">
        <v>64964.755686999997</v>
      </c>
      <c r="I50" s="28">
        <v>398.12743356999999</v>
      </c>
      <c r="J50" s="28">
        <v>1238.5086842999999</v>
      </c>
      <c r="K50" s="28">
        <v>904.78012462000004</v>
      </c>
      <c r="L50" s="65">
        <v>63.578260626000002</v>
      </c>
      <c r="M50" s="65">
        <v>216.95675405</v>
      </c>
      <c r="N50" s="65">
        <v>124.8035862</v>
      </c>
      <c r="O50" s="28"/>
      <c r="P50" s="30" t="s">
        <v>49</v>
      </c>
      <c r="Q50" s="28">
        <v>57.370506386354101</v>
      </c>
      <c r="R50" s="28">
        <v>63.513895327300297</v>
      </c>
      <c r="S50" s="28">
        <v>399.91575459468902</v>
      </c>
      <c r="T50" s="28">
        <v>399.91575459468902</v>
      </c>
      <c r="U50" s="28">
        <v>163.65263516003901</v>
      </c>
      <c r="V50" s="28">
        <v>1260.4554768191499</v>
      </c>
      <c r="W50" s="28">
        <v>221.033793982872</v>
      </c>
      <c r="X50" s="28">
        <v>2641.0982930666901</v>
      </c>
      <c r="Y50" s="28">
        <v>338930.44702414598</v>
      </c>
      <c r="Z50" s="28">
        <v>2001.13326489374</v>
      </c>
      <c r="AA50" s="28">
        <v>254.74261444389899</v>
      </c>
      <c r="AB50" s="28">
        <v>2279.3294800155099</v>
      </c>
      <c r="AC50" s="28">
        <v>5292.02842579765</v>
      </c>
      <c r="AD50" s="28">
        <v>903.57587372803005</v>
      </c>
      <c r="AE50" s="28">
        <v>903.57587372803005</v>
      </c>
      <c r="AF50" s="28">
        <v>246.25076884163599</v>
      </c>
      <c r="AG50" s="28">
        <v>2037.4355029036999</v>
      </c>
      <c r="AH50" s="28">
        <v>93.688287770355302</v>
      </c>
      <c r="AI50" s="28">
        <v>7.7876680311226396</v>
      </c>
      <c r="AJ50" s="28">
        <v>84.916402695166695</v>
      </c>
      <c r="AK50" s="28">
        <v>127.008065358338</v>
      </c>
      <c r="AL50" s="28">
        <v>64.743410269239405</v>
      </c>
      <c r="AM50" s="28">
        <v>0</v>
      </c>
      <c r="AN50" s="28">
        <v>27703.214633531199</v>
      </c>
      <c r="AO50" s="28">
        <v>2831.8841376565902</v>
      </c>
      <c r="AP50" s="28">
        <v>30781.349540029401</v>
      </c>
      <c r="AQ50" s="28">
        <v>1499.12143935983</v>
      </c>
      <c r="AR50" s="28">
        <v>0.13213263299106501</v>
      </c>
      <c r="AS50" s="28">
        <v>31047.715945888602</v>
      </c>
      <c r="AT50" s="28">
        <v>1.9688598456764601</v>
      </c>
      <c r="AU50" s="28">
        <v>2.6207246831682598</v>
      </c>
      <c r="AV50" s="28">
        <v>1306.91580775696</v>
      </c>
      <c r="AW50" s="28">
        <v>0.59798390019676195</v>
      </c>
      <c r="AX50" s="28">
        <v>0</v>
      </c>
      <c r="AY50" s="28">
        <v>0.155930709226894</v>
      </c>
      <c r="AZ50" s="28">
        <v>3398.6242756539</v>
      </c>
      <c r="BA50" s="28">
        <v>3204.5522254767002</v>
      </c>
      <c r="BB50" s="28">
        <v>194.07205017719599</v>
      </c>
      <c r="BC50" s="28">
        <v>0</v>
      </c>
      <c r="BD50" s="28">
        <v>1.2012068456819699E-2</v>
      </c>
      <c r="BE50" s="28">
        <v>492.26739274789497</v>
      </c>
      <c r="BF50" s="28">
        <v>1.27928417797913</v>
      </c>
      <c r="BG50" s="28">
        <v>279.23842481963402</v>
      </c>
      <c r="BH50" s="28">
        <v>0.26426560877880401</v>
      </c>
      <c r="BI50" s="28">
        <v>4.8738968707595403</v>
      </c>
      <c r="BJ50" s="28">
        <v>1099.3077235844901</v>
      </c>
      <c r="BK50" s="28">
        <v>248.49901731406499</v>
      </c>
      <c r="BL50" s="28">
        <v>2.2417833150900801</v>
      </c>
      <c r="BM50" s="28">
        <v>12.6102764640067</v>
      </c>
      <c r="BN50" s="28">
        <v>6.5726291384888405E-2</v>
      </c>
      <c r="BO50" s="28">
        <v>73.3850476487154</v>
      </c>
      <c r="BP50" s="28">
        <v>17131.991364682301</v>
      </c>
      <c r="BQ50" s="28">
        <v>0</v>
      </c>
      <c r="BR50" s="28">
        <v>0</v>
      </c>
      <c r="BS50" s="28">
        <v>7235.45817060434</v>
      </c>
      <c r="BT50" s="28">
        <v>2213.20201196177</v>
      </c>
      <c r="BU50" s="28">
        <v>66286.9165758913</v>
      </c>
      <c r="BV50" s="28">
        <v>10763.5821131704</v>
      </c>
      <c r="BW50" s="30"/>
      <c r="BX50" s="37">
        <f t="shared" si="14"/>
        <v>7.9999991072971181E-3</v>
      </c>
      <c r="BZ50" s="25">
        <f t="shared" si="15"/>
        <v>9.279189449028856E-3</v>
      </c>
      <c r="CA50" s="25">
        <f t="shared" si="16"/>
        <v>7.069178871709032E-4</v>
      </c>
      <c r="CB50" s="25">
        <f t="shared" si="17"/>
        <v>-3.4582732320690458E-3</v>
      </c>
      <c r="CC50" s="25">
        <f t="shared" si="18"/>
        <v>2.803950676168151E-4</v>
      </c>
      <c r="CD50" s="25">
        <f t="shared" si="19"/>
        <v>-1.2901976439451597E-4</v>
      </c>
      <c r="CE50" s="25">
        <f t="shared" si="20"/>
        <v>6.7519300591993752E-3</v>
      </c>
      <c r="CF50" s="25">
        <f t="shared" si="21"/>
        <v>2.035197200250349E-2</v>
      </c>
      <c r="CG50" s="25">
        <f t="shared" si="22"/>
        <v>4.4918306901214778E-3</v>
      </c>
      <c r="CH50" s="25">
        <f t="shared" si="23"/>
        <v>1.7720338014064255E-2</v>
      </c>
      <c r="CI50" s="25">
        <f t="shared" si="24"/>
        <v>-1.3309873406820983E-3</v>
      </c>
      <c r="CJ50" s="25">
        <f t="shared" si="25"/>
        <v>-1.0123790438108268E-3</v>
      </c>
      <c r="CK50" s="25">
        <f t="shared" si="26"/>
        <v>1.8791947504581491E-2</v>
      </c>
      <c r="CL50" s="25">
        <f t="shared" si="27"/>
        <v>1.7663588246617255E-2</v>
      </c>
    </row>
    <row r="51" spans="1:90" x14ac:dyDescent="0.3">
      <c r="A51" s="30" t="s">
        <v>50</v>
      </c>
      <c r="B51" s="28">
        <v>30880.726006000001</v>
      </c>
      <c r="C51" s="28">
        <v>6.4268261795999999</v>
      </c>
      <c r="D51" s="28">
        <v>3215.8600928999999</v>
      </c>
      <c r="E51" s="28">
        <v>384.38503644000002</v>
      </c>
      <c r="F51" s="28">
        <v>363.71503904000002</v>
      </c>
      <c r="G51" s="28">
        <v>6.6498926088000001</v>
      </c>
      <c r="H51" s="28">
        <v>6182.7980895999999</v>
      </c>
      <c r="I51" s="28">
        <v>43.095696214999997</v>
      </c>
      <c r="J51" s="28">
        <v>119.9962869</v>
      </c>
      <c r="K51" s="28">
        <v>99.226067676</v>
      </c>
      <c r="L51" s="65">
        <v>7.4626998832</v>
      </c>
      <c r="M51" s="65">
        <v>20.68916432</v>
      </c>
      <c r="N51" s="65">
        <v>12.015495716</v>
      </c>
      <c r="O51" s="28"/>
      <c r="P51" s="30" t="s">
        <v>50</v>
      </c>
      <c r="Q51" s="28">
        <v>6.1366049694860498</v>
      </c>
      <c r="R51" s="28">
        <v>7.4354291196110296</v>
      </c>
      <c r="S51" s="28">
        <v>43.140062544270201</v>
      </c>
      <c r="T51" s="28">
        <v>43.140062544270201</v>
      </c>
      <c r="U51" s="28">
        <v>19.629154364407398</v>
      </c>
      <c r="V51" s="28">
        <v>121.546614435647</v>
      </c>
      <c r="W51" s="28">
        <v>20.983964926724099</v>
      </c>
      <c r="X51" s="28">
        <v>233.95260827266</v>
      </c>
      <c r="Y51" s="28">
        <v>31087.5436525074</v>
      </c>
      <c r="Z51" s="28">
        <v>200.41002139186801</v>
      </c>
      <c r="AA51" s="28">
        <v>22.014785806920401</v>
      </c>
      <c r="AB51" s="28">
        <v>216.90588322167</v>
      </c>
      <c r="AC51" s="28">
        <v>485.58051447966199</v>
      </c>
      <c r="AD51" s="28">
        <v>98.891570172013402</v>
      </c>
      <c r="AE51" s="28">
        <v>98.891570172013402</v>
      </c>
      <c r="AF51" s="28">
        <v>25.555409244200401</v>
      </c>
      <c r="AG51" s="28">
        <v>183.877449597435</v>
      </c>
      <c r="AH51" s="28">
        <v>8.6172892881026399</v>
      </c>
      <c r="AI51" s="28">
        <v>0.92841274119832295</v>
      </c>
      <c r="AJ51" s="28">
        <v>7.4116368195666702</v>
      </c>
      <c r="AK51" s="28">
        <v>12.180828654215</v>
      </c>
      <c r="AL51" s="28">
        <v>6.4176565067764502</v>
      </c>
      <c r="AM51" s="28">
        <v>0</v>
      </c>
      <c r="AN51" s="28">
        <v>2874.9807696335301</v>
      </c>
      <c r="AO51" s="28">
        <v>293.88723263501902</v>
      </c>
      <c r="AP51" s="28">
        <v>3194.4234115127501</v>
      </c>
      <c r="AQ51" s="28">
        <v>141.62705737771199</v>
      </c>
      <c r="AR51" s="28">
        <v>3.8049251508788201E-3</v>
      </c>
      <c r="AS51" s="28">
        <v>2930.5321712263699</v>
      </c>
      <c r="AT51" s="28">
        <v>0.18035293495813901</v>
      </c>
      <c r="AU51" s="28">
        <v>0.106120086972337</v>
      </c>
      <c r="AV51" s="28">
        <v>167.76062490010301</v>
      </c>
      <c r="AW51" s="28">
        <v>6.8556674989114594E-2</v>
      </c>
      <c r="AX51" s="28">
        <v>0</v>
      </c>
      <c r="AY51" s="28">
        <v>1.0172309121072301E-2</v>
      </c>
      <c r="AZ51" s="28">
        <v>384.20034264539299</v>
      </c>
      <c r="BA51" s="28">
        <v>363.41222197540901</v>
      </c>
      <c r="BB51" s="28">
        <v>20.7881206699846</v>
      </c>
      <c r="BC51" s="28">
        <v>0</v>
      </c>
      <c r="BD51" s="28">
        <v>3.4590656657682798E-4</v>
      </c>
      <c r="BE51" s="28">
        <v>49.008550725596102</v>
      </c>
      <c r="BF51" s="28">
        <v>3.6838660240193499E-2</v>
      </c>
      <c r="BG51" s="28">
        <v>29.052665156500598</v>
      </c>
      <c r="BH51" s="28">
        <v>7.6098615607621397E-3</v>
      </c>
      <c r="BI51" s="28">
        <v>0.39608701808341201</v>
      </c>
      <c r="BJ51" s="28">
        <v>115.702479207658</v>
      </c>
      <c r="BK51" s="28">
        <v>11.931476659883</v>
      </c>
      <c r="BL51" s="28">
        <v>0.21048933337742501</v>
      </c>
      <c r="BM51" s="28">
        <v>0.86503349272750296</v>
      </c>
      <c r="BN51" s="28">
        <v>2.49078180305009E-3</v>
      </c>
      <c r="BO51" s="28">
        <v>6.6686341912619804</v>
      </c>
      <c r="BP51" s="28">
        <v>1615.07412057173</v>
      </c>
      <c r="BQ51" s="28">
        <v>0</v>
      </c>
      <c r="BR51" s="28">
        <v>0</v>
      </c>
      <c r="BS51" s="28">
        <v>689.209102792198</v>
      </c>
      <c r="BT51" s="28">
        <v>208.560148545776</v>
      </c>
      <c r="BU51" s="28">
        <v>6280.6385806643602</v>
      </c>
      <c r="BV51" s="28">
        <v>1028.3430536185101</v>
      </c>
      <c r="BW51" s="30"/>
      <c r="BX51" s="37">
        <f t="shared" si="14"/>
        <v>8.0000068720064866E-3</v>
      </c>
      <c r="BZ51" s="25">
        <f t="shared" si="15"/>
        <v>6.6973051885896558E-3</v>
      </c>
      <c r="CA51" s="25">
        <f t="shared" si="16"/>
        <v>-1.4267808973356206E-3</v>
      </c>
      <c r="CB51" s="25">
        <f t="shared" si="17"/>
        <v>-6.6659247504510096E-3</v>
      </c>
      <c r="CC51" s="25">
        <f t="shared" si="18"/>
        <v>-4.8049163494390571E-4</v>
      </c>
      <c r="CD51" s="25">
        <f t="shared" si="19"/>
        <v>-8.3256679567134475E-4</v>
      </c>
      <c r="CE51" s="25">
        <f t="shared" si="20"/>
        <v>2.8183285903262602E-3</v>
      </c>
      <c r="CF51" s="25">
        <f t="shared" si="21"/>
        <v>1.5824629827219567E-2</v>
      </c>
      <c r="CG51" s="25">
        <f t="shared" si="22"/>
        <v>1.0294839895117383E-3</v>
      </c>
      <c r="CH51" s="25">
        <f t="shared" si="23"/>
        <v>1.2919795901176338E-2</v>
      </c>
      <c r="CI51" s="25">
        <f t="shared" si="24"/>
        <v>-3.3710648000162837E-3</v>
      </c>
      <c r="CJ51" s="25">
        <f t="shared" si="25"/>
        <v>-3.6542758004193946E-3</v>
      </c>
      <c r="CK51" s="25">
        <f t="shared" si="26"/>
        <v>1.4249034043347911E-2</v>
      </c>
      <c r="CL51" s="25">
        <f t="shared" si="27"/>
        <v>1.3759976460633292E-2</v>
      </c>
    </row>
    <row r="52" spans="1:90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5"/>
      <c r="M52" s="65"/>
      <c r="N52" s="65"/>
      <c r="R52" s="28"/>
    </row>
    <row r="53" spans="1:90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65"/>
      <c r="M53" s="65"/>
      <c r="N53" s="65"/>
      <c r="R53" s="28"/>
    </row>
    <row r="54" spans="1:90" s="30" customFormat="1" x14ac:dyDescent="0.3">
      <c r="A54" s="30" t="s">
        <v>231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65"/>
      <c r="M54" s="65"/>
      <c r="N54" s="65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37"/>
    </row>
    <row r="55" spans="1:90" s="30" customFormat="1" x14ac:dyDescent="0.3">
      <c r="A55" s="30" t="s">
        <v>1</v>
      </c>
      <c r="B55" s="28">
        <v>48343.565490000001</v>
      </c>
      <c r="C55" s="28">
        <v>7.9740434569999996</v>
      </c>
      <c r="D55" s="28">
        <v>2611.6509492</v>
      </c>
      <c r="E55" s="28">
        <v>511.90070591</v>
      </c>
      <c r="F55" s="28">
        <v>476.36540357000001</v>
      </c>
      <c r="G55" s="28">
        <v>9.3687998547000007</v>
      </c>
      <c r="H55" s="28">
        <v>13386.702875999999</v>
      </c>
      <c r="I55" s="28">
        <v>59.496054975</v>
      </c>
      <c r="J55" s="28">
        <v>226.31898365999999</v>
      </c>
      <c r="K55" s="28">
        <v>112.74754686</v>
      </c>
      <c r="L55" s="65">
        <v>8.2594127407000002</v>
      </c>
      <c r="M55" s="65">
        <v>42.782595139999998</v>
      </c>
      <c r="N55" s="65">
        <v>25.977311895</v>
      </c>
      <c r="O55" s="28"/>
      <c r="P55" s="28" t="s">
        <v>1</v>
      </c>
      <c r="Q55" s="28">
        <v>0.96054066427039697</v>
      </c>
      <c r="R55" s="28">
        <v>0.86927917351348905</v>
      </c>
      <c r="S55" s="28">
        <v>6.4086383252989503</v>
      </c>
      <c r="T55" s="28">
        <v>6.4086383252989503</v>
      </c>
      <c r="U55" s="28">
        <v>2.16719601221084</v>
      </c>
      <c r="V55" s="28">
        <v>24.829173105739201</v>
      </c>
      <c r="W55" s="28">
        <v>4.6130238784812398</v>
      </c>
      <c r="X55" s="28">
        <v>45.435681023459601</v>
      </c>
      <c r="Y55" s="28">
        <v>5534.6615730639296</v>
      </c>
      <c r="Z55" s="28">
        <v>36.8331937219941</v>
      </c>
      <c r="AA55" s="28">
        <v>4.5789453278179097</v>
      </c>
      <c r="AB55" s="28">
        <v>46.483683725436499</v>
      </c>
      <c r="AC55" s="28">
        <v>112.861507615261</v>
      </c>
      <c r="AD55" s="28">
        <v>12.320353577112201</v>
      </c>
      <c r="AE55" s="28">
        <v>12.320353577112201</v>
      </c>
      <c r="AF55" s="28">
        <v>2.28185624279502</v>
      </c>
      <c r="AG55" s="28">
        <v>42.379249370811799</v>
      </c>
      <c r="AH55" s="28">
        <v>1.9673918127489001</v>
      </c>
      <c r="AI55" s="28">
        <v>9.75408919870588E-2</v>
      </c>
      <c r="AJ55" s="28">
        <v>1.7446712442996699</v>
      </c>
      <c r="AK55" s="28">
        <v>2.7540254979214098</v>
      </c>
      <c r="AL55" s="28">
        <v>0.89911232472979496</v>
      </c>
      <c r="AM55" s="28">
        <v>0</v>
      </c>
      <c r="AN55" s="28">
        <v>256.70912023589398</v>
      </c>
      <c r="AO55" s="28">
        <v>26.241349748066799</v>
      </c>
      <c r="AP55" s="28">
        <v>285.23232622675602</v>
      </c>
      <c r="AQ55" s="28">
        <v>30.8192413053732</v>
      </c>
      <c r="AR55" s="28">
        <v>3.2018498023005202E-4</v>
      </c>
      <c r="AS55" s="28">
        <v>685.88360503956699</v>
      </c>
      <c r="AT55" s="28">
        <v>2.0937449009849101E-2</v>
      </c>
      <c r="AU55" s="28">
        <v>7.8849948963000908E-3</v>
      </c>
      <c r="AV55" s="28">
        <v>13.731360801820999</v>
      </c>
      <c r="AW55" s="28">
        <v>7.3443467209003601E-3</v>
      </c>
      <c r="AX55" s="28">
        <v>0</v>
      </c>
      <c r="AY55" s="28">
        <v>6.62303493223543E-4</v>
      </c>
      <c r="AZ55" s="28">
        <v>58.714958792814897</v>
      </c>
      <c r="BA55" s="28">
        <v>54.592124866989401</v>
      </c>
      <c r="BB55" s="28">
        <v>4.12283392582549</v>
      </c>
      <c r="BC55" s="28">
        <v>0</v>
      </c>
      <c r="BD55" s="28">
        <v>2.91072617492573E-5</v>
      </c>
      <c r="BE55" s="28">
        <v>12.2942794512695</v>
      </c>
      <c r="BF55" s="28">
        <v>3.0999450526629098E-3</v>
      </c>
      <c r="BG55" s="28">
        <v>5.6790612102272302</v>
      </c>
      <c r="BH55" s="28">
        <v>6.4036941493741603E-4</v>
      </c>
      <c r="BI55" s="28">
        <v>4.7890489503243497E-2</v>
      </c>
      <c r="BJ55" s="28">
        <v>22.673472623555199</v>
      </c>
      <c r="BK55" s="28">
        <v>1.52133959739739</v>
      </c>
      <c r="BL55" s="28">
        <v>5.2642689308134497E-2</v>
      </c>
      <c r="BM55" s="28">
        <v>7.2309693094572705E-2</v>
      </c>
      <c r="BN55" s="28">
        <v>1.89207380567359E-4</v>
      </c>
      <c r="BO55" s="28">
        <v>1.0290660548399699</v>
      </c>
      <c r="BP55" s="28">
        <v>378.45669450493898</v>
      </c>
      <c r="BQ55" s="28">
        <v>0</v>
      </c>
      <c r="BR55" s="28">
        <v>0</v>
      </c>
      <c r="BS55" s="28">
        <v>156.643853704782</v>
      </c>
      <c r="BT55" s="28">
        <v>50.7214873830982</v>
      </c>
      <c r="BU55" s="28">
        <v>1427.4558825377401</v>
      </c>
      <c r="BV55" s="28">
        <v>242.828208050993</v>
      </c>
      <c r="BW55" s="28"/>
      <c r="BX55" s="37">
        <f t="shared" ref="BX55" si="28">AF55/(AF55+AN55+AO55+1E-50)</f>
        <v>7.9999917014349047E-3</v>
      </c>
      <c r="BZ55" s="25">
        <f t="shared" ref="BZ55" si="29">+(Y55-B55)/B55</f>
        <v>-0.8855139972203997</v>
      </c>
      <c r="CA55" s="25">
        <f t="shared" ref="CA55" si="30">+(AL55-C55)/C55</f>
        <v>-0.88724511854264965</v>
      </c>
      <c r="CB55" s="25">
        <f t="shared" ref="CB55" si="31">+(AP55-D55)/D55</f>
        <v>-0.89078466771597931</v>
      </c>
      <c r="CC55" s="25">
        <f t="shared" ref="CC55" si="32">+(AZ55-E55)/E55</f>
        <v>-0.88530010192418473</v>
      </c>
      <c r="CD55" s="25">
        <f t="shared" ref="CD55" si="33">+(BA55-F55)/F55</f>
        <v>-0.88539863630342897</v>
      </c>
      <c r="CE55" s="25">
        <f t="shared" ref="CE55" si="34">+(BO55-G55)/G55</f>
        <v>-0.8901603118009056</v>
      </c>
      <c r="CF55" s="25">
        <f t="shared" ref="CF55" si="35">+(BU55-H55)/H55</f>
        <v>-0.89336762787968371</v>
      </c>
      <c r="CG55" s="25">
        <f t="shared" ref="CG55" si="36">+(T55-I55)/I55</f>
        <v>-0.8922846510076704</v>
      </c>
      <c r="CH55" s="25">
        <f t="shared" ref="CH55" si="37">+(V55-J55)/J55</f>
        <v>-0.8902912486429323</v>
      </c>
      <c r="CI55" s="25">
        <f t="shared" ref="CI55" si="38">+(AD55-K55)/K55</f>
        <v>-0.89072619387089158</v>
      </c>
      <c r="CJ55" s="25">
        <f t="shared" ref="CJ55" si="39">+(R55-L55)/L55</f>
        <v>-0.89475290788775674</v>
      </c>
      <c r="CK55" s="25">
        <f t="shared" ref="CK55" si="40">+(W55-M55)/M55</f>
        <v>-0.89217522070866029</v>
      </c>
      <c r="CL55" s="25">
        <f t="shared" ref="CL55" si="41">+(AK55-N55)/N55</f>
        <v>-0.89398343026972338</v>
      </c>
    </row>
    <row r="56" spans="1:90" s="30" customFormat="1" x14ac:dyDescent="0.3">
      <c r="A56" s="30" t="s">
        <v>11</v>
      </c>
      <c r="B56" s="28">
        <v>47073.494843</v>
      </c>
      <c r="C56" s="28">
        <v>6.3003253562000001</v>
      </c>
      <c r="D56" s="28">
        <v>2872.0514784000002</v>
      </c>
      <c r="E56" s="28">
        <v>323.80026909999998</v>
      </c>
      <c r="F56" s="28">
        <v>306.31144834000003</v>
      </c>
      <c r="G56" s="28">
        <v>6.9229952666000001</v>
      </c>
      <c r="H56" s="28">
        <v>3824.4589715000002</v>
      </c>
      <c r="I56" s="28">
        <v>33.079683627999998</v>
      </c>
      <c r="J56" s="28">
        <v>105.58543779999999</v>
      </c>
      <c r="K56" s="28">
        <v>84.668261028000003</v>
      </c>
      <c r="L56" s="65">
        <v>5.5996484681999998</v>
      </c>
      <c r="M56" s="65">
        <v>15.320937402</v>
      </c>
      <c r="N56" s="65">
        <v>6.0936998818000001</v>
      </c>
      <c r="O56" s="28"/>
      <c r="P56" s="28" t="s">
        <v>11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/>
      <c r="BX56" s="37"/>
    </row>
    <row r="57" spans="1:90" s="30" customFormat="1" x14ac:dyDescent="0.3">
      <c r="A57" s="30" t="s">
        <v>58</v>
      </c>
      <c r="B57" s="28">
        <v>130629.77267000001</v>
      </c>
      <c r="C57" s="28">
        <v>16.144973030999999</v>
      </c>
      <c r="D57" s="28">
        <v>6950.2239368999999</v>
      </c>
      <c r="E57" s="28">
        <v>905.91854096999998</v>
      </c>
      <c r="F57" s="28">
        <v>852.89459704000001</v>
      </c>
      <c r="G57" s="28">
        <v>18.355754201</v>
      </c>
      <c r="H57" s="28">
        <v>13162.281209999999</v>
      </c>
      <c r="I57" s="28">
        <v>88.020286204000001</v>
      </c>
      <c r="J57" s="28">
        <v>343.18816758000003</v>
      </c>
      <c r="K57" s="28">
        <v>215.04442341000001</v>
      </c>
      <c r="L57" s="65">
        <v>13.947004881</v>
      </c>
      <c r="M57" s="65">
        <v>47.951359525000001</v>
      </c>
      <c r="N57" s="65">
        <v>19.715342025000002</v>
      </c>
      <c r="O57" s="28"/>
      <c r="P57" s="28" t="s">
        <v>58</v>
      </c>
      <c r="Q57" s="28">
        <v>0.34580706579043902</v>
      </c>
      <c r="R57" s="28">
        <v>0.41101864551390299</v>
      </c>
      <c r="S57" s="28">
        <v>2.39045286124969</v>
      </c>
      <c r="T57" s="28">
        <v>2.39045286124969</v>
      </c>
      <c r="U57" s="28">
        <v>1.0916365629392</v>
      </c>
      <c r="V57" s="28">
        <v>7.3119097395988701</v>
      </c>
      <c r="W57" s="28">
        <v>1.0305227511530699</v>
      </c>
      <c r="X57" s="28">
        <v>18.018669852124901</v>
      </c>
      <c r="Y57" s="28">
        <v>3320.4019903327298</v>
      </c>
      <c r="Z57" s="28">
        <v>11.4747811103688</v>
      </c>
      <c r="AA57" s="28">
        <v>1.5057919869177701</v>
      </c>
      <c r="AB57" s="28">
        <v>11.543978382579001</v>
      </c>
      <c r="AC57" s="28">
        <v>20.9347355727751</v>
      </c>
      <c r="AD57" s="28">
        <v>6.3772147872815497</v>
      </c>
      <c r="AE57" s="28">
        <v>6.3772147872815497</v>
      </c>
      <c r="AF57" s="28">
        <v>1.5970199463174499</v>
      </c>
      <c r="AG57" s="28">
        <v>7.6942041655230202</v>
      </c>
      <c r="AH57" s="28">
        <v>0.347007663805176</v>
      </c>
      <c r="AI57" s="28">
        <v>5.5539323372851099E-2</v>
      </c>
      <c r="AJ57" s="28">
        <v>0.28330700122466701</v>
      </c>
      <c r="AK57" s="28">
        <v>0.43471104383289999</v>
      </c>
      <c r="AL57" s="28">
        <v>0.44898270804742202</v>
      </c>
      <c r="AM57" s="28">
        <v>0</v>
      </c>
      <c r="AN57" s="28">
        <v>179.66344461162799</v>
      </c>
      <c r="AO57" s="28">
        <v>18.365674366308902</v>
      </c>
      <c r="AP57" s="28">
        <v>199.62613892425401</v>
      </c>
      <c r="AQ57" s="28">
        <v>6.6570615287951096</v>
      </c>
      <c r="AR57" s="28">
        <v>1.7623758108875199E-3</v>
      </c>
      <c r="AS57" s="28">
        <v>113.789169252137</v>
      </c>
      <c r="AT57" s="28">
        <v>1.8679464497318599E-2</v>
      </c>
      <c r="AU57" s="28">
        <v>3.34880669323235E-2</v>
      </c>
      <c r="AV57" s="28">
        <v>10.528870737501199</v>
      </c>
      <c r="AW57" s="28">
        <v>4.9646422725243503E-3</v>
      </c>
      <c r="AX57" s="28">
        <v>0</v>
      </c>
      <c r="AY57" s="28">
        <v>1.80786609126032E-3</v>
      </c>
      <c r="AZ57" s="28">
        <v>25.601457623637899</v>
      </c>
      <c r="BA57" s="28">
        <v>24.222433279099601</v>
      </c>
      <c r="BB57" s="28">
        <v>1.3790243445383199</v>
      </c>
      <c r="BC57" s="28">
        <v>0</v>
      </c>
      <c r="BD57" s="28">
        <v>1.6021506087512399E-4</v>
      </c>
      <c r="BE57" s="28">
        <v>3.33870114695458</v>
      </c>
      <c r="BF57" s="28">
        <v>1.7062998175675199E-2</v>
      </c>
      <c r="BG57" s="28">
        <v>2.0602699559626698</v>
      </c>
      <c r="BH57" s="28">
        <v>3.5247691485198701E-3</v>
      </c>
      <c r="BI57" s="28">
        <v>4.8888192595777001E-2</v>
      </c>
      <c r="BJ57" s="28">
        <v>8.0057378594222808</v>
      </c>
      <c r="BK57" s="28">
        <v>2.9672140727194498</v>
      </c>
      <c r="BL57" s="28">
        <v>1.6263704757023101E-2</v>
      </c>
      <c r="BM57" s="28">
        <v>0.14140325291974601</v>
      </c>
      <c r="BN57" s="28">
        <v>8.48030996985176E-4</v>
      </c>
      <c r="BO57" s="28">
        <v>0.47779561081807997</v>
      </c>
      <c r="BP57" s="28">
        <v>63.939685578002099</v>
      </c>
      <c r="BQ57" s="28">
        <v>0</v>
      </c>
      <c r="BR57" s="28">
        <v>0</v>
      </c>
      <c r="BS57" s="28">
        <v>31.132530184141</v>
      </c>
      <c r="BT57" s="28">
        <v>6.3328734066370096</v>
      </c>
      <c r="BU57" s="28">
        <v>265.303792170284</v>
      </c>
      <c r="BV57" s="28">
        <v>38.227099196249902</v>
      </c>
      <c r="BW57" s="28"/>
      <c r="BX57" s="37">
        <f t="shared" ref="BX57" si="42">AF57/(AF57+AN57+AO57+1E-50)</f>
        <v>8.0000542760756358E-3</v>
      </c>
      <c r="BZ57" s="25">
        <f t="shared" ref="BZ57" si="43">+(Y57-B57)/B57</f>
        <v>-0.97458158333689515</v>
      </c>
      <c r="CA57" s="25">
        <f t="shared" ref="CA57" si="44">+(AL57-C57)/C57</f>
        <v>-0.97219055695012124</v>
      </c>
      <c r="CB57" s="25">
        <f t="shared" ref="CB57" si="45">+(AP57-D57)/D57</f>
        <v>-0.97127774000713818</v>
      </c>
      <c r="CC57" s="25">
        <f t="shared" ref="CC57" si="46">+(AZ57-E57)/E57</f>
        <v>-0.97173977960951607</v>
      </c>
      <c r="CD57" s="25">
        <f t="shared" ref="CD57" si="47">+(BA57-F57)/F57</f>
        <v>-0.97159973417211876</v>
      </c>
      <c r="CE57" s="25">
        <f t="shared" ref="CE57" si="48">+(BO57-G57)/G57</f>
        <v>-0.97397025447246122</v>
      </c>
      <c r="CF57" s="25">
        <f t="shared" ref="CF57" si="49">+(BU57-H57)/H57</f>
        <v>-0.97984363136317743</v>
      </c>
      <c r="CG57" s="25">
        <f t="shared" ref="CG57" si="50">+(T57-I57)/I57</f>
        <v>-0.97284202353410376</v>
      </c>
      <c r="CH57" s="25">
        <f t="shared" ref="CH57" si="51">+(V57-J57)/J57</f>
        <v>-0.97869416713530943</v>
      </c>
      <c r="CI57" s="25">
        <f t="shared" ref="CI57" si="52">+(AD57-K57)/K57</f>
        <v>-0.97034466327395585</v>
      </c>
      <c r="CJ57" s="25">
        <f t="shared" ref="CJ57" si="53">+(R57-L57)/L57</f>
        <v>-0.97052997048320866</v>
      </c>
      <c r="CK57" s="25">
        <f t="shared" ref="CK57" si="54">+(W57-M57)/M57</f>
        <v>-0.97850899825653959</v>
      </c>
      <c r="CL57" s="25">
        <f t="shared" ref="CL57" si="55">+(AK57-N57)/N57</f>
        <v>-0.97795062123286203</v>
      </c>
    </row>
    <row r="58" spans="1:90" s="30" customFormat="1" x14ac:dyDescent="0.3">
      <c r="A58" s="30" t="s">
        <v>75</v>
      </c>
      <c r="B58" s="28">
        <v>4580.8977994999996</v>
      </c>
      <c r="C58" s="28">
        <v>0.7499645613</v>
      </c>
      <c r="D58" s="28">
        <v>351.52248923000002</v>
      </c>
      <c r="E58" s="28">
        <v>38.387532505999999</v>
      </c>
      <c r="F58" s="28">
        <v>36.351832694999999</v>
      </c>
      <c r="G58" s="28">
        <v>0.80580748759999998</v>
      </c>
      <c r="H58" s="28">
        <v>554.41576703999999</v>
      </c>
      <c r="I58" s="28">
        <v>4.2047065644000003</v>
      </c>
      <c r="J58" s="28">
        <v>13.926979297999999</v>
      </c>
      <c r="K58" s="28">
        <v>10.317142861000001</v>
      </c>
      <c r="L58" s="65">
        <v>0.70552815869999996</v>
      </c>
      <c r="M58" s="65">
        <v>1.8980946393</v>
      </c>
      <c r="N58" s="65">
        <v>0.87554862320000004</v>
      </c>
      <c r="O58" s="28"/>
      <c r="P58" s="28" t="s">
        <v>176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/>
      <c r="BX58" s="37"/>
    </row>
    <row r="59" spans="1:90" s="30" customFormat="1" x14ac:dyDescent="0.3">
      <c r="A59" s="30" t="s">
        <v>237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37"/>
    </row>
    <row r="60" spans="1:90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</row>
    <row r="61" spans="1:90" x14ac:dyDescent="0.3">
      <c r="A61" s="2" t="s">
        <v>55</v>
      </c>
      <c r="B61" s="1">
        <f t="shared" ref="B61:K61" si="56">SUM(B3:B58)</f>
        <v>12419558.021752505</v>
      </c>
      <c r="C61" s="1">
        <f t="shared" si="56"/>
        <v>2297.4762606198005</v>
      </c>
      <c r="D61" s="1">
        <f t="shared" si="56"/>
        <v>1219765.7970363297</v>
      </c>
      <c r="E61" s="1">
        <f t="shared" si="56"/>
        <v>123886.79524519602</v>
      </c>
      <c r="F61" s="1">
        <f t="shared" si="56"/>
        <v>117080.61469809501</v>
      </c>
      <c r="G61" s="1">
        <f t="shared" si="56"/>
        <v>2452.9968732243001</v>
      </c>
      <c r="H61" s="1">
        <f t="shared" si="56"/>
        <v>1495541.2481806094</v>
      </c>
      <c r="I61" s="1">
        <f t="shared" si="56"/>
        <v>13912.804848627398</v>
      </c>
      <c r="J61" s="1">
        <f t="shared" si="56"/>
        <v>35079.775323668997</v>
      </c>
      <c r="K61" s="1">
        <f t="shared" si="56"/>
        <v>35142.048403343004</v>
      </c>
      <c r="L61" s="1">
        <f t="shared" ref="L61:N61" si="57">SUM(L3:L58)</f>
        <v>2385.4109457031996</v>
      </c>
      <c r="M61" s="1">
        <f t="shared" si="57"/>
        <v>5716.8964540080988</v>
      </c>
      <c r="N61" s="1">
        <f t="shared" si="57"/>
        <v>2777.4547925872002</v>
      </c>
      <c r="Q61" s="1">
        <f t="shared" ref="Q61:BV61" si="58">SUM(Q3:Q58)</f>
        <v>1818.0612123820204</v>
      </c>
      <c r="R61" s="1">
        <f t="shared" si="58"/>
        <v>2339.4039466450354</v>
      </c>
      <c r="S61" s="1">
        <f t="shared" si="58"/>
        <v>13674.687998877953</v>
      </c>
      <c r="T61" s="1">
        <f t="shared" si="58"/>
        <v>13674.687998877953</v>
      </c>
      <c r="U61" s="1">
        <f t="shared" si="58"/>
        <v>6282.7995565296205</v>
      </c>
      <c r="V61" s="1">
        <f t="shared" si="58"/>
        <v>34738.533575850284</v>
      </c>
      <c r="W61" s="1">
        <f t="shared" si="58"/>
        <v>5667.4769588488389</v>
      </c>
      <c r="X61" s="1">
        <f t="shared" si="58"/>
        <v>74912.490780647815</v>
      </c>
      <c r="Y61" s="1">
        <f t="shared" si="58"/>
        <v>12203695.48845312</v>
      </c>
      <c r="Z61" s="1">
        <f t="shared" si="58"/>
        <v>60988.74426281717</v>
      </c>
      <c r="AA61" s="1">
        <f t="shared" si="58"/>
        <v>7780.0243278330736</v>
      </c>
      <c r="AB61" s="1">
        <f t="shared" si="58"/>
        <v>58983.730203108738</v>
      </c>
      <c r="AC61" s="1">
        <f t="shared" si="58"/>
        <v>116172.93309818643</v>
      </c>
      <c r="AD61" s="1">
        <f t="shared" si="58"/>
        <v>34483.758076283673</v>
      </c>
      <c r="AE61" s="1">
        <f t="shared" si="58"/>
        <v>34483.758076283673</v>
      </c>
      <c r="AF61" s="1">
        <f t="shared" si="58"/>
        <v>9581.5951613141769</v>
      </c>
      <c r="AG61" s="1">
        <f t="shared" si="58"/>
        <v>45374.150758095042</v>
      </c>
      <c r="AH61" s="1">
        <f t="shared" si="58"/>
        <v>2011.3434620330456</v>
      </c>
      <c r="AI61" s="1">
        <f t="shared" si="58"/>
        <v>388.98588729355868</v>
      </c>
      <c r="AJ61" s="1">
        <f t="shared" si="58"/>
        <v>1752.1604233109392</v>
      </c>
      <c r="AK61" s="1">
        <f t="shared" si="58"/>
        <v>2747.1228897051706</v>
      </c>
      <c r="AL61" s="1">
        <f t="shared" si="58"/>
        <v>2252.1327842760479</v>
      </c>
      <c r="AM61" s="1">
        <f t="shared" si="58"/>
        <v>0</v>
      </c>
      <c r="AN61" s="1">
        <f t="shared" si="58"/>
        <v>1077929.3052305973</v>
      </c>
      <c r="AO61" s="1">
        <f t="shared" si="58"/>
        <v>110188.33924817653</v>
      </c>
      <c r="AP61" s="1">
        <f t="shared" si="58"/>
        <v>1197699.2396400881</v>
      </c>
      <c r="AQ61" s="1">
        <f t="shared" si="58"/>
        <v>37728.729711040251</v>
      </c>
      <c r="AR61" s="1">
        <f t="shared" si="58"/>
        <v>4.0636544395499499</v>
      </c>
      <c r="AS61" s="1">
        <f t="shared" si="58"/>
        <v>662020.0762323729</v>
      </c>
      <c r="AT61" s="1">
        <f t="shared" si="58"/>
        <v>71.815996290811555</v>
      </c>
      <c r="AU61" s="1">
        <f t="shared" si="58"/>
        <v>85.26680305071713</v>
      </c>
      <c r="AV61" s="1">
        <f t="shared" si="58"/>
        <v>56938.28414518416</v>
      </c>
      <c r="AW61" s="1">
        <f t="shared" si="58"/>
        <v>23.686488930835466</v>
      </c>
      <c r="AX61" s="1">
        <f t="shared" si="58"/>
        <v>0</v>
      </c>
      <c r="AY61" s="1">
        <f t="shared" si="58"/>
        <v>5.6608657482073559</v>
      </c>
      <c r="AZ61" s="1">
        <f t="shared" si="58"/>
        <v>121311.89882015967</v>
      </c>
      <c r="BA61" s="1">
        <f t="shared" si="58"/>
        <v>114622.5680416437</v>
      </c>
      <c r="BB61" s="1">
        <f t="shared" si="58"/>
        <v>6689.3307785159486</v>
      </c>
      <c r="BC61" s="1">
        <f t="shared" si="58"/>
        <v>0</v>
      </c>
      <c r="BD61" s="1">
        <f t="shared" si="58"/>
        <v>0.36942324977716773</v>
      </c>
      <c r="BE61" s="1">
        <f t="shared" si="58"/>
        <v>13346.542526303865</v>
      </c>
      <c r="BF61" s="1">
        <f t="shared" si="58"/>
        <v>39.343556550808813</v>
      </c>
      <c r="BG61" s="1">
        <f t="shared" si="58"/>
        <v>8791.2499383069426</v>
      </c>
      <c r="BH61" s="1">
        <f t="shared" si="58"/>
        <v>8.1273087398451853</v>
      </c>
      <c r="BI61" s="1">
        <f t="shared" si="58"/>
        <v>171.18418200259018</v>
      </c>
      <c r="BJ61" s="1">
        <f t="shared" si="58"/>
        <v>34622.314359774398</v>
      </c>
      <c r="BK61" s="1">
        <f t="shared" si="58"/>
        <v>8243.6359150922144</v>
      </c>
      <c r="BL61" s="1">
        <f t="shared" si="58"/>
        <v>60.902031074852324</v>
      </c>
      <c r="BM61" s="1">
        <f t="shared" si="58"/>
        <v>451.64430794185182</v>
      </c>
      <c r="BN61" s="1">
        <f t="shared" si="58"/>
        <v>2.1124540544249912</v>
      </c>
      <c r="BO61" s="1">
        <f t="shared" si="58"/>
        <v>2414.0505983632402</v>
      </c>
      <c r="BP61" s="1">
        <f t="shared" si="58"/>
        <v>370219.10570384905</v>
      </c>
      <c r="BQ61" s="1">
        <f t="shared" si="58"/>
        <v>0</v>
      </c>
      <c r="BR61" s="1">
        <f t="shared" si="58"/>
        <v>8.7367992064073992</v>
      </c>
      <c r="BS61" s="1">
        <f t="shared" si="58"/>
        <v>159511.22870771578</v>
      </c>
      <c r="BT61" s="1">
        <f t="shared" si="58"/>
        <v>40455.558841562037</v>
      </c>
      <c r="BU61" s="1">
        <f t="shared" si="58"/>
        <v>1483624.9750059776</v>
      </c>
      <c r="BV61" s="1">
        <f t="shared" si="58"/>
        <v>222750.20804744642</v>
      </c>
      <c r="BW61" s="1"/>
      <c r="BX61" s="37">
        <f>AF61/(AF61+AN61+AO61+1E-50)</f>
        <v>8.0000010388196242E-3</v>
      </c>
      <c r="BY61" s="30"/>
      <c r="BZ61" s="25">
        <f>+(Y61-B61)/B61</f>
        <v>-1.7380854690747249E-2</v>
      </c>
      <c r="CA61" s="25">
        <f>+(AL61-C61)/C61</f>
        <v>-1.973621104207628E-2</v>
      </c>
      <c r="CB61" s="25">
        <f>+(AP61-D61)/D61</f>
        <v>-1.8090815015355331E-2</v>
      </c>
      <c r="CC61" s="25">
        <f>+(AZ61-E61)/E61</f>
        <v>-2.078426857309635E-2</v>
      </c>
      <c r="CD61" s="25">
        <f>+(BA61-F61)/F61</f>
        <v>-2.09944802800161E-2</v>
      </c>
      <c r="CE61" s="25">
        <f>+(BO61-G61)/G61</f>
        <v>-1.5877017735398763E-2</v>
      </c>
      <c r="CF61" s="25">
        <f>+(BU61-H61)/H61</f>
        <v>-7.9678666095826748E-3</v>
      </c>
      <c r="CG61" s="25">
        <f t="shared" ref="CG61" si="59">+(T61-I61)/I61</f>
        <v>-1.7114942122755172E-2</v>
      </c>
      <c r="CH61" s="25">
        <f>+(V61-J61)/J61</f>
        <v>-9.7275921715630331E-3</v>
      </c>
      <c r="CI61" s="25">
        <f>+(AD61-K61)/K61</f>
        <v>-1.8732269658951028E-2</v>
      </c>
      <c r="CJ61" s="25">
        <f>+(R61-L61)/L61</f>
        <v>-1.928682315348465E-2</v>
      </c>
      <c r="CK61" s="25">
        <f>+(W61-M61)/M61</f>
        <v>-8.6444621757338358E-3</v>
      </c>
      <c r="CL61" s="25">
        <f t="shared" ref="CL61" si="60">+(AK61-N61)/N61</f>
        <v>-1.0920754844681198E-2</v>
      </c>
    </row>
    <row r="62" spans="1:90" x14ac:dyDescent="0.3">
      <c r="A62" s="30" t="s">
        <v>56</v>
      </c>
      <c r="B62" s="28">
        <f>SUM(B2:B51)</f>
        <v>12188930.290950004</v>
      </c>
      <c r="C62" s="28">
        <f t="shared" ref="C62:N62" si="61">SUM(C2:C51)</f>
        <v>2266.3069542143003</v>
      </c>
      <c r="D62" s="28">
        <f t="shared" si="61"/>
        <v>1206980.3481826</v>
      </c>
      <c r="E62" s="28">
        <f t="shared" si="61"/>
        <v>122106.78819671001</v>
      </c>
      <c r="F62" s="28">
        <f t="shared" si="61"/>
        <v>115408.69141645002</v>
      </c>
      <c r="G62" s="28">
        <f t="shared" si="61"/>
        <v>2417.5435164144001</v>
      </c>
      <c r="H62" s="28">
        <f t="shared" si="61"/>
        <v>1464613.3893560695</v>
      </c>
      <c r="I62" s="28">
        <f t="shared" si="61"/>
        <v>13728.004117255998</v>
      </c>
      <c r="J62" s="28">
        <f t="shared" si="61"/>
        <v>34390.755755330996</v>
      </c>
      <c r="K62" s="28">
        <f t="shared" si="61"/>
        <v>34719.271029184005</v>
      </c>
      <c r="L62" s="28">
        <f t="shared" si="61"/>
        <v>2356.8993514545996</v>
      </c>
      <c r="M62" s="28">
        <f t="shared" si="61"/>
        <v>5608.9434673017986</v>
      </c>
      <c r="N62" s="28">
        <f t="shared" si="61"/>
        <v>2724.7928901621999</v>
      </c>
    </row>
    <row r="63" spans="1:90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10093777.020456005</v>
      </c>
      <c r="C63" s="28">
        <f t="shared" ref="C63:N63" si="62">+C3+C5+C8+C9+C11+C12+C14+C15+C16+C17+C18+C19+C20+C21+C22+C23+C24+C25+C26+C28+C30+C31+C33+C34+C35+C36+C37+C39+C40+C41+C42+C43+C44+C46+C47+C49+C50+C10</f>
        <v>1930.0467792347004</v>
      </c>
      <c r="D63" s="28">
        <f t="shared" si="62"/>
        <v>988560.3897167003</v>
      </c>
      <c r="E63" s="28">
        <f t="shared" si="62"/>
        <v>100140.15436501001</v>
      </c>
      <c r="F63" s="28">
        <f t="shared" si="62"/>
        <v>95169.824925380017</v>
      </c>
      <c r="G63" s="28">
        <f t="shared" si="62"/>
        <v>2010.7701148695999</v>
      </c>
      <c r="H63" s="28">
        <f t="shared" si="62"/>
        <v>1204822.11152257</v>
      </c>
      <c r="I63" s="28">
        <f t="shared" si="62"/>
        <v>11023.463879353001</v>
      </c>
      <c r="J63" s="28">
        <f t="shared" si="62"/>
        <v>28404.848584500993</v>
      </c>
      <c r="K63" s="28">
        <f t="shared" si="62"/>
        <v>28003.346228907998</v>
      </c>
      <c r="L63" s="28">
        <f t="shared" si="62"/>
        <v>1948.6262426504002</v>
      </c>
      <c r="M63" s="28">
        <f t="shared" si="62"/>
        <v>4544.3334722828004</v>
      </c>
      <c r="N63" s="28">
        <f t="shared" si="62"/>
        <v>2277.7008842261998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H66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8" sqref="F18"/>
    </sheetView>
  </sheetViews>
  <sheetFormatPr defaultRowHeight="14.4" x14ac:dyDescent="0.3"/>
  <cols>
    <col min="1" max="1" width="19.5546875" bestFit="1" customWidth="1"/>
    <col min="2" max="2" width="5.6640625" style="28" bestFit="1" customWidth="1"/>
    <col min="3" max="3" width="8.88671875" customWidth="1"/>
    <col min="4" max="4" width="8.44140625" customWidth="1"/>
    <col min="5" max="5" width="9.88671875" customWidth="1"/>
    <col min="6" max="6" width="6.6640625" customWidth="1"/>
    <col min="7" max="7" width="14.5546875" bestFit="1" customWidth="1"/>
    <col min="8" max="8" width="5.6640625" bestFit="1" customWidth="1"/>
    <col min="9" max="9" width="6.6640625" bestFit="1" customWidth="1"/>
    <col min="10" max="10" width="13.44140625" bestFit="1" customWidth="1"/>
    <col min="11" max="11" width="11.5546875" customWidth="1"/>
    <col min="12" max="12" width="8.88671875" customWidth="1"/>
    <col min="13" max="13" width="13.44140625" customWidth="1"/>
    <col min="14" max="14" width="6.6640625" customWidth="1"/>
    <col min="15" max="15" width="8.6640625" customWidth="1"/>
    <col min="16" max="16" width="10.33203125" customWidth="1"/>
    <col min="17" max="17" width="12.6640625" customWidth="1"/>
    <col min="18" max="18" width="10.33203125" customWidth="1"/>
    <col min="19" max="19" width="12.33203125" style="30" bestFit="1" customWidth="1"/>
    <col min="20" max="20" width="7.6640625" customWidth="1"/>
    <col min="21" max="21" width="6.6640625" customWidth="1"/>
    <col min="22" max="22" width="9.33203125" customWidth="1"/>
    <col min="23" max="23" width="6.6640625" style="30" bestFit="1" customWidth="1"/>
    <col min="24" max="24" width="10.88671875" style="30" bestFit="1" customWidth="1"/>
    <col min="25" max="25" width="7.6640625" customWidth="1"/>
    <col min="26" max="27" width="11.88671875" style="30" bestFit="1" customWidth="1"/>
    <col min="28" max="28" width="6.6640625" customWidth="1"/>
    <col min="29" max="29" width="9.6640625" customWidth="1"/>
    <col min="30" max="30" width="15.44140625" bestFit="1" customWidth="1"/>
    <col min="31" max="31" width="8.109375" style="30" bestFit="1" customWidth="1"/>
    <col min="32" max="32" width="6.6640625" customWidth="1"/>
    <col min="33" max="33" width="10.88671875" customWidth="1"/>
    <col min="34" max="34" width="6.6640625" customWidth="1"/>
    <col min="35" max="35" width="5.6640625" customWidth="1"/>
    <col min="36" max="36" width="5.6640625" style="30" customWidth="1"/>
    <col min="37" max="37" width="6.5546875" customWidth="1"/>
    <col min="38" max="38" width="6" style="30" bestFit="1" customWidth="1"/>
    <col min="39" max="39" width="9.109375" customWidth="1"/>
    <col min="40" max="40" width="8.44140625" customWidth="1"/>
    <col min="41" max="41" width="14.109375" bestFit="1" customWidth="1"/>
    <col min="42" max="42" width="6.6640625" bestFit="1" customWidth="1"/>
    <col min="43" max="43" width="9" customWidth="1"/>
    <col min="44" max="44" width="9.33203125" customWidth="1"/>
    <col min="45" max="45" width="7.6640625" customWidth="1"/>
    <col min="46" max="46" width="9.109375" customWidth="1"/>
    <col min="47" max="47" width="12.6640625" bestFit="1" customWidth="1"/>
    <col min="48" max="49" width="9.33203125" customWidth="1"/>
    <col min="50" max="50" width="6.6640625" bestFit="1" customWidth="1"/>
    <col min="51" max="51" width="4.33203125" customWidth="1"/>
    <col min="52" max="52" width="7.6640625" bestFit="1" customWidth="1"/>
    <col min="53" max="53" width="4.5546875" bestFit="1" customWidth="1"/>
    <col min="54" max="54" width="4.109375" customWidth="1"/>
    <col min="55" max="55" width="6.6640625" customWidth="1"/>
    <col min="56" max="56" width="5.6640625" customWidth="1"/>
    <col min="57" max="57" width="5.88671875" customWidth="1"/>
    <col min="58" max="58" width="3.33203125" bestFit="1" customWidth="1"/>
    <col min="59" max="59" width="7.6640625" customWidth="1"/>
    <col min="60" max="60" width="11.5546875" customWidth="1"/>
    <col min="61" max="61" width="9.6640625" customWidth="1"/>
    <col min="62" max="63" width="7.6640625" customWidth="1"/>
    <col min="64" max="64" width="5.6640625" customWidth="1"/>
    <col min="65" max="65" width="5.33203125" customWidth="1"/>
    <col min="66" max="66" width="8.6640625" customWidth="1"/>
    <col min="67" max="67" width="4.88671875" customWidth="1"/>
    <col min="68" max="68" width="7.88671875" customWidth="1"/>
    <col min="69" max="69" width="5.88671875" customWidth="1"/>
    <col min="70" max="70" width="6" customWidth="1"/>
    <col min="71" max="71" width="6.6640625" customWidth="1"/>
    <col min="72" max="72" width="11.44140625" style="30" bestFit="1" customWidth="1"/>
    <col min="73" max="73" width="5.6640625" style="30" bestFit="1" customWidth="1"/>
    <col min="74" max="75" width="5.6640625" customWidth="1"/>
    <col min="76" max="76" width="3.88671875" bestFit="1" customWidth="1"/>
    <col min="77" max="77" width="11.5546875" style="30" bestFit="1" customWidth="1"/>
    <col min="78" max="78" width="6.6640625" customWidth="1"/>
    <col min="79" max="79" width="8.6640625" customWidth="1"/>
    <col min="80" max="80" width="8.6640625" style="30" customWidth="1"/>
    <col min="81" max="81" width="5.33203125" bestFit="1" customWidth="1"/>
    <col min="82" max="82" width="9.6640625" customWidth="1"/>
    <col min="83" max="83" width="9.33203125" style="30" bestFit="1" customWidth="1"/>
    <col min="84" max="84" width="7.6640625" customWidth="1"/>
    <col min="85" max="85" width="9" style="30" bestFit="1" customWidth="1"/>
    <col min="86" max="86" width="11.44140625" style="30" bestFit="1" customWidth="1"/>
    <col min="87" max="87" width="4.88671875" bestFit="1" customWidth="1"/>
    <col min="88" max="88" width="6.6640625" bestFit="1" customWidth="1"/>
    <col min="89" max="89" width="9.33203125" customWidth="1"/>
    <col min="90" max="90" width="7.6640625" customWidth="1"/>
    <col min="91" max="91" width="7.6640625" style="30" bestFit="1" customWidth="1"/>
    <col min="92" max="95" width="7.6640625" style="30" customWidth="1"/>
    <col min="96" max="96" width="6.6640625" bestFit="1" customWidth="1"/>
    <col min="97" max="97" width="9" customWidth="1"/>
    <col min="98" max="98" width="9" style="30" customWidth="1"/>
    <col min="99" max="115" width="9" customWidth="1"/>
  </cols>
  <sheetData>
    <row r="1" spans="1:112" x14ac:dyDescent="0.3">
      <c r="C1" s="30" t="s">
        <v>487</v>
      </c>
      <c r="BI1" s="29"/>
      <c r="CN1" s="30" t="s">
        <v>407</v>
      </c>
    </row>
    <row r="2" spans="1:112" x14ac:dyDescent="0.3">
      <c r="A2" s="30" t="s">
        <v>177</v>
      </c>
      <c r="B2" s="28" t="s">
        <v>391</v>
      </c>
      <c r="C2" s="28" t="s">
        <v>63</v>
      </c>
      <c r="D2" s="28" t="s">
        <v>317</v>
      </c>
      <c r="E2" s="28" t="s">
        <v>178</v>
      </c>
      <c r="F2" s="28" t="s">
        <v>131</v>
      </c>
      <c r="G2" s="28" t="s">
        <v>132</v>
      </c>
      <c r="H2" s="28" t="s">
        <v>133</v>
      </c>
      <c r="I2" s="28" t="s">
        <v>392</v>
      </c>
      <c r="J2" s="28" t="s">
        <v>318</v>
      </c>
      <c r="K2" s="28" t="s">
        <v>319</v>
      </c>
      <c r="L2" s="28" t="s">
        <v>320</v>
      </c>
      <c r="M2" s="28" t="s">
        <v>179</v>
      </c>
      <c r="N2" s="28" t="s">
        <v>134</v>
      </c>
      <c r="O2" s="28" t="s">
        <v>321</v>
      </c>
      <c r="P2" s="28" t="s">
        <v>59</v>
      </c>
      <c r="Q2" s="28" t="s">
        <v>322</v>
      </c>
      <c r="R2" s="28" t="s">
        <v>323</v>
      </c>
      <c r="S2" s="28" t="s">
        <v>468</v>
      </c>
      <c r="T2" s="28" t="s">
        <v>136</v>
      </c>
      <c r="U2" s="28" t="s">
        <v>137</v>
      </c>
      <c r="V2" s="28" t="s">
        <v>324</v>
      </c>
      <c r="W2" s="28" t="s">
        <v>393</v>
      </c>
      <c r="X2" s="28" t="s">
        <v>380</v>
      </c>
      <c r="Y2" s="28" t="s">
        <v>138</v>
      </c>
      <c r="Z2" s="28" t="s">
        <v>469</v>
      </c>
      <c r="AA2" s="28" t="s">
        <v>470</v>
      </c>
      <c r="AB2" s="28" t="s">
        <v>139</v>
      </c>
      <c r="AC2" s="28" t="s">
        <v>65</v>
      </c>
      <c r="AD2" s="28" t="s">
        <v>140</v>
      </c>
      <c r="AE2" s="28" t="s">
        <v>381</v>
      </c>
      <c r="AF2" s="28" t="s">
        <v>141</v>
      </c>
      <c r="AG2" s="28" t="s">
        <v>325</v>
      </c>
      <c r="AH2" s="28" t="s">
        <v>142</v>
      </c>
      <c r="AI2" s="28" t="s">
        <v>143</v>
      </c>
      <c r="AJ2" s="28" t="s">
        <v>394</v>
      </c>
      <c r="AK2" s="28" t="s">
        <v>144</v>
      </c>
      <c r="AL2" s="28" t="s">
        <v>382</v>
      </c>
      <c r="AM2" s="28" t="s">
        <v>326</v>
      </c>
      <c r="AN2" s="28" t="s">
        <v>327</v>
      </c>
      <c r="AO2" s="28" t="s">
        <v>471</v>
      </c>
      <c r="AP2" s="28" t="s">
        <v>57</v>
      </c>
      <c r="AQ2" s="28" t="s">
        <v>328</v>
      </c>
      <c r="AR2" s="28" t="s">
        <v>145</v>
      </c>
      <c r="AS2" s="28" t="s">
        <v>146</v>
      </c>
      <c r="AT2" s="28" t="s">
        <v>329</v>
      </c>
      <c r="AU2" s="28" t="s">
        <v>330</v>
      </c>
      <c r="AV2" s="28" t="s">
        <v>60</v>
      </c>
      <c r="AW2" s="28" t="s">
        <v>331</v>
      </c>
      <c r="AX2" s="28" t="s">
        <v>148</v>
      </c>
      <c r="AY2" s="28" t="s">
        <v>149</v>
      </c>
      <c r="AZ2" s="28" t="s">
        <v>150</v>
      </c>
      <c r="BA2" s="28" t="s">
        <v>151</v>
      </c>
      <c r="BB2" s="28" t="s">
        <v>152</v>
      </c>
      <c r="BC2" s="28" t="s">
        <v>153</v>
      </c>
      <c r="BD2" s="28" t="s">
        <v>154</v>
      </c>
      <c r="BE2" s="28" t="s">
        <v>155</v>
      </c>
      <c r="BF2" s="28" t="s">
        <v>156</v>
      </c>
      <c r="BG2" s="28" t="s">
        <v>54</v>
      </c>
      <c r="BH2" s="28" t="s">
        <v>332</v>
      </c>
      <c r="BI2" s="28" t="s">
        <v>333</v>
      </c>
      <c r="BJ2" s="28" t="s">
        <v>53</v>
      </c>
      <c r="BK2" s="28" t="s">
        <v>157</v>
      </c>
      <c r="BL2" s="28" t="s">
        <v>158</v>
      </c>
      <c r="BM2" s="28" t="s">
        <v>159</v>
      </c>
      <c r="BN2" s="28" t="s">
        <v>160</v>
      </c>
      <c r="BO2" s="28" t="s">
        <v>161</v>
      </c>
      <c r="BP2" s="28" t="s">
        <v>162</v>
      </c>
      <c r="BQ2" s="28" t="s">
        <v>163</v>
      </c>
      <c r="BR2" s="28" t="s">
        <v>164</v>
      </c>
      <c r="BS2" s="28" t="s">
        <v>165</v>
      </c>
      <c r="BT2" s="28" t="s">
        <v>383</v>
      </c>
      <c r="BU2" s="28" t="s">
        <v>395</v>
      </c>
      <c r="BV2" s="28" t="s">
        <v>166</v>
      </c>
      <c r="BW2" s="28" t="s">
        <v>167</v>
      </c>
      <c r="BX2" s="28" t="s">
        <v>168</v>
      </c>
      <c r="BY2" s="28" t="s">
        <v>472</v>
      </c>
      <c r="BZ2" s="28" t="s">
        <v>61</v>
      </c>
      <c r="CA2" s="28" t="s">
        <v>334</v>
      </c>
      <c r="CB2" s="28" t="s">
        <v>384</v>
      </c>
      <c r="CC2" s="28" t="s">
        <v>170</v>
      </c>
      <c r="CD2" s="28" t="s">
        <v>335</v>
      </c>
      <c r="CE2" s="28" t="s">
        <v>385</v>
      </c>
      <c r="CF2" s="28" t="s">
        <v>171</v>
      </c>
      <c r="CG2" s="28" t="s">
        <v>386</v>
      </c>
      <c r="CH2" s="28" t="s">
        <v>387</v>
      </c>
      <c r="CI2" s="28" t="s">
        <v>172</v>
      </c>
      <c r="CJ2" s="28" t="s">
        <v>173</v>
      </c>
      <c r="CK2" s="28" t="s">
        <v>174</v>
      </c>
      <c r="CL2" s="28" t="s">
        <v>175</v>
      </c>
      <c r="CM2" s="28" t="s">
        <v>388</v>
      </c>
      <c r="CN2" s="28" t="s">
        <v>404</v>
      </c>
      <c r="CO2" s="28" t="s">
        <v>405</v>
      </c>
      <c r="CQ2" s="28"/>
      <c r="CS2" s="30" t="s">
        <v>141</v>
      </c>
      <c r="CT2" s="30" t="s">
        <v>60</v>
      </c>
      <c r="CU2" s="30" t="s">
        <v>54</v>
      </c>
      <c r="CV2" s="30" t="s">
        <v>53</v>
      </c>
      <c r="CW2" s="30"/>
      <c r="CX2" s="30"/>
      <c r="CY2" s="30"/>
      <c r="DG2" s="30"/>
      <c r="DH2" s="30"/>
    </row>
    <row r="3" spans="1:112" x14ac:dyDescent="0.3">
      <c r="A3" s="30" t="s">
        <v>0</v>
      </c>
      <c r="B3" s="28">
        <v>68.168185234069796</v>
      </c>
      <c r="C3" s="28">
        <v>558.27082443237305</v>
      </c>
      <c r="D3" s="28">
        <v>52.328512668609598</v>
      </c>
      <c r="E3" s="28">
        <v>52.328534603118896</v>
      </c>
      <c r="F3" s="28">
        <v>558.26469039916901</v>
      </c>
      <c r="G3" s="28">
        <v>558.26657485961903</v>
      </c>
      <c r="H3" s="28">
        <v>199.485221862792</v>
      </c>
      <c r="I3" s="28">
        <v>1418.14596939086</v>
      </c>
      <c r="J3" s="28">
        <v>1418.1485733985901</v>
      </c>
      <c r="K3" s="28">
        <v>2665.74682617187</v>
      </c>
      <c r="L3" s="28">
        <v>196.159431576728</v>
      </c>
      <c r="M3" s="28">
        <v>196.16392982005999</v>
      </c>
      <c r="N3" s="28">
        <v>2031.4634704589801</v>
      </c>
      <c r="O3" s="28">
        <v>2031.4634704589801</v>
      </c>
      <c r="P3" s="28">
        <v>594122.97790527297</v>
      </c>
      <c r="Q3" s="28">
        <v>41042448.578125</v>
      </c>
      <c r="R3" s="28">
        <v>594360.60437011695</v>
      </c>
      <c r="S3" s="28">
        <v>2167.0774917602498</v>
      </c>
      <c r="T3" s="28">
        <v>3527.7510375976499</v>
      </c>
      <c r="U3" s="28">
        <v>1029.3156061172399</v>
      </c>
      <c r="V3" s="28">
        <v>3254.521484375</v>
      </c>
      <c r="W3" s="28">
        <v>1348.5449523925699</v>
      </c>
      <c r="X3" s="28">
        <v>951.74947786331097</v>
      </c>
      <c r="Y3" s="28">
        <v>3254.5469665527298</v>
      </c>
      <c r="Z3" s="28">
        <v>7298.6884765625</v>
      </c>
      <c r="AA3" s="28">
        <v>26734.3310241699</v>
      </c>
      <c r="AB3" s="28">
        <v>792.39684295654297</v>
      </c>
      <c r="AC3" s="28">
        <v>792.39613342285099</v>
      </c>
      <c r="AD3" s="28">
        <v>792.385498046875</v>
      </c>
      <c r="AE3" s="28">
        <v>1232.94157171249</v>
      </c>
      <c r="AF3" s="28">
        <v>888.89892768859795</v>
      </c>
      <c r="AG3" s="28">
        <v>888.86390876769997</v>
      </c>
      <c r="AH3" s="28">
        <v>1781.82078838348</v>
      </c>
      <c r="AI3" s="28">
        <v>26.8915832862257</v>
      </c>
      <c r="AJ3" s="28">
        <v>49.862724781036299</v>
      </c>
      <c r="AK3" s="28">
        <v>87.753749847412095</v>
      </c>
      <c r="AL3" s="28">
        <v>0</v>
      </c>
      <c r="AM3" s="28">
        <v>1219.42407226562</v>
      </c>
      <c r="AN3" s="28">
        <v>107.036761760711</v>
      </c>
      <c r="AO3" s="28">
        <v>107.03557395935</v>
      </c>
      <c r="AP3" s="28">
        <v>2289.02927780151</v>
      </c>
      <c r="AQ3" s="28">
        <v>2289.0006332397402</v>
      </c>
      <c r="AR3" s="28">
        <v>98403.2734375</v>
      </c>
      <c r="AS3" s="28">
        <v>11820.195861816401</v>
      </c>
      <c r="AT3" s="28">
        <v>11819.7227172851</v>
      </c>
      <c r="AU3" s="28">
        <v>39609.3915710449</v>
      </c>
      <c r="AV3" s="28">
        <v>111107.91821289</v>
      </c>
      <c r="AW3" s="28">
        <v>98399.346923828096</v>
      </c>
      <c r="AX3" s="28">
        <v>2103.6836662292399</v>
      </c>
      <c r="AY3" s="28">
        <v>4.3810052522458101</v>
      </c>
      <c r="AZ3" s="28">
        <v>26199.284576416001</v>
      </c>
      <c r="BA3" s="28">
        <v>24.562491923570601</v>
      </c>
      <c r="BB3" s="28">
        <v>6.3231906518340102</v>
      </c>
      <c r="BC3" s="28">
        <v>1283.4879646301199</v>
      </c>
      <c r="BD3" s="28">
        <v>55.470962464809404</v>
      </c>
      <c r="BE3" s="28">
        <v>3.61617827415466</v>
      </c>
      <c r="BF3" s="28">
        <v>1.4325167108327099</v>
      </c>
      <c r="BG3" s="28">
        <v>6412.3448143005298</v>
      </c>
      <c r="BH3" s="28">
        <v>333.21847534179602</v>
      </c>
      <c r="BI3" s="28">
        <v>125.60235595703099</v>
      </c>
      <c r="BJ3" s="28">
        <v>3102.2877883911101</v>
      </c>
      <c r="BK3" s="28">
        <v>3310.0587656497901</v>
      </c>
      <c r="BL3" s="28">
        <v>38.349696379154899</v>
      </c>
      <c r="BM3" s="28">
        <v>0.482595384120941</v>
      </c>
      <c r="BN3" s="28">
        <v>225.343969523906</v>
      </c>
      <c r="BO3" s="28">
        <v>2.4898902140557699</v>
      </c>
      <c r="BP3" s="28">
        <v>223.15214633941599</v>
      </c>
      <c r="BQ3" s="28">
        <v>30.049167096614799</v>
      </c>
      <c r="BR3" s="28">
        <v>9.3953819870948792</v>
      </c>
      <c r="BS3" s="28">
        <v>1020.88419151306</v>
      </c>
      <c r="BT3" s="28">
        <v>44.292078495025599</v>
      </c>
      <c r="BU3" s="28">
        <v>211.161196708679</v>
      </c>
      <c r="BV3" s="28">
        <v>38.363130738958702</v>
      </c>
      <c r="BW3" s="28">
        <v>132.87672185897799</v>
      </c>
      <c r="BX3" s="28">
        <v>1.73680940968915</v>
      </c>
      <c r="BY3" s="28">
        <v>3409.3001022338799</v>
      </c>
      <c r="BZ3" s="28">
        <v>745.60008120536804</v>
      </c>
      <c r="CA3" s="28">
        <v>745.59996497631005</v>
      </c>
      <c r="CB3" s="28">
        <v>35.6155641674995</v>
      </c>
      <c r="CC3" s="28">
        <v>4.3003852367401096</v>
      </c>
      <c r="CD3" s="28">
        <v>837.355224609375</v>
      </c>
      <c r="CE3" s="28">
        <v>60525.326354980403</v>
      </c>
      <c r="CF3" s="28">
        <v>6914.0836448669397</v>
      </c>
      <c r="CG3" s="28">
        <v>5529.4959325790396</v>
      </c>
      <c r="CH3" s="28">
        <v>1234.0350713729799</v>
      </c>
      <c r="CI3" s="28">
        <v>0</v>
      </c>
      <c r="CJ3" s="28">
        <v>641.10974884033203</v>
      </c>
      <c r="CK3" s="28">
        <v>57500.722290038997</v>
      </c>
      <c r="CL3" s="28">
        <v>8724.6677093505805</v>
      </c>
      <c r="CM3" s="28">
        <v>3477.47008419036</v>
      </c>
      <c r="CN3" s="28">
        <f>AZ3*0.108*92.1006/14.43</f>
        <v>18059.649448256081</v>
      </c>
      <c r="CO3" s="28">
        <f>CL3-AO3*0.966*106.165/128.1705</f>
        <v>8639.0233915764056</v>
      </c>
      <c r="CQ3" s="28"/>
      <c r="CR3" s="28"/>
      <c r="CS3" s="37">
        <f>AF3/AV3</f>
        <v>8.000320247071948E-3</v>
      </c>
      <c r="CT3" s="52">
        <f>(AV3-AF3-AR3-AS3)/(AV3)</f>
        <v>-4.0051277951888556E-5</v>
      </c>
      <c r="CU3" s="52">
        <f>(BG3-BJ3-BK3)/(BG3)</f>
        <v>-2.7131110704776308E-7</v>
      </c>
      <c r="CV3" s="52">
        <f t="shared" ref="CV3:CV34" si="0">(BJ3-BC3-BR3-BS3-BW3-AY3-BA3-BB3-BE3-BD3-BF3-BL3-BM3-BN3-BO3-BP3-BQ3-BV3-BX3)/BJ3</f>
        <v>-3.5529250999431361E-5</v>
      </c>
      <c r="CW3" s="52"/>
      <c r="CX3" s="37"/>
      <c r="CY3" s="37"/>
      <c r="CZ3" s="28"/>
      <c r="DA3" s="28"/>
      <c r="DB3" s="28"/>
      <c r="DC3" s="28"/>
      <c r="DD3" s="28"/>
      <c r="DE3" s="28"/>
      <c r="DF3" s="28"/>
      <c r="DG3" s="28"/>
      <c r="DH3" s="28"/>
    </row>
    <row r="4" spans="1:112" x14ac:dyDescent="0.3">
      <c r="A4" s="30" t="s">
        <v>2</v>
      </c>
      <c r="B4" s="28">
        <v>63.979657173156703</v>
      </c>
      <c r="C4" s="28">
        <v>523.76667785644497</v>
      </c>
      <c r="D4" s="28">
        <v>52.0601358413696</v>
      </c>
      <c r="E4" s="28">
        <v>52.060187339782701</v>
      </c>
      <c r="F4" s="28">
        <v>523.75953674316395</v>
      </c>
      <c r="G4" s="28">
        <v>523.760986328125</v>
      </c>
      <c r="H4" s="28">
        <v>179.588171005249</v>
      </c>
      <c r="I4" s="28">
        <v>1102.9648752212499</v>
      </c>
      <c r="J4" s="28">
        <v>1102.96751213073</v>
      </c>
      <c r="K4" s="28">
        <v>2066.93188476562</v>
      </c>
      <c r="L4" s="28">
        <v>167.998548269271</v>
      </c>
      <c r="M4" s="28">
        <v>168.00251078605601</v>
      </c>
      <c r="N4" s="28">
        <v>2065.9820556640602</v>
      </c>
      <c r="O4" s="28">
        <v>2065.9832153320299</v>
      </c>
      <c r="P4" s="28">
        <v>476548.62402343698</v>
      </c>
      <c r="Q4" s="28">
        <v>35508849.78125</v>
      </c>
      <c r="R4" s="28">
        <v>476739.475341796</v>
      </c>
      <c r="S4" s="28">
        <v>2514.0693283081</v>
      </c>
      <c r="T4" s="28">
        <v>3111.8831024169899</v>
      </c>
      <c r="U4" s="28">
        <v>875.80875778198197</v>
      </c>
      <c r="V4" s="28">
        <v>3414.96606445312</v>
      </c>
      <c r="W4" s="28">
        <v>1128.0678100585901</v>
      </c>
      <c r="X4" s="28">
        <v>753.87172174453701</v>
      </c>
      <c r="Y4" s="28">
        <v>3414.9939575195299</v>
      </c>
      <c r="Z4" s="28">
        <v>6377.89208984375</v>
      </c>
      <c r="AA4" s="28">
        <v>22393.428100585901</v>
      </c>
      <c r="AB4" s="28">
        <v>756.49000549316395</v>
      </c>
      <c r="AC4" s="28">
        <v>756.49026489257801</v>
      </c>
      <c r="AD4" s="28">
        <v>756.47909545898403</v>
      </c>
      <c r="AE4" s="28">
        <v>1153.5109505653299</v>
      </c>
      <c r="AF4" s="28">
        <v>786.90911865234295</v>
      </c>
      <c r="AG4" s="28">
        <v>786.87779235839798</v>
      </c>
      <c r="AH4" s="28">
        <v>1495.02500629425</v>
      </c>
      <c r="AI4" s="28">
        <v>27.129686281085</v>
      </c>
      <c r="AJ4" s="28">
        <v>48.719468593597398</v>
      </c>
      <c r="AK4" s="28">
        <v>74.502114295959402</v>
      </c>
      <c r="AL4" s="28">
        <v>0</v>
      </c>
      <c r="AM4" s="28">
        <v>1110.54225158691</v>
      </c>
      <c r="AN4" s="28">
        <v>97.269309043884206</v>
      </c>
      <c r="AO4" s="28">
        <v>97.268495559692298</v>
      </c>
      <c r="AP4" s="28">
        <v>1979.6118488311699</v>
      </c>
      <c r="AQ4" s="28">
        <v>1979.59972953796</v>
      </c>
      <c r="AR4" s="28">
        <v>87075.881347656206</v>
      </c>
      <c r="AS4" s="28">
        <v>10500.8790893554</v>
      </c>
      <c r="AT4" s="28">
        <v>10500.4588623046</v>
      </c>
      <c r="AU4" s="28">
        <v>33315.799438476497</v>
      </c>
      <c r="AV4" s="28">
        <v>98359.7626953125</v>
      </c>
      <c r="AW4" s="28">
        <v>87072.3984375</v>
      </c>
      <c r="AX4" s="28">
        <v>1805.2393474578801</v>
      </c>
      <c r="AY4" s="28">
        <v>3.7001402880996399</v>
      </c>
      <c r="AZ4" s="28">
        <v>22065.1232299804</v>
      </c>
      <c r="BA4" s="28">
        <v>20.697619199752801</v>
      </c>
      <c r="BB4" s="28">
        <v>5.3155251145362801</v>
      </c>
      <c r="BC4" s="28">
        <v>1154.65929794311</v>
      </c>
      <c r="BD4" s="28">
        <v>44.8108751475811</v>
      </c>
      <c r="BE4" s="28">
        <v>2.8657450675964302</v>
      </c>
      <c r="BF4" s="28">
        <v>1.3656411804258799</v>
      </c>
      <c r="BG4" s="28">
        <v>5319.3052597045898</v>
      </c>
      <c r="BH4" s="28">
        <v>258.36447143554602</v>
      </c>
      <c r="BI4" s="28">
        <v>105.631301879882</v>
      </c>
      <c r="BJ4" s="28">
        <v>2678.58201599121</v>
      </c>
      <c r="BK4" s="28">
        <v>2640.7220745086602</v>
      </c>
      <c r="BL4" s="28">
        <v>29.9461136013269</v>
      </c>
      <c r="BM4" s="28">
        <v>0.38888639211654602</v>
      </c>
      <c r="BN4" s="28">
        <v>180.52985882759</v>
      </c>
      <c r="BO4" s="28">
        <v>2.12864462658762</v>
      </c>
      <c r="BP4" s="28">
        <v>190.558409690856</v>
      </c>
      <c r="BQ4" s="28">
        <v>26.8818920850753</v>
      </c>
      <c r="BR4" s="28">
        <v>8.4868317246437002</v>
      </c>
      <c r="BS4" s="28">
        <v>875.34090042114201</v>
      </c>
      <c r="BT4" s="28">
        <v>38.7795314788818</v>
      </c>
      <c r="BU4" s="28">
        <v>198.772716522216</v>
      </c>
      <c r="BV4" s="28">
        <v>30.2118617109954</v>
      </c>
      <c r="BW4" s="28">
        <v>99.4124289751052</v>
      </c>
      <c r="BX4" s="28">
        <v>1.3822387009277</v>
      </c>
      <c r="BY4" s="28">
        <v>2030.4159622192301</v>
      </c>
      <c r="BZ4" s="28">
        <v>371.22295212745598</v>
      </c>
      <c r="CA4" s="28">
        <v>371.22351169586102</v>
      </c>
      <c r="CB4" s="28">
        <v>29.242630660533901</v>
      </c>
      <c r="CC4" s="28">
        <v>4.2843456268310502</v>
      </c>
      <c r="CD4" s="28">
        <v>704.21496582031205</v>
      </c>
      <c r="CE4" s="28">
        <v>52005.932128906199</v>
      </c>
      <c r="CF4" s="28">
        <v>5837.8910598754801</v>
      </c>
      <c r="CG4" s="28">
        <v>4700.8129100799497</v>
      </c>
      <c r="CH4" s="28">
        <v>1040.22194290161</v>
      </c>
      <c r="CI4" s="28">
        <v>0</v>
      </c>
      <c r="CJ4" s="28">
        <v>542.81903457641602</v>
      </c>
      <c r="CK4" s="28">
        <v>49152.387329101497</v>
      </c>
      <c r="CL4" s="28">
        <v>7064.4056167602503</v>
      </c>
      <c r="CM4" s="28">
        <v>2792.17506599426</v>
      </c>
      <c r="CN4" s="28">
        <f t="shared" ref="CN4:CN51" si="1">AZ4*0.108*92.1006/14.43</f>
        <v>15209.895881077915</v>
      </c>
      <c r="CO4" s="28">
        <f t="shared" ref="CO4:CO51" si="2">CL4-AO4*0.966*106.165/128.1705</f>
        <v>6986.5764088158521</v>
      </c>
      <c r="CP4" s="28"/>
      <c r="CQ4" s="28"/>
      <c r="CR4" s="28"/>
      <c r="CS4" s="37">
        <f t="shared" ref="CS4:CS51" si="3">AF4/AV4</f>
        <v>8.000315343276488E-3</v>
      </c>
      <c r="CT4" s="52">
        <f t="shared" ref="CT4:CT51" si="4">(AV4-AF4-AR4-AS4)/(AV4)</f>
        <v>-3.9720107535760765E-5</v>
      </c>
      <c r="CU4" s="52">
        <f t="shared" ref="CU4:CU51" si="5">(BG4-BJ4-BK4)/(BG4)</f>
        <v>2.1980402751123552E-7</v>
      </c>
      <c r="CV4" s="52">
        <f t="shared" si="0"/>
        <v>-3.7667208118378119E-5</v>
      </c>
      <c r="CW4" s="52"/>
      <c r="CX4" s="37"/>
      <c r="CY4" s="37"/>
      <c r="CZ4" s="28"/>
      <c r="DA4" s="28"/>
      <c r="DB4" s="28"/>
      <c r="DC4" s="28"/>
      <c r="DD4" s="28"/>
      <c r="DE4" s="28"/>
      <c r="DF4" s="28"/>
      <c r="DG4" s="28"/>
      <c r="DH4" s="28"/>
    </row>
    <row r="5" spans="1:112" x14ac:dyDescent="0.3">
      <c r="A5" s="30" t="s">
        <v>3</v>
      </c>
      <c r="B5" s="28">
        <v>38.440805912017801</v>
      </c>
      <c r="C5" s="28">
        <v>336.47962188720697</v>
      </c>
      <c r="D5" s="28">
        <v>33.616240024566601</v>
      </c>
      <c r="E5" s="28">
        <v>33.6161594390869</v>
      </c>
      <c r="F5" s="28">
        <v>336.47619247436501</v>
      </c>
      <c r="G5" s="28">
        <v>336.477241516113</v>
      </c>
      <c r="H5" s="28">
        <v>118.715832710266</v>
      </c>
      <c r="I5" s="28">
        <v>637.30631589889504</v>
      </c>
      <c r="J5" s="28">
        <v>637.307565689086</v>
      </c>
      <c r="K5" s="28">
        <v>1194.93286132812</v>
      </c>
      <c r="L5" s="28">
        <v>103.85943603515599</v>
      </c>
      <c r="M5" s="28">
        <v>103.861797213554</v>
      </c>
      <c r="N5" s="28">
        <v>1271.41870117187</v>
      </c>
      <c r="O5" s="28">
        <v>1271.4185180664001</v>
      </c>
      <c r="P5" s="28">
        <v>277672.60913085903</v>
      </c>
      <c r="Q5" s="28">
        <v>23163585.578125</v>
      </c>
      <c r="R5" s="28">
        <v>277783.72302246001</v>
      </c>
      <c r="S5" s="28">
        <v>941.87245941162098</v>
      </c>
      <c r="T5" s="28">
        <v>1942.0774688720701</v>
      </c>
      <c r="U5" s="28">
        <v>528.74924278259198</v>
      </c>
      <c r="V5" s="28">
        <v>1679.73146057128</v>
      </c>
      <c r="W5" s="28">
        <v>707.29365921020496</v>
      </c>
      <c r="X5" s="28">
        <v>433.55199098587002</v>
      </c>
      <c r="Y5" s="28">
        <v>1679.74560546875</v>
      </c>
      <c r="Z5" s="28">
        <v>2920.1450805663999</v>
      </c>
      <c r="AA5" s="28">
        <v>13732.038452148399</v>
      </c>
      <c r="AB5" s="28">
        <v>494.41194915771399</v>
      </c>
      <c r="AC5" s="28">
        <v>494.41263580322197</v>
      </c>
      <c r="AD5" s="28">
        <v>494.40486145019503</v>
      </c>
      <c r="AE5" s="28">
        <v>593.76642656326203</v>
      </c>
      <c r="AF5" s="28">
        <v>538.31086349487305</v>
      </c>
      <c r="AG5" s="28">
        <v>538.28892517089798</v>
      </c>
      <c r="AH5" s="28">
        <v>820.90641975402798</v>
      </c>
      <c r="AI5" s="28">
        <v>14.4734085295349</v>
      </c>
      <c r="AJ5" s="28">
        <v>34.7971320152282</v>
      </c>
      <c r="AK5" s="28">
        <v>38.6311612129211</v>
      </c>
      <c r="AL5" s="28">
        <v>0</v>
      </c>
      <c r="AM5" s="28">
        <v>602.41530609130803</v>
      </c>
      <c r="AN5" s="28">
        <v>62.922637939453097</v>
      </c>
      <c r="AO5" s="28">
        <v>62.921678543090799</v>
      </c>
      <c r="AP5" s="28">
        <v>1156.34450149536</v>
      </c>
      <c r="AQ5" s="28">
        <v>1156.3399133682201</v>
      </c>
      <c r="AR5" s="28">
        <v>59260.144042968699</v>
      </c>
      <c r="AS5" s="28">
        <v>7490.3916015625</v>
      </c>
      <c r="AT5" s="28">
        <v>7490.0939941406205</v>
      </c>
      <c r="AU5" s="28">
        <v>19181.256225585901</v>
      </c>
      <c r="AV5" s="28">
        <v>67286.159423828096</v>
      </c>
      <c r="AW5" s="28">
        <v>59257.76953125</v>
      </c>
      <c r="AX5" s="28">
        <v>1102.12439918518</v>
      </c>
      <c r="AY5" s="28">
        <v>2.3664778126403601</v>
      </c>
      <c r="AZ5" s="28">
        <v>12319.8078308105</v>
      </c>
      <c r="BA5" s="28">
        <v>13.4545889496803</v>
      </c>
      <c r="BB5" s="28">
        <v>3.7512187883257799</v>
      </c>
      <c r="BC5" s="28">
        <v>924.84645271301201</v>
      </c>
      <c r="BD5" s="28">
        <v>26.188529297709401</v>
      </c>
      <c r="BE5" s="28">
        <v>1.69491910934448</v>
      </c>
      <c r="BF5" s="28">
        <v>0.87429765518754698</v>
      </c>
      <c r="BG5" s="28">
        <v>3514.6988410949698</v>
      </c>
      <c r="BH5" s="28">
        <v>149.36676025390599</v>
      </c>
      <c r="BI5" s="28">
        <v>66.153411865234304</v>
      </c>
      <c r="BJ5" s="28">
        <v>1927.6564636230401</v>
      </c>
      <c r="BK5" s="28">
        <v>1587.0414648056001</v>
      </c>
      <c r="BL5" s="28">
        <v>17.362373504787602</v>
      </c>
      <c r="BM5" s="28">
        <v>0.22828423976898099</v>
      </c>
      <c r="BN5" s="28">
        <v>109.096623241901</v>
      </c>
      <c r="BO5" s="28">
        <v>1.6503394637256801</v>
      </c>
      <c r="BP5" s="28">
        <v>124.329927921295</v>
      </c>
      <c r="BQ5" s="28">
        <v>16.5214443206787</v>
      </c>
      <c r="BR5" s="28">
        <v>5.7631195187568602</v>
      </c>
      <c r="BS5" s="28">
        <v>574.47559547424305</v>
      </c>
      <c r="BT5" s="28">
        <v>25.3708207607269</v>
      </c>
      <c r="BU5" s="28">
        <v>122.25785350799499</v>
      </c>
      <c r="BV5" s="28">
        <v>18.5224672993645</v>
      </c>
      <c r="BW5" s="28">
        <v>85.751967430114703</v>
      </c>
      <c r="BX5" s="28">
        <v>0.839147969032637</v>
      </c>
      <c r="BY5" s="28">
        <v>1587.18556976318</v>
      </c>
      <c r="BZ5" s="28">
        <v>332.75811600685103</v>
      </c>
      <c r="CA5" s="28">
        <v>332.75824904441799</v>
      </c>
      <c r="CB5" s="28">
        <v>18.029907166957798</v>
      </c>
      <c r="CC5" s="28">
        <v>3.1127761006355201</v>
      </c>
      <c r="CD5" s="28">
        <v>441.02786254882801</v>
      </c>
      <c r="CE5" s="28">
        <v>29597.007934570302</v>
      </c>
      <c r="CF5" s="28">
        <v>3225.4711246490401</v>
      </c>
      <c r="CG5" s="28">
        <v>2563.0162754058802</v>
      </c>
      <c r="CH5" s="28">
        <v>565.98831915855396</v>
      </c>
      <c r="CI5" s="28">
        <v>0</v>
      </c>
      <c r="CJ5" s="28">
        <v>311.77486228942797</v>
      </c>
      <c r="CK5" s="28">
        <v>27857.195068359299</v>
      </c>
      <c r="CL5" s="28">
        <v>4063.10398864746</v>
      </c>
      <c r="CM5" s="28">
        <v>1596.3030614852901</v>
      </c>
      <c r="CN5" s="28">
        <f t="shared" si="1"/>
        <v>8492.2704681256619</v>
      </c>
      <c r="CO5" s="28">
        <f t="shared" si="2"/>
        <v>4012.7573232100831</v>
      </c>
      <c r="CP5" s="28"/>
      <c r="CQ5" s="28"/>
      <c r="CR5" s="28"/>
      <c r="CS5" s="37">
        <f t="shared" si="3"/>
        <v>8.0003208401911059E-3</v>
      </c>
      <c r="CT5" s="52">
        <f t="shared" si="4"/>
        <v>-3.9935169743461979E-5</v>
      </c>
      <c r="CU5" s="52">
        <f t="shared" si="5"/>
        <v>2.5967127510248428E-7</v>
      </c>
      <c r="CV5" s="52">
        <f t="shared" si="0"/>
        <v>-3.18060233685639E-5</v>
      </c>
      <c r="CW5" s="52"/>
      <c r="CX5" s="37"/>
      <c r="CY5" s="37"/>
      <c r="CZ5" s="28"/>
      <c r="DA5" s="28"/>
      <c r="DB5" s="28"/>
      <c r="DC5" s="28"/>
      <c r="DD5" s="28"/>
      <c r="DE5" s="28"/>
      <c r="DF5" s="28"/>
      <c r="DG5" s="28"/>
      <c r="DH5" s="28"/>
    </row>
    <row r="6" spans="1:112" x14ac:dyDescent="0.3">
      <c r="A6" s="30" t="s">
        <v>4</v>
      </c>
      <c r="B6" s="28">
        <v>129.862627744674</v>
      </c>
      <c r="C6" s="28">
        <v>928.873378753662</v>
      </c>
      <c r="D6" s="28">
        <v>92.399860501289297</v>
      </c>
      <c r="E6" s="28">
        <v>92.399883866310105</v>
      </c>
      <c r="F6" s="28">
        <v>928.86419868469204</v>
      </c>
      <c r="G6" s="28">
        <v>928.86721611022904</v>
      </c>
      <c r="H6" s="28">
        <v>336.88548517227099</v>
      </c>
      <c r="I6" s="28">
        <v>2420.0739079713799</v>
      </c>
      <c r="J6" s="28">
        <v>2420.0842269659001</v>
      </c>
      <c r="K6" s="28">
        <v>13312.6435546875</v>
      </c>
      <c r="L6" s="28">
        <v>297.67169609665802</v>
      </c>
      <c r="M6" s="28">
        <v>297.67793041467598</v>
      </c>
      <c r="N6" s="28">
        <v>4897.3630905151304</v>
      </c>
      <c r="O6" s="28">
        <v>4897.3636627197202</v>
      </c>
      <c r="P6" s="28">
        <v>799749.28247070301</v>
      </c>
      <c r="Q6" s="28">
        <v>182194028.59375</v>
      </c>
      <c r="R6" s="28">
        <v>800069.49444579997</v>
      </c>
      <c r="S6" s="28">
        <v>2956.8777465820299</v>
      </c>
      <c r="T6" s="28">
        <v>6534.9212818145697</v>
      </c>
      <c r="U6" s="28">
        <v>1892.0699276924099</v>
      </c>
      <c r="V6" s="28">
        <v>6999.7308349609302</v>
      </c>
      <c r="W6" s="28">
        <v>2308.0217008590698</v>
      </c>
      <c r="X6" s="28">
        <v>1689.0738130211801</v>
      </c>
      <c r="Y6" s="28">
        <v>6999.7849121093705</v>
      </c>
      <c r="Z6" s="28">
        <v>20593.462646484299</v>
      </c>
      <c r="AA6" s="28">
        <v>46874.921585083001</v>
      </c>
      <c r="AB6" s="28">
        <v>1361.06116867065</v>
      </c>
      <c r="AC6" s="28">
        <v>1361.0599975585901</v>
      </c>
      <c r="AD6" s="28">
        <v>1361.04197120666</v>
      </c>
      <c r="AE6" s="28">
        <v>2413.6654318571</v>
      </c>
      <c r="AF6" s="28">
        <v>1841.00657272338</v>
      </c>
      <c r="AG6" s="28">
        <v>1840.93516921997</v>
      </c>
      <c r="AH6" s="28">
        <v>2738.4227826595302</v>
      </c>
      <c r="AI6" s="28">
        <v>48.458792835474</v>
      </c>
      <c r="AJ6" s="28">
        <v>88.821588158607398</v>
      </c>
      <c r="AK6" s="28">
        <v>156.378108978271</v>
      </c>
      <c r="AL6" s="28">
        <v>0</v>
      </c>
      <c r="AM6" s="28">
        <v>5415.9146728515598</v>
      </c>
      <c r="AN6" s="28">
        <v>179.437434196472</v>
      </c>
      <c r="AO6" s="28">
        <v>179.43521070480301</v>
      </c>
      <c r="AP6" s="28">
        <v>13667.2392578125</v>
      </c>
      <c r="AQ6" s="28">
        <v>13667.1279296875</v>
      </c>
      <c r="AR6" s="28">
        <v>203152.05004882801</v>
      </c>
      <c r="AS6" s="28">
        <v>25132.750488281199</v>
      </c>
      <c r="AT6" s="28">
        <v>25131.765441894499</v>
      </c>
      <c r="AU6" s="28">
        <v>71993.526077270493</v>
      </c>
      <c r="AV6" s="28">
        <v>230116.61035156201</v>
      </c>
      <c r="AW6" s="28">
        <v>203143.94921875</v>
      </c>
      <c r="AX6" s="28">
        <v>3683.0159301757799</v>
      </c>
      <c r="AY6" s="28">
        <v>12.593919302336801</v>
      </c>
      <c r="AZ6" s="28">
        <v>48418.915290832498</v>
      </c>
      <c r="BA6" s="28">
        <v>80.207999899983406</v>
      </c>
      <c r="BB6" s="28">
        <v>30.181212566792901</v>
      </c>
      <c r="BC6" s="28">
        <v>2127.1014764308902</v>
      </c>
      <c r="BD6" s="28">
        <v>582.435651309788</v>
      </c>
      <c r="BE6" s="28">
        <v>53.084243774413999</v>
      </c>
      <c r="BF6" s="28">
        <v>3.4629607200622501</v>
      </c>
      <c r="BG6" s="28">
        <v>21699.8410034179</v>
      </c>
      <c r="BH6" s="28">
        <v>4812.66650390625</v>
      </c>
      <c r="BI6" s="28">
        <v>1928.09106445312</v>
      </c>
      <c r="BJ6" s="28">
        <v>10244.7512865066</v>
      </c>
      <c r="BK6" s="28">
        <v>11455.118674039801</v>
      </c>
      <c r="BL6" s="28">
        <v>534.34279190003804</v>
      </c>
      <c r="BM6" s="28">
        <v>5.4864840507507298</v>
      </c>
      <c r="BN6" s="28">
        <v>2379.8765705227802</v>
      </c>
      <c r="BO6" s="28">
        <v>5.5190929621458</v>
      </c>
      <c r="BP6" s="28">
        <v>824.81147646903901</v>
      </c>
      <c r="BQ6" s="28">
        <v>39.539984077215102</v>
      </c>
      <c r="BR6" s="28">
        <v>23.526316046714701</v>
      </c>
      <c r="BS6" s="28">
        <v>2700.0074467658901</v>
      </c>
      <c r="BT6" s="28">
        <v>73.195950865745502</v>
      </c>
      <c r="BU6" s="28">
        <v>441.041003942489</v>
      </c>
      <c r="BV6" s="28">
        <v>440.18501786142502</v>
      </c>
      <c r="BW6" s="28">
        <v>383.72574234008698</v>
      </c>
      <c r="BX6" s="28">
        <v>18.741055354708799</v>
      </c>
      <c r="BY6" s="28">
        <v>1568.2299461364701</v>
      </c>
      <c r="BZ6" s="28">
        <v>1701.9210500717099</v>
      </c>
      <c r="CA6" s="28">
        <v>1701.9198789596501</v>
      </c>
      <c r="CB6" s="28">
        <v>59.470318078994701</v>
      </c>
      <c r="CC6" s="28">
        <v>7.79008501768112</v>
      </c>
      <c r="CD6" s="28">
        <v>4491.27294921875</v>
      </c>
      <c r="CE6" s="28">
        <v>112402.674163818</v>
      </c>
      <c r="CF6" s="28">
        <v>12921.569715976701</v>
      </c>
      <c r="CG6" s="28">
        <v>10471.716441631301</v>
      </c>
      <c r="CH6" s="28">
        <v>2303.6206749081598</v>
      </c>
      <c r="CI6" s="28">
        <v>0</v>
      </c>
      <c r="CJ6" s="28">
        <v>1087.2344965934701</v>
      </c>
      <c r="CK6" s="28">
        <v>104934.67771911601</v>
      </c>
      <c r="CL6" s="28">
        <v>15789.6291561126</v>
      </c>
      <c r="CM6" s="28">
        <v>6221.8822164535504</v>
      </c>
      <c r="CN6" s="28">
        <f t="shared" si="1"/>
        <v>33376.050184377236</v>
      </c>
      <c r="CO6" s="28">
        <f t="shared" si="2"/>
        <v>15646.054402065738</v>
      </c>
      <c r="CP6" s="28"/>
      <c r="CQ6" s="28"/>
      <c r="CR6" s="28"/>
      <c r="CS6" s="37">
        <f t="shared" si="3"/>
        <v>8.0003202285605177E-3</v>
      </c>
      <c r="CT6" s="52">
        <f t="shared" si="4"/>
        <v>-3.996564288227907E-5</v>
      </c>
      <c r="CU6" s="52">
        <f t="shared" si="5"/>
        <v>-1.3344396623262093E-6</v>
      </c>
      <c r="CV6" s="52">
        <f t="shared" si="0"/>
        <v>-7.6288673366548793E-6</v>
      </c>
      <c r="CW6" s="52"/>
      <c r="CX6" s="37"/>
      <c r="CY6" s="37"/>
      <c r="CZ6" s="28"/>
      <c r="DA6" s="28"/>
      <c r="DB6" s="28"/>
      <c r="DC6" s="28"/>
      <c r="DD6" s="28"/>
      <c r="DE6" s="28"/>
      <c r="DF6" s="28"/>
      <c r="DG6" s="28"/>
      <c r="DH6" s="28"/>
    </row>
    <row r="7" spans="1:112" x14ac:dyDescent="0.3">
      <c r="A7" s="30" t="s">
        <v>5</v>
      </c>
      <c r="B7" s="28">
        <v>63.214541912078801</v>
      </c>
      <c r="C7" s="28">
        <v>489.04182815551701</v>
      </c>
      <c r="D7" s="28">
        <v>42.535492658615098</v>
      </c>
      <c r="E7" s="28">
        <v>42.535587787628103</v>
      </c>
      <c r="F7" s="28">
        <v>489.03770256042401</v>
      </c>
      <c r="G7" s="28">
        <v>489.03922653198202</v>
      </c>
      <c r="H7" s="28">
        <v>152.83384704589801</v>
      </c>
      <c r="I7" s="28">
        <v>1135.3190269470199</v>
      </c>
      <c r="J7" s="28">
        <v>1135.3237433433501</v>
      </c>
      <c r="K7" s="28">
        <v>1948.47839355468</v>
      </c>
      <c r="L7" s="28">
        <v>170.640070796012</v>
      </c>
      <c r="M7" s="28">
        <v>170.64449387788699</v>
      </c>
      <c r="N7" s="28">
        <v>1592.28965759277</v>
      </c>
      <c r="O7" s="28">
        <v>1592.2894592285099</v>
      </c>
      <c r="P7" s="28">
        <v>403621.57592773403</v>
      </c>
      <c r="Q7" s="28">
        <v>29315624.171875</v>
      </c>
      <c r="R7" s="28">
        <v>403783.005859375</v>
      </c>
      <c r="S7" s="28">
        <v>1177.67282485961</v>
      </c>
      <c r="T7" s="28">
        <v>3003.5015258788999</v>
      </c>
      <c r="U7" s="28">
        <v>849.720971107482</v>
      </c>
      <c r="V7" s="28">
        <v>2321.7527465820299</v>
      </c>
      <c r="W7" s="28">
        <v>1037.94993019104</v>
      </c>
      <c r="X7" s="28">
        <v>652.687461853027</v>
      </c>
      <c r="Y7" s="28">
        <v>2321.7705993652298</v>
      </c>
      <c r="Z7" s="28">
        <v>5086.0980224609302</v>
      </c>
      <c r="AA7" s="28">
        <v>21351.330902099598</v>
      </c>
      <c r="AB7" s="28">
        <v>608.98899459838799</v>
      </c>
      <c r="AC7" s="28">
        <v>608.98721694946198</v>
      </c>
      <c r="AD7" s="28">
        <v>608.98033523559502</v>
      </c>
      <c r="AE7" s="28">
        <v>869.40443587303105</v>
      </c>
      <c r="AF7" s="28">
        <v>613.51311111450195</v>
      </c>
      <c r="AG7" s="28">
        <v>613.48752975463799</v>
      </c>
      <c r="AH7" s="28">
        <v>1066.5170836448599</v>
      </c>
      <c r="AI7" s="28">
        <v>21.745258346199901</v>
      </c>
      <c r="AJ7" s="28">
        <v>39.662629127502399</v>
      </c>
      <c r="AK7" s="28">
        <v>73.755740165710407</v>
      </c>
      <c r="AL7" s="28">
        <v>0</v>
      </c>
      <c r="AM7" s="28">
        <v>1063.4103393554601</v>
      </c>
      <c r="AN7" s="28">
        <v>85.380867004394503</v>
      </c>
      <c r="AO7" s="28">
        <v>85.379838943481403</v>
      </c>
      <c r="AP7" s="28">
        <v>1733.44826698303</v>
      </c>
      <c r="AQ7" s="28">
        <v>1733.42859077453</v>
      </c>
      <c r="AR7" s="28">
        <v>68323.037719726504</v>
      </c>
      <c r="AS7" s="28">
        <v>7752.595703125</v>
      </c>
      <c r="AT7" s="28">
        <v>7752.28369140625</v>
      </c>
      <c r="AU7" s="28">
        <v>27642.134490966699</v>
      </c>
      <c r="AV7" s="28">
        <v>76686.087158203096</v>
      </c>
      <c r="AW7" s="28">
        <v>68320.306152343706</v>
      </c>
      <c r="AX7" s="28">
        <v>1645.48048305511</v>
      </c>
      <c r="AY7" s="28">
        <v>3.45306378463283</v>
      </c>
      <c r="AZ7" s="28">
        <v>17312.023483276302</v>
      </c>
      <c r="BA7" s="28">
        <v>19.479493901133502</v>
      </c>
      <c r="BB7" s="28">
        <v>4.2123947218060396</v>
      </c>
      <c r="BC7" s="28">
        <v>927.36443281173695</v>
      </c>
      <c r="BD7" s="28">
        <v>43.580795943737002</v>
      </c>
      <c r="BE7" s="28">
        <v>2.6382253170013401</v>
      </c>
      <c r="BF7" s="28">
        <v>1.08505774103105</v>
      </c>
      <c r="BG7" s="28">
        <v>4833.4169845581</v>
      </c>
      <c r="BH7" s="28">
        <v>243.560134887695</v>
      </c>
      <c r="BI7" s="28">
        <v>91.1463623046875</v>
      </c>
      <c r="BJ7" s="28">
        <v>2390.6849632263102</v>
      </c>
      <c r="BK7" s="28">
        <v>2442.7257745265902</v>
      </c>
      <c r="BL7" s="28">
        <v>28.2356049641966</v>
      </c>
      <c r="BM7" s="28">
        <v>0.35613206028938199</v>
      </c>
      <c r="BN7" s="28">
        <v>171.537346571683</v>
      </c>
      <c r="BO7" s="28">
        <v>1.54219128936529</v>
      </c>
      <c r="BP7" s="28">
        <v>185.29594039916901</v>
      </c>
      <c r="BQ7" s="28">
        <v>25.878538012504499</v>
      </c>
      <c r="BR7" s="28">
        <v>7.0312363505363402</v>
      </c>
      <c r="BS7" s="28">
        <v>857.44248390197697</v>
      </c>
      <c r="BT7" s="28">
        <v>34.249340295791598</v>
      </c>
      <c r="BU7" s="28">
        <v>163.954947471618</v>
      </c>
      <c r="BV7" s="28">
        <v>27.521357197314501</v>
      </c>
      <c r="BW7" s="28">
        <v>82.833295345306396</v>
      </c>
      <c r="BX7" s="28">
        <v>1.2825746509479301</v>
      </c>
      <c r="BY7" s="28">
        <v>27.046729207038801</v>
      </c>
      <c r="BZ7" s="28">
        <v>390.30662387609402</v>
      </c>
      <c r="CA7" s="28">
        <v>390.30853986740101</v>
      </c>
      <c r="CB7" s="28">
        <v>28.143209636211299</v>
      </c>
      <c r="CC7" s="28">
        <v>3.4605313539505</v>
      </c>
      <c r="CD7" s="28">
        <v>607.650634765625</v>
      </c>
      <c r="CE7" s="28">
        <v>42543.222717285098</v>
      </c>
      <c r="CF7" s="28">
        <v>4689.4809284210196</v>
      </c>
      <c r="CG7" s="28">
        <v>3679.0373883247298</v>
      </c>
      <c r="CH7" s="28">
        <v>795.40804100036598</v>
      </c>
      <c r="CI7" s="28">
        <v>0</v>
      </c>
      <c r="CJ7" s="28">
        <v>393.38031387329102</v>
      </c>
      <c r="CK7" s="28">
        <v>40199.278381347598</v>
      </c>
      <c r="CL7" s="28">
        <v>6178.7704792022696</v>
      </c>
      <c r="CM7" s="28">
        <v>2396.1742734908999</v>
      </c>
      <c r="CN7" s="28">
        <f t="shared" si="1"/>
        <v>11933.496673775082</v>
      </c>
      <c r="CO7" s="28">
        <f t="shared" si="2"/>
        <v>6110.453957998202</v>
      </c>
      <c r="CP7" s="28"/>
      <c r="CQ7" s="28"/>
      <c r="CR7" s="28"/>
      <c r="CS7" s="37">
        <f t="shared" si="3"/>
        <v>8.0003183608628615E-3</v>
      </c>
      <c r="CT7" s="52">
        <f t="shared" si="4"/>
        <v>-3.9894795474423793E-5</v>
      </c>
      <c r="CU7" s="52">
        <f t="shared" si="5"/>
        <v>1.2924200869980099E-6</v>
      </c>
      <c r="CV7" s="52">
        <f t="shared" si="0"/>
        <v>-3.5639048795283686E-5</v>
      </c>
      <c r="CW7" s="52"/>
      <c r="CX7" s="37"/>
      <c r="CY7" s="37"/>
      <c r="CZ7" s="28"/>
      <c r="DA7" s="28"/>
      <c r="DB7" s="28"/>
      <c r="DC7" s="28"/>
      <c r="DD7" s="28"/>
      <c r="DE7" s="28"/>
      <c r="DF7" s="28"/>
      <c r="DG7" s="28"/>
      <c r="DH7" s="28"/>
    </row>
    <row r="8" spans="1:112" x14ac:dyDescent="0.3">
      <c r="A8" s="30" t="s">
        <v>6</v>
      </c>
      <c r="B8" s="28">
        <v>27.771828293800301</v>
      </c>
      <c r="C8" s="28">
        <v>183.74512481689399</v>
      </c>
      <c r="D8" s="28">
        <v>14.238895773887601</v>
      </c>
      <c r="E8" s="28">
        <v>14.238945484161301</v>
      </c>
      <c r="F8" s="28">
        <v>183.74304008483799</v>
      </c>
      <c r="G8" s="28">
        <v>183.74361515045101</v>
      </c>
      <c r="H8" s="28">
        <v>45.658984184265101</v>
      </c>
      <c r="I8" s="28">
        <v>377.03566360473599</v>
      </c>
      <c r="J8" s="28">
        <v>377.032979249954</v>
      </c>
      <c r="K8" s="28">
        <v>965.773681640625</v>
      </c>
      <c r="L8" s="28">
        <v>75.098244011402102</v>
      </c>
      <c r="M8" s="28">
        <v>75.099161207675905</v>
      </c>
      <c r="N8" s="28">
        <v>627.96929168701104</v>
      </c>
      <c r="O8" s="28">
        <v>627.96965026855401</v>
      </c>
      <c r="P8" s="28">
        <v>166204.345703125</v>
      </c>
      <c r="Q8" s="28">
        <v>14492938.859375</v>
      </c>
      <c r="R8" s="28">
        <v>166270.864379882</v>
      </c>
      <c r="S8" s="28">
        <v>512.66591262817303</v>
      </c>
      <c r="T8" s="28">
        <v>1103.1357727050699</v>
      </c>
      <c r="U8" s="28">
        <v>316.80921173095697</v>
      </c>
      <c r="V8" s="28">
        <v>1130.8228149414001</v>
      </c>
      <c r="W8" s="28">
        <v>338.63712596893299</v>
      </c>
      <c r="X8" s="28">
        <v>267.26072990894301</v>
      </c>
      <c r="Y8" s="28">
        <v>1130.8329162597599</v>
      </c>
      <c r="Z8" s="28">
        <v>2219.0576782226499</v>
      </c>
      <c r="AA8" s="28">
        <v>7631.7782287597602</v>
      </c>
      <c r="AB8" s="28">
        <v>195.84393692016599</v>
      </c>
      <c r="AC8" s="28">
        <v>195.84298324584901</v>
      </c>
      <c r="AD8" s="28">
        <v>195.841064453125</v>
      </c>
      <c r="AE8" s="28">
        <v>386.32821708917601</v>
      </c>
      <c r="AF8" s="28">
        <v>196.269466400146</v>
      </c>
      <c r="AG8" s="28">
        <v>196.26107120513899</v>
      </c>
      <c r="AH8" s="28">
        <v>481.09088158607398</v>
      </c>
      <c r="AI8" s="28">
        <v>9.54350095242261</v>
      </c>
      <c r="AJ8" s="28">
        <v>9.7851585149764997</v>
      </c>
      <c r="AK8" s="28">
        <v>36.114493370056103</v>
      </c>
      <c r="AL8" s="28">
        <v>0</v>
      </c>
      <c r="AM8" s="28">
        <v>442.694770812988</v>
      </c>
      <c r="AN8" s="28">
        <v>28.492542743682801</v>
      </c>
      <c r="AO8" s="28">
        <v>28.492122173309301</v>
      </c>
      <c r="AP8" s="28">
        <v>891.18327879905701</v>
      </c>
      <c r="AQ8" s="28">
        <v>891.17704319953896</v>
      </c>
      <c r="AR8" s="28">
        <v>21668.1317138671</v>
      </c>
      <c r="AS8" s="28">
        <v>2669.2646942138599</v>
      </c>
      <c r="AT8" s="28">
        <v>2669.1559753417901</v>
      </c>
      <c r="AU8" s="28">
        <v>11091.6017150878</v>
      </c>
      <c r="AV8" s="28">
        <v>24532.6730957031</v>
      </c>
      <c r="AW8" s="28">
        <v>21667.2655029296</v>
      </c>
      <c r="AX8" s="28">
        <v>606.38427162170399</v>
      </c>
      <c r="AY8" s="28">
        <v>1.2323275568196499</v>
      </c>
      <c r="AZ8" s="28">
        <v>7261.6768951415997</v>
      </c>
      <c r="BA8" s="28">
        <v>6.8826989978551802</v>
      </c>
      <c r="BB8" s="28">
        <v>1.3997710272669699</v>
      </c>
      <c r="BC8" s="28">
        <v>263.323162317276</v>
      </c>
      <c r="BD8" s="28">
        <v>19.779463127255401</v>
      </c>
      <c r="BE8" s="28">
        <v>1.3380110263824401</v>
      </c>
      <c r="BF8" s="28">
        <v>0.39238017704337802</v>
      </c>
      <c r="BG8" s="28">
        <v>2001.3965263366699</v>
      </c>
      <c r="BH8" s="28">
        <v>120.72100830078099</v>
      </c>
      <c r="BI8" s="28">
        <v>49.221630096435497</v>
      </c>
      <c r="BJ8" s="28">
        <v>805.41991901397705</v>
      </c>
      <c r="BK8" s="28">
        <v>1195.97672355175</v>
      </c>
      <c r="BL8" s="28">
        <v>13.8393975533545</v>
      </c>
      <c r="BM8" s="28">
        <v>0.17959989607334101</v>
      </c>
      <c r="BN8" s="28">
        <v>76.166929543018298</v>
      </c>
      <c r="BO8" s="28">
        <v>0.47291965410113301</v>
      </c>
      <c r="BP8" s="28">
        <v>67.193489551544104</v>
      </c>
      <c r="BQ8" s="28">
        <v>9.3189991414546895</v>
      </c>
      <c r="BR8" s="28">
        <v>2.2974681258201599</v>
      </c>
      <c r="BS8" s="28">
        <v>299.84179162979098</v>
      </c>
      <c r="BT8" s="28">
        <v>10.717083096504201</v>
      </c>
      <c r="BU8" s="28">
        <v>55.136250972747803</v>
      </c>
      <c r="BV8" s="28">
        <v>12.350507863331501</v>
      </c>
      <c r="BW8" s="28">
        <v>28.8824446201324</v>
      </c>
      <c r="BX8" s="28">
        <v>0.57321989510091897</v>
      </c>
      <c r="BY8" s="28">
        <v>728.10136413574196</v>
      </c>
      <c r="BZ8" s="28">
        <v>297.97325378656302</v>
      </c>
      <c r="CA8" s="28">
        <v>297.972813248634</v>
      </c>
      <c r="CB8" s="28">
        <v>9.7990448474883998</v>
      </c>
      <c r="CC8" s="28">
        <v>0.81075753271579698</v>
      </c>
      <c r="CD8" s="28">
        <v>328.14434814453102</v>
      </c>
      <c r="CE8" s="28">
        <v>17341.087524414001</v>
      </c>
      <c r="CF8" s="28">
        <v>2017.96718692779</v>
      </c>
      <c r="CG8" s="28">
        <v>1606.88838434219</v>
      </c>
      <c r="CH8" s="28">
        <v>348.74372708797398</v>
      </c>
      <c r="CI8" s="28">
        <v>0</v>
      </c>
      <c r="CJ8" s="28">
        <v>180.36946153640699</v>
      </c>
      <c r="CK8" s="28">
        <v>16397.899932861299</v>
      </c>
      <c r="CL8" s="28">
        <v>2462.2294387817301</v>
      </c>
      <c r="CM8" s="28">
        <v>986.51310348510697</v>
      </c>
      <c r="CN8" s="28">
        <f t="shared" si="1"/>
        <v>5005.6076436075728</v>
      </c>
      <c r="CO8" s="28">
        <f t="shared" si="2"/>
        <v>2439.4315195927484</v>
      </c>
      <c r="CP8" s="28"/>
      <c r="CQ8" s="28"/>
      <c r="CR8" s="28"/>
      <c r="CS8" s="37">
        <f t="shared" si="3"/>
        <v>8.0003294233159869E-3</v>
      </c>
      <c r="CT8" s="52">
        <f t="shared" si="4"/>
        <v>-4.046761533625684E-5</v>
      </c>
      <c r="CU8" s="52">
        <f t="shared" si="5"/>
        <v>-5.807397762270638E-8</v>
      </c>
      <c r="CV8" s="52">
        <f t="shared" si="0"/>
        <v>-5.5452675790161505E-5</v>
      </c>
      <c r="CW8" s="52"/>
      <c r="CX8" s="37"/>
      <c r="CY8" s="37"/>
      <c r="CZ8" s="28"/>
      <c r="DA8" s="28"/>
      <c r="DB8" s="28"/>
      <c r="DC8" s="28"/>
      <c r="DD8" s="28"/>
      <c r="DE8" s="28"/>
      <c r="DF8" s="28"/>
      <c r="DG8" s="28"/>
      <c r="DH8" s="28"/>
    </row>
    <row r="9" spans="1:112" x14ac:dyDescent="0.3">
      <c r="A9" s="30" t="s">
        <v>7</v>
      </c>
      <c r="B9" s="28">
        <v>10.5303190946578</v>
      </c>
      <c r="C9" s="28">
        <v>70.283417940139699</v>
      </c>
      <c r="D9" s="28">
        <v>5.2822387889027498</v>
      </c>
      <c r="E9" s="28">
        <v>5.2822574675083098</v>
      </c>
      <c r="F9" s="28">
        <v>70.283089518547001</v>
      </c>
      <c r="G9" s="28">
        <v>70.283268868923102</v>
      </c>
      <c r="H9" s="28">
        <v>17.352106839418401</v>
      </c>
      <c r="I9" s="28">
        <v>147.774321511387</v>
      </c>
      <c r="J9" s="28">
        <v>147.77476915717099</v>
      </c>
      <c r="K9" s="28">
        <v>254.09129333496</v>
      </c>
      <c r="L9" s="28">
        <v>29.722661159932599</v>
      </c>
      <c r="M9" s="28">
        <v>29.7234661336988</v>
      </c>
      <c r="N9" s="28">
        <v>225.12760496139501</v>
      </c>
      <c r="O9" s="28">
        <v>225.12754583358699</v>
      </c>
      <c r="P9" s="28">
        <v>65457.239870071397</v>
      </c>
      <c r="Q9" s="28">
        <v>5118163.6447753897</v>
      </c>
      <c r="R9" s="28">
        <v>65483.403266906702</v>
      </c>
      <c r="S9" s="28">
        <v>226.98264408111501</v>
      </c>
      <c r="T9" s="28">
        <v>432.50534963607703</v>
      </c>
      <c r="U9" s="28">
        <v>124.231793552637</v>
      </c>
      <c r="V9" s="28">
        <v>416.09223937988202</v>
      </c>
      <c r="W9" s="28">
        <v>132.52690345048899</v>
      </c>
      <c r="X9" s="28">
        <v>98.491344969719606</v>
      </c>
      <c r="Y9" s="28">
        <v>416.09656524658197</v>
      </c>
      <c r="Z9" s="28">
        <v>824.30902099609295</v>
      </c>
      <c r="AA9" s="28">
        <v>2985.60913467407</v>
      </c>
      <c r="AB9" s="28">
        <v>69.957485914230304</v>
      </c>
      <c r="AC9" s="28">
        <v>69.957214832305894</v>
      </c>
      <c r="AD9" s="28">
        <v>69.9564945697784</v>
      </c>
      <c r="AE9" s="28">
        <v>146.475047711282</v>
      </c>
      <c r="AF9" s="28">
        <v>80.586417615413595</v>
      </c>
      <c r="AG9" s="28">
        <v>80.583114862442002</v>
      </c>
      <c r="AH9" s="28">
        <v>176.12917025387199</v>
      </c>
      <c r="AI9" s="28">
        <v>3.8068080972880098</v>
      </c>
      <c r="AJ9" s="28">
        <v>3.7108364179730402</v>
      </c>
      <c r="AK9" s="28">
        <v>14.4874234199523</v>
      </c>
      <c r="AL9" s="28">
        <v>0</v>
      </c>
      <c r="AM9" s="28">
        <v>175.759366989135</v>
      </c>
      <c r="AN9" s="28">
        <v>10.6495253145694</v>
      </c>
      <c r="AO9" s="28">
        <v>10.6494157761335</v>
      </c>
      <c r="AP9" s="28">
        <v>300.17027223110199</v>
      </c>
      <c r="AQ9" s="28">
        <v>300.16776308417298</v>
      </c>
      <c r="AR9" s="28">
        <v>8974.4055290222095</v>
      </c>
      <c r="AS9" s="28">
        <v>1018.31276130676</v>
      </c>
      <c r="AT9" s="28">
        <v>1018.27362632751</v>
      </c>
      <c r="AU9" s="28">
        <v>4143.99118423461</v>
      </c>
      <c r="AV9" s="28">
        <v>10072.901855468701</v>
      </c>
      <c r="AW9" s="28">
        <v>8974.0485153198206</v>
      </c>
      <c r="AX9" s="28">
        <v>234.364461362361</v>
      </c>
      <c r="AY9" s="28">
        <v>0.425143054162617</v>
      </c>
      <c r="AZ9" s="28">
        <v>2667.5003080368001</v>
      </c>
      <c r="BA9" s="28">
        <v>2.3615697375498699</v>
      </c>
      <c r="BB9" s="28">
        <v>0.51443048520013601</v>
      </c>
      <c r="BC9" s="28">
        <v>114.524918407201</v>
      </c>
      <c r="BD9" s="28">
        <v>5.6126926997676403</v>
      </c>
      <c r="BE9" s="28">
        <v>0.37371319532394398</v>
      </c>
      <c r="BF9" s="28">
        <v>0.124653960345312</v>
      </c>
      <c r="BG9" s="28">
        <v>635.341472208499</v>
      </c>
      <c r="BH9" s="28">
        <v>31.7610664367675</v>
      </c>
      <c r="BI9" s="28">
        <v>15.8394861221313</v>
      </c>
      <c r="BJ9" s="28">
        <v>296.26351308822598</v>
      </c>
      <c r="BK9" s="28">
        <v>339.07504661381199</v>
      </c>
      <c r="BL9" s="28">
        <v>3.6721613534027702</v>
      </c>
      <c r="BM9" s="28">
        <v>5.14061003923416E-2</v>
      </c>
      <c r="BN9" s="28">
        <v>22.029867574572499</v>
      </c>
      <c r="BO9" s="28">
        <v>0.177981154061853</v>
      </c>
      <c r="BP9" s="28">
        <v>23.104553781449699</v>
      </c>
      <c r="BQ9" s="28">
        <v>3.1313218083232601</v>
      </c>
      <c r="BR9" s="28">
        <v>0.79237454943358898</v>
      </c>
      <c r="BS9" s="28">
        <v>104.655817091465</v>
      </c>
      <c r="BT9" s="28">
        <v>4.0775340870022703</v>
      </c>
      <c r="BU9" s="28">
        <v>20.6491648107767</v>
      </c>
      <c r="BV9" s="28">
        <v>3.49468725221231</v>
      </c>
      <c r="BW9" s="28">
        <v>11.069005437195299</v>
      </c>
      <c r="BX9" s="28">
        <v>0.164693788537988</v>
      </c>
      <c r="BY9" s="28">
        <v>107.089240074157</v>
      </c>
      <c r="BZ9" s="28">
        <v>101.90446861647</v>
      </c>
      <c r="CA9" s="28">
        <v>101.90468703955401</v>
      </c>
      <c r="CB9" s="28">
        <v>3.8447705768048701</v>
      </c>
      <c r="CC9" s="28">
        <v>0.30907439440488799</v>
      </c>
      <c r="CD9" s="28">
        <v>105.59718322753901</v>
      </c>
      <c r="CE9" s="28">
        <v>6442.5261688232404</v>
      </c>
      <c r="CF9" s="28">
        <v>736.63035768270402</v>
      </c>
      <c r="CG9" s="28">
        <v>582.26036858558598</v>
      </c>
      <c r="CH9" s="28">
        <v>125.255781844258</v>
      </c>
      <c r="CI9" s="28">
        <v>0</v>
      </c>
      <c r="CJ9" s="28">
        <v>63.009517759084702</v>
      </c>
      <c r="CK9" s="28">
        <v>6093.5572338104203</v>
      </c>
      <c r="CL9" s="28">
        <v>922.23517453670502</v>
      </c>
      <c r="CM9" s="28">
        <v>363.23275467753399</v>
      </c>
      <c r="CN9" s="28">
        <f t="shared" si="1"/>
        <v>1838.7570975745257</v>
      </c>
      <c r="CO9" s="28">
        <f t="shared" si="2"/>
        <v>913.71406407686038</v>
      </c>
      <c r="CP9" s="28"/>
      <c r="CQ9" s="28"/>
      <c r="CR9" s="28"/>
      <c r="CS9" s="37">
        <f t="shared" si="3"/>
        <v>8.0003179591849449E-3</v>
      </c>
      <c r="CT9" s="52">
        <f t="shared" si="4"/>
        <v>-3.9993686175305352E-5</v>
      </c>
      <c r="CU9" s="52">
        <f t="shared" si="5"/>
        <v>4.5841592095439576E-6</v>
      </c>
      <c r="CV9" s="52">
        <f t="shared" si="0"/>
        <v>-5.8995933008974496E-5</v>
      </c>
      <c r="CW9" s="52"/>
      <c r="CX9" s="37"/>
      <c r="CY9" s="37"/>
      <c r="CZ9" s="28"/>
      <c r="DA9" s="28"/>
      <c r="DB9" s="28"/>
      <c r="DC9" s="28"/>
      <c r="DD9" s="28"/>
      <c r="DE9" s="28"/>
      <c r="DF9" s="28"/>
      <c r="DG9" s="28"/>
      <c r="DH9" s="28"/>
    </row>
    <row r="10" spans="1:112" x14ac:dyDescent="0.3">
      <c r="A10" s="30" t="s">
        <v>8</v>
      </c>
      <c r="B10" s="28">
        <v>2.9001485686749202</v>
      </c>
      <c r="C10" s="28">
        <v>25.517354309558801</v>
      </c>
      <c r="D10" s="28">
        <v>2.0278764162212601</v>
      </c>
      <c r="E10" s="28">
        <v>2.0278680101036999</v>
      </c>
      <c r="F10" s="28">
        <v>25.5172912627458</v>
      </c>
      <c r="G10" s="28">
        <v>25.517357707023599</v>
      </c>
      <c r="H10" s="28">
        <v>7.6696889176964698</v>
      </c>
      <c r="I10" s="28">
        <v>52.016993544995699</v>
      </c>
      <c r="J10" s="28">
        <v>52.017568565905002</v>
      </c>
      <c r="K10" s="28">
        <v>344.52987670898398</v>
      </c>
      <c r="L10" s="28">
        <v>9.5610742354765499</v>
      </c>
      <c r="M10" s="28">
        <v>9.5611854088492692</v>
      </c>
      <c r="N10" s="28">
        <v>142.267214059829</v>
      </c>
      <c r="O10" s="28">
        <v>142.26729905605299</v>
      </c>
      <c r="P10" s="28">
        <v>27529.151525974201</v>
      </c>
      <c r="Q10" s="28">
        <v>2601315.3590087802</v>
      </c>
      <c r="R10" s="28">
        <v>27540.1625423431</v>
      </c>
      <c r="S10" s="28">
        <v>108.405888557434</v>
      </c>
      <c r="T10" s="28">
        <v>150.22557738423299</v>
      </c>
      <c r="U10" s="28">
        <v>46.286270491778801</v>
      </c>
      <c r="V10" s="28">
        <v>200.37148284912101</v>
      </c>
      <c r="W10" s="28">
        <v>54.085275888442901</v>
      </c>
      <c r="X10" s="28">
        <v>42.719613533466998</v>
      </c>
      <c r="Y10" s="28">
        <v>200.373287200927</v>
      </c>
      <c r="Z10" s="28">
        <v>557.78508758544899</v>
      </c>
      <c r="AA10" s="28">
        <v>1096.63385820388</v>
      </c>
      <c r="AB10" s="28">
        <v>30.300607919692901</v>
      </c>
      <c r="AC10" s="28">
        <v>30.300664097070602</v>
      </c>
      <c r="AD10" s="28">
        <v>30.300149887800199</v>
      </c>
      <c r="AE10" s="28">
        <v>63.841008145362103</v>
      </c>
      <c r="AF10" s="28">
        <v>29.002785697579299</v>
      </c>
      <c r="AG10" s="28">
        <v>29.001766711473401</v>
      </c>
      <c r="AH10" s="28">
        <v>75.5800968855619</v>
      </c>
      <c r="AI10" s="28">
        <v>1.25279851420782</v>
      </c>
      <c r="AJ10" s="28">
        <v>1.966727046296</v>
      </c>
      <c r="AK10" s="28">
        <v>3.81953561305999</v>
      </c>
      <c r="AL10" s="28">
        <v>0</v>
      </c>
      <c r="AM10" s="28">
        <v>76.163333892822195</v>
      </c>
      <c r="AN10" s="28">
        <v>4.1352303847670502</v>
      </c>
      <c r="AO10" s="28">
        <v>4.13519620522856</v>
      </c>
      <c r="AP10" s="28">
        <v>147.74287923052901</v>
      </c>
      <c r="AQ10" s="28">
        <v>147.74132225662399</v>
      </c>
      <c r="AR10" s="28">
        <v>3264.4480123519802</v>
      </c>
      <c r="AS10" s="28">
        <v>331.89716863632202</v>
      </c>
      <c r="AT10" s="28">
        <v>331.88418149948097</v>
      </c>
      <c r="AU10" s="28">
        <v>1794.37897539138</v>
      </c>
      <c r="AV10" s="28">
        <v>3625.2035551071099</v>
      </c>
      <c r="AW10" s="28">
        <v>3264.318734169</v>
      </c>
      <c r="AX10" s="28">
        <v>87.195306658744798</v>
      </c>
      <c r="AY10" s="28">
        <v>0.31306997095816702</v>
      </c>
      <c r="AZ10" s="28">
        <v>1235.6315214633901</v>
      </c>
      <c r="BA10" s="28">
        <v>1.7803117907606001</v>
      </c>
      <c r="BB10" s="28">
        <v>0.38743206870276398</v>
      </c>
      <c r="BC10" s="28">
        <v>42.829812508076401</v>
      </c>
      <c r="BD10" s="28">
        <v>6.1698025648365702</v>
      </c>
      <c r="BE10" s="28">
        <v>0.41043084859848</v>
      </c>
      <c r="BF10" s="28">
        <v>8.5826515161897904E-2</v>
      </c>
      <c r="BG10" s="28">
        <v>540.91093687713101</v>
      </c>
      <c r="BH10" s="28">
        <v>43.065860748291001</v>
      </c>
      <c r="BI10" s="28">
        <v>8.6476240158081001</v>
      </c>
      <c r="BJ10" s="28">
        <v>176.67353734374001</v>
      </c>
      <c r="BK10" s="28">
        <v>364.238549859263</v>
      </c>
      <c r="BL10" s="28">
        <v>4.8580440221703602</v>
      </c>
      <c r="BM10" s="28">
        <v>5.2526175975799498E-2</v>
      </c>
      <c r="BN10" s="28">
        <v>24.3192255410831</v>
      </c>
      <c r="BO10" s="28">
        <v>0.10261382540920699</v>
      </c>
      <c r="BP10" s="28">
        <v>15.245727922767401</v>
      </c>
      <c r="BQ10" s="28">
        <v>2.0297899348661299</v>
      </c>
      <c r="BR10" s="28">
        <v>0.56008948502130795</v>
      </c>
      <c r="BS10" s="28">
        <v>67.543178424239102</v>
      </c>
      <c r="BT10" s="28">
        <v>1.7026380514726001</v>
      </c>
      <c r="BU10" s="28">
        <v>11.122280284762301</v>
      </c>
      <c r="BV10" s="28">
        <v>4.3029835450579403</v>
      </c>
      <c r="BW10" s="28">
        <v>5.4998001046478704</v>
      </c>
      <c r="BX10" s="28">
        <v>0.188830253220658</v>
      </c>
      <c r="BY10" s="28">
        <v>31.551788806915201</v>
      </c>
      <c r="BZ10" s="28">
        <v>54.2747621485032</v>
      </c>
      <c r="CA10" s="28">
        <v>54.274219927843603</v>
      </c>
      <c r="CB10" s="28">
        <v>1.4304349937010501</v>
      </c>
      <c r="CC10" s="28">
        <v>0.171352186473086</v>
      </c>
      <c r="CD10" s="28">
        <v>57.651344299316399</v>
      </c>
      <c r="CE10" s="28">
        <v>2863.2329730987499</v>
      </c>
      <c r="CF10" s="28">
        <v>334.62484255432997</v>
      </c>
      <c r="CG10" s="28">
        <v>274.27364186197502</v>
      </c>
      <c r="CH10" s="28">
        <v>60.817061265930498</v>
      </c>
      <c r="CI10" s="28">
        <v>0</v>
      </c>
      <c r="CJ10" s="28">
        <v>27.682287178933599</v>
      </c>
      <c r="CK10" s="28">
        <v>2676.8467643260901</v>
      </c>
      <c r="CL10" s="28">
        <v>392.84351445734501</v>
      </c>
      <c r="CM10" s="28">
        <v>157.8876523301</v>
      </c>
      <c r="CN10" s="28">
        <f t="shared" si="1"/>
        <v>851.74356802596253</v>
      </c>
      <c r="CO10" s="28">
        <f t="shared" si="2"/>
        <v>389.53474481414526</v>
      </c>
      <c r="CP10" s="28"/>
      <c r="CQ10" s="28"/>
      <c r="CR10" s="28"/>
      <c r="CS10" s="37">
        <f t="shared" si="3"/>
        <v>8.0003192253082691E-3</v>
      </c>
      <c r="CT10" s="52">
        <f t="shared" si="4"/>
        <v>-3.983544001778321E-5</v>
      </c>
      <c r="CU10" s="52">
        <f t="shared" si="5"/>
        <v>-2.1266456149791826E-6</v>
      </c>
      <c r="CV10" s="52">
        <f t="shared" si="0"/>
        <v>-3.3724110035550012E-5</v>
      </c>
      <c r="CW10" s="52"/>
      <c r="CX10" s="37"/>
      <c r="CY10" s="37"/>
      <c r="CZ10" s="28"/>
      <c r="DA10" s="28"/>
      <c r="DB10" s="28"/>
      <c r="DC10" s="28"/>
      <c r="DD10" s="28"/>
      <c r="DE10" s="28"/>
      <c r="DF10" s="28"/>
      <c r="DG10" s="28"/>
      <c r="DH10" s="28"/>
    </row>
    <row r="11" spans="1:112" x14ac:dyDescent="0.3">
      <c r="A11" s="30" t="s">
        <v>9</v>
      </c>
      <c r="B11" s="28">
        <v>176.25883913040099</v>
      </c>
      <c r="C11" s="28">
        <v>1047.16038894653</v>
      </c>
      <c r="D11" s="28">
        <v>116.93159103393501</v>
      </c>
      <c r="E11" s="28">
        <v>116.93185520172101</v>
      </c>
      <c r="F11" s="28">
        <v>1047.1498069763099</v>
      </c>
      <c r="G11" s="28">
        <v>1047.15305328369</v>
      </c>
      <c r="H11" s="28">
        <v>435.68217277526799</v>
      </c>
      <c r="I11" s="28">
        <v>3369.4889507293701</v>
      </c>
      <c r="J11" s="28">
        <v>3369.4967460632301</v>
      </c>
      <c r="K11" s="28">
        <v>10077.2861328125</v>
      </c>
      <c r="L11" s="28">
        <v>423.60630536079401</v>
      </c>
      <c r="M11" s="28">
        <v>423.61464095115599</v>
      </c>
      <c r="N11" s="28">
        <v>4637.08740234375</v>
      </c>
      <c r="O11" s="28">
        <v>4637.0874938964798</v>
      </c>
      <c r="P11" s="28">
        <v>1528511.5739746001</v>
      </c>
      <c r="Q11" s="28">
        <v>122345560.15625</v>
      </c>
      <c r="R11" s="28">
        <v>1529123.2368164</v>
      </c>
      <c r="S11" s="28">
        <v>4912.1127014160102</v>
      </c>
      <c r="T11" s="28">
        <v>8095.5790405273401</v>
      </c>
      <c r="U11" s="28">
        <v>2231.47121429443</v>
      </c>
      <c r="V11" s="28">
        <v>5528.0642700195303</v>
      </c>
      <c r="W11" s="28">
        <v>2746.6002464294402</v>
      </c>
      <c r="X11" s="28">
        <v>2154.7223351001699</v>
      </c>
      <c r="Y11" s="28">
        <v>5528.1114501953098</v>
      </c>
      <c r="Z11" s="28">
        <v>18192.8388671875</v>
      </c>
      <c r="AA11" s="28">
        <v>57788.87890625</v>
      </c>
      <c r="AB11" s="28">
        <v>1668.41978454589</v>
      </c>
      <c r="AC11" s="28">
        <v>1668.4183044433501</v>
      </c>
      <c r="AD11" s="28">
        <v>1668.3960418701099</v>
      </c>
      <c r="AE11" s="28">
        <v>2568.10169100761</v>
      </c>
      <c r="AF11" s="28">
        <v>1778.9989547729399</v>
      </c>
      <c r="AG11" s="28">
        <v>1778.93064498901</v>
      </c>
      <c r="AH11" s="28">
        <v>4082.76036930084</v>
      </c>
      <c r="AI11" s="28">
        <v>72.754993468522997</v>
      </c>
      <c r="AJ11" s="28">
        <v>113.109593868255</v>
      </c>
      <c r="AK11" s="28">
        <v>321.53703308105401</v>
      </c>
      <c r="AL11" s="28">
        <v>0</v>
      </c>
      <c r="AM11" s="28">
        <v>2876.21704101562</v>
      </c>
      <c r="AN11" s="28">
        <v>229.92199897766099</v>
      </c>
      <c r="AO11" s="28">
        <v>229.91855049133301</v>
      </c>
      <c r="AP11" s="28">
        <v>6206.24230480194</v>
      </c>
      <c r="AQ11" s="28">
        <v>6206.1938333511298</v>
      </c>
      <c r="AR11" s="28">
        <v>195996.22094726501</v>
      </c>
      <c r="AS11" s="28">
        <v>24599.639099120999</v>
      </c>
      <c r="AT11" s="28">
        <v>24598.6572265625</v>
      </c>
      <c r="AU11" s="28">
        <v>88668.3369140625</v>
      </c>
      <c r="AV11" s="28">
        <v>222365.94384765599</v>
      </c>
      <c r="AW11" s="28">
        <v>195988.41748046799</v>
      </c>
      <c r="AX11" s="28">
        <v>4525.0638999938901</v>
      </c>
      <c r="AY11" s="28">
        <v>11.0710470303893</v>
      </c>
      <c r="AZ11" s="28">
        <v>58646.952545166001</v>
      </c>
      <c r="BA11" s="28">
        <v>63.008852660655897</v>
      </c>
      <c r="BB11" s="28">
        <v>17.140531152486801</v>
      </c>
      <c r="BC11" s="28">
        <v>2776.90857982635</v>
      </c>
      <c r="BD11" s="28">
        <v>183.99695700407</v>
      </c>
      <c r="BE11" s="28">
        <v>13.1133909225463</v>
      </c>
      <c r="BF11" s="28">
        <v>3.4307987131178299</v>
      </c>
      <c r="BG11" s="28">
        <v>19196.0606002807</v>
      </c>
      <c r="BH11" s="28">
        <v>1259.66162109375</v>
      </c>
      <c r="BI11" s="28">
        <v>400.63290405273398</v>
      </c>
      <c r="BJ11" s="28">
        <v>7526.0407066345197</v>
      </c>
      <c r="BK11" s="28">
        <v>11670.0110878944</v>
      </c>
      <c r="BL11" s="28">
        <v>142.641897127032</v>
      </c>
      <c r="BM11" s="28">
        <v>1.72779977321624</v>
      </c>
      <c r="BN11" s="28">
        <v>750.52569639682702</v>
      </c>
      <c r="BO11" s="28">
        <v>5.8672889471053997</v>
      </c>
      <c r="BP11" s="28">
        <v>558.01514053344704</v>
      </c>
      <c r="BQ11" s="28">
        <v>69.194153428077698</v>
      </c>
      <c r="BR11" s="28">
        <v>23.1216974258422</v>
      </c>
      <c r="BS11" s="28">
        <v>2466.3932685852001</v>
      </c>
      <c r="BT11" s="28">
        <v>98.481516122817993</v>
      </c>
      <c r="BU11" s="28">
        <v>456.07933998107899</v>
      </c>
      <c r="BV11" s="28">
        <v>133.603283762931</v>
      </c>
      <c r="BW11" s="28">
        <v>300.736578464508</v>
      </c>
      <c r="BX11" s="28">
        <v>5.8670411338098303</v>
      </c>
      <c r="BY11" s="28">
        <v>7774.5054016113199</v>
      </c>
      <c r="BZ11" s="28">
        <v>2250.0373840331999</v>
      </c>
      <c r="CA11" s="28">
        <v>2250.0400460958399</v>
      </c>
      <c r="CB11" s="28">
        <v>76.635615527629795</v>
      </c>
      <c r="CC11" s="28">
        <v>9.9929281473159701</v>
      </c>
      <c r="CD11" s="28">
        <v>2670.88232421875</v>
      </c>
      <c r="CE11" s="28">
        <v>132753.13696289001</v>
      </c>
      <c r="CF11" s="28">
        <v>14904.021549224801</v>
      </c>
      <c r="CG11" s="28">
        <v>11747.120445251399</v>
      </c>
      <c r="CH11" s="28">
        <v>2680.8819355964602</v>
      </c>
      <c r="CI11" s="28">
        <v>0</v>
      </c>
      <c r="CJ11" s="28">
        <v>1409.8136901855401</v>
      </c>
      <c r="CK11" s="28">
        <v>125410.75231933501</v>
      </c>
      <c r="CL11" s="28">
        <v>19245.300830840999</v>
      </c>
      <c r="CM11" s="28">
        <v>7738.2154331207203</v>
      </c>
      <c r="CN11" s="28">
        <f t="shared" si="1"/>
        <v>40426.424663810263</v>
      </c>
      <c r="CO11" s="28">
        <f t="shared" si="2"/>
        <v>19061.331925251387</v>
      </c>
      <c r="CP11" s="28"/>
      <c r="CQ11" s="28"/>
      <c r="CR11" s="28"/>
      <c r="CS11" s="37">
        <f t="shared" si="3"/>
        <v>8.0003211102854001E-3</v>
      </c>
      <c r="CT11" s="52">
        <f t="shared" si="4"/>
        <v>-4.0092261201121477E-5</v>
      </c>
      <c r="CU11" s="52">
        <f t="shared" si="5"/>
        <v>4.5872702550227734E-7</v>
      </c>
      <c r="CV11" s="52">
        <f t="shared" si="0"/>
        <v>-4.2957016271242141E-5</v>
      </c>
      <c r="CW11" s="52"/>
      <c r="CX11" s="37"/>
      <c r="CY11" s="37"/>
      <c r="CZ11" s="28"/>
      <c r="DA11" s="28"/>
      <c r="DB11" s="28"/>
      <c r="DC11" s="28"/>
      <c r="DD11" s="28"/>
      <c r="DE11" s="28"/>
      <c r="DF11" s="28"/>
      <c r="DG11" s="28"/>
      <c r="DH11" s="28"/>
    </row>
    <row r="12" spans="1:112" x14ac:dyDescent="0.3">
      <c r="A12" s="30" t="s">
        <v>10</v>
      </c>
      <c r="B12" s="28">
        <v>111.44084930419901</v>
      </c>
      <c r="C12" s="28">
        <v>896.84190368652298</v>
      </c>
      <c r="D12" s="28">
        <v>79.658250808715806</v>
      </c>
      <c r="E12" s="28">
        <v>79.658410072326603</v>
      </c>
      <c r="F12" s="28">
        <v>896.83344268798805</v>
      </c>
      <c r="G12" s="28">
        <v>896.83633422851506</v>
      </c>
      <c r="H12" s="28">
        <v>280.72994041442797</v>
      </c>
      <c r="I12" s="28">
        <v>1980.9319314956599</v>
      </c>
      <c r="J12" s="28">
        <v>1980.93663120269</v>
      </c>
      <c r="K12" s="28">
        <v>4413.56787109375</v>
      </c>
      <c r="L12" s="28">
        <v>291.05153703689501</v>
      </c>
      <c r="M12" s="28">
        <v>291.058402061462</v>
      </c>
      <c r="N12" s="28">
        <v>3556.6919555663999</v>
      </c>
      <c r="O12" s="28">
        <v>3556.6909790038999</v>
      </c>
      <c r="P12" s="28">
        <v>891898.40795898403</v>
      </c>
      <c r="Q12" s="28">
        <v>68964646.875</v>
      </c>
      <c r="R12" s="28">
        <v>892255.32055664004</v>
      </c>
      <c r="S12" s="28">
        <v>3167.7407608032199</v>
      </c>
      <c r="T12" s="28">
        <v>5248.5708618163999</v>
      </c>
      <c r="U12" s="28">
        <v>1517.45008468627</v>
      </c>
      <c r="V12" s="28">
        <v>5242.5147705078098</v>
      </c>
      <c r="W12" s="28">
        <v>1883.7726211547799</v>
      </c>
      <c r="X12" s="28">
        <v>1278.1090879440301</v>
      </c>
      <c r="Y12" s="28">
        <v>5242.5559692382803</v>
      </c>
      <c r="Z12" s="28">
        <v>9472.3498535156195</v>
      </c>
      <c r="AA12" s="28">
        <v>38237.483520507798</v>
      </c>
      <c r="AB12" s="28">
        <v>1189.9962310791</v>
      </c>
      <c r="AC12" s="28">
        <v>1189.9962310791</v>
      </c>
      <c r="AD12" s="28">
        <v>1189.97875976562</v>
      </c>
      <c r="AE12" s="28">
        <v>1818.98328781127</v>
      </c>
      <c r="AF12" s="28">
        <v>1291.43689727783</v>
      </c>
      <c r="AG12" s="28">
        <v>1291.3865089416499</v>
      </c>
      <c r="AH12" s="28">
        <v>2380.7491493225002</v>
      </c>
      <c r="AI12" s="28">
        <v>41.742039211094301</v>
      </c>
      <c r="AJ12" s="28">
        <v>70.802443504333496</v>
      </c>
      <c r="AK12" s="28">
        <v>126.275943756103</v>
      </c>
      <c r="AL12" s="28">
        <v>0</v>
      </c>
      <c r="AM12" s="28">
        <v>1925.9335327148401</v>
      </c>
      <c r="AN12" s="28">
        <v>157.32904434204099</v>
      </c>
      <c r="AO12" s="28">
        <v>157.327030181884</v>
      </c>
      <c r="AP12" s="28">
        <v>3873.9459800720201</v>
      </c>
      <c r="AQ12" s="28">
        <v>3873.9190998077302</v>
      </c>
      <c r="AR12" s="28">
        <v>141904.33203125</v>
      </c>
      <c r="AS12" s="28">
        <v>18233.865539550701</v>
      </c>
      <c r="AT12" s="28">
        <v>18233.132873535102</v>
      </c>
      <c r="AU12" s="28">
        <v>54784.982543945298</v>
      </c>
      <c r="AV12" s="28">
        <v>161423.193359375</v>
      </c>
      <c r="AW12" s="28">
        <v>141898.66113281201</v>
      </c>
      <c r="AX12" s="28">
        <v>3034.90232467651</v>
      </c>
      <c r="AY12" s="28">
        <v>6.4700671439058999</v>
      </c>
      <c r="AZ12" s="28">
        <v>35796.633178710901</v>
      </c>
      <c r="BA12" s="28">
        <v>35.981674611568401</v>
      </c>
      <c r="BB12" s="28">
        <v>8.8836688846349698</v>
      </c>
      <c r="BC12" s="28">
        <v>1688.16786193847</v>
      </c>
      <c r="BD12" s="28">
        <v>90.080877840518895</v>
      </c>
      <c r="BE12" s="28">
        <v>6.0254793167114196</v>
      </c>
      <c r="BF12" s="28">
        <v>2.1921508815139501</v>
      </c>
      <c r="BG12" s="28">
        <v>9853.3975524902307</v>
      </c>
      <c r="BH12" s="28">
        <v>551.69403076171795</v>
      </c>
      <c r="BI12" s="28">
        <v>213.05993652343699</v>
      </c>
      <c r="BJ12" s="28">
        <v>4408.8043899536096</v>
      </c>
      <c r="BK12" s="28">
        <v>5444.5911140441804</v>
      </c>
      <c r="BL12" s="28">
        <v>63.356785140931599</v>
      </c>
      <c r="BM12" s="28">
        <v>0.80604040622711104</v>
      </c>
      <c r="BN12" s="28">
        <v>358.70025849342301</v>
      </c>
      <c r="BO12" s="28">
        <v>3.5567109398543799</v>
      </c>
      <c r="BP12" s="28">
        <v>330.46721649169899</v>
      </c>
      <c r="BQ12" s="28">
        <v>45.438668251037598</v>
      </c>
      <c r="BR12" s="28">
        <v>13.482262253761199</v>
      </c>
      <c r="BS12" s="28">
        <v>1492.84568405151</v>
      </c>
      <c r="BT12" s="28">
        <v>62.365272045135498</v>
      </c>
      <c r="BU12" s="28">
        <v>306.81158638000397</v>
      </c>
      <c r="BV12" s="28">
        <v>60.633500805124598</v>
      </c>
      <c r="BW12" s="28">
        <v>199.14566993713299</v>
      </c>
      <c r="BX12" s="28">
        <v>2.7597905083093699</v>
      </c>
      <c r="BY12" s="28">
        <v>3907.4309539794899</v>
      </c>
      <c r="BZ12" s="28">
        <v>1345.6060690879799</v>
      </c>
      <c r="CA12" s="28">
        <v>1345.6067352294899</v>
      </c>
      <c r="CB12" s="28">
        <v>50.0177627801895</v>
      </c>
      <c r="CC12" s="28">
        <v>6.1043348908424298</v>
      </c>
      <c r="CD12" s="28">
        <v>1420.40405273437</v>
      </c>
      <c r="CE12" s="28">
        <v>85487.622558593706</v>
      </c>
      <c r="CF12" s="28">
        <v>9618.4647903442292</v>
      </c>
      <c r="CG12" s="28">
        <v>7686.6488170623697</v>
      </c>
      <c r="CH12" s="28">
        <v>1692.1099100112899</v>
      </c>
      <c r="CI12" s="28">
        <v>0</v>
      </c>
      <c r="CJ12" s="28">
        <v>890.08194732666004</v>
      </c>
      <c r="CK12" s="28">
        <v>80529.8836669921</v>
      </c>
      <c r="CL12" s="28">
        <v>11930.5684509277</v>
      </c>
      <c r="CM12" s="28">
        <v>4719.3894557952799</v>
      </c>
      <c r="CN12" s="28">
        <f t="shared" si="1"/>
        <v>24675.278622580154</v>
      </c>
      <c r="CO12" s="28">
        <f t="shared" si="2"/>
        <v>11804.683516891826</v>
      </c>
      <c r="CP12" s="28"/>
      <c r="CQ12" s="28"/>
      <c r="CR12" s="28"/>
      <c r="CS12" s="37">
        <f t="shared" si="3"/>
        <v>8.0003181104385396E-3</v>
      </c>
      <c r="CT12" s="52">
        <f t="shared" si="4"/>
        <v>-3.9902002738810052E-5</v>
      </c>
      <c r="CU12" s="52">
        <f t="shared" si="5"/>
        <v>2.0789706594329591E-7</v>
      </c>
      <c r="CV12" s="52">
        <f t="shared" si="0"/>
        <v>-4.3090581010577122E-5</v>
      </c>
      <c r="CW12" s="52"/>
      <c r="CX12" s="37"/>
      <c r="CY12" s="37"/>
      <c r="CZ12" s="28"/>
      <c r="DA12" s="28"/>
      <c r="DB12" s="28"/>
      <c r="DC12" s="28"/>
      <c r="DD12" s="28"/>
      <c r="DE12" s="28"/>
      <c r="DF12" s="28"/>
      <c r="DG12" s="28"/>
      <c r="DH12" s="28"/>
    </row>
    <row r="13" spans="1:112" x14ac:dyDescent="0.3">
      <c r="A13" s="30" t="s">
        <v>12</v>
      </c>
      <c r="B13" s="28">
        <v>25.040435552597</v>
      </c>
      <c r="C13" s="28">
        <v>244.70711517333899</v>
      </c>
      <c r="D13" s="28">
        <v>24.494830131530701</v>
      </c>
      <c r="E13" s="28">
        <v>24.4948053359985</v>
      </c>
      <c r="F13" s="28">
        <v>244.70523834228501</v>
      </c>
      <c r="G13" s="28">
        <v>244.70601844787501</v>
      </c>
      <c r="H13" s="28">
        <v>90.662822723388601</v>
      </c>
      <c r="I13" s="28">
        <v>484.37374258041302</v>
      </c>
      <c r="J13" s="28">
        <v>484.37705373763998</v>
      </c>
      <c r="K13" s="28">
        <v>626.82867431640602</v>
      </c>
      <c r="L13" s="28">
        <v>73.287075936794196</v>
      </c>
      <c r="M13" s="28">
        <v>73.2888036966323</v>
      </c>
      <c r="N13" s="28">
        <v>830.15661621093705</v>
      </c>
      <c r="O13" s="28">
        <v>830.15646362304597</v>
      </c>
      <c r="P13" s="28">
        <v>163414.426513671</v>
      </c>
      <c r="Q13" s="28">
        <v>11176785.4765625</v>
      </c>
      <c r="R13" s="28">
        <v>163479.90332031201</v>
      </c>
      <c r="S13" s="28">
        <v>478.70423603057799</v>
      </c>
      <c r="T13" s="28">
        <v>1402.5446243286101</v>
      </c>
      <c r="U13" s="28">
        <v>377.78993606567298</v>
      </c>
      <c r="V13" s="28">
        <v>1041.97398376464</v>
      </c>
      <c r="W13" s="28">
        <v>530.51283454894997</v>
      </c>
      <c r="X13" s="28">
        <v>301.30517148971501</v>
      </c>
      <c r="Y13" s="28">
        <v>1041.98573303222</v>
      </c>
      <c r="Z13" s="28">
        <v>1973.47131347656</v>
      </c>
      <c r="AA13" s="28">
        <v>9978.8700561523401</v>
      </c>
      <c r="AB13" s="28">
        <v>364.65069580078102</v>
      </c>
      <c r="AC13" s="28">
        <v>364.64997100829999</v>
      </c>
      <c r="AD13" s="28">
        <v>364.645378112792</v>
      </c>
      <c r="AE13" s="28">
        <v>380.40235102176598</v>
      </c>
      <c r="AF13" s="28">
        <v>340.87519454955998</v>
      </c>
      <c r="AG13" s="28">
        <v>340.86159896850501</v>
      </c>
      <c r="AH13" s="28">
        <v>529.234449386596</v>
      </c>
      <c r="AI13" s="28">
        <v>9.0782590368762595</v>
      </c>
      <c r="AJ13" s="28">
        <v>27.764480829238799</v>
      </c>
      <c r="AK13" s="28">
        <v>22.376895427703801</v>
      </c>
      <c r="AL13" s="28">
        <v>0</v>
      </c>
      <c r="AM13" s="28">
        <v>422.68733978271399</v>
      </c>
      <c r="AN13" s="28">
        <v>46.604560375213602</v>
      </c>
      <c r="AO13" s="28">
        <v>46.603886127471903</v>
      </c>
      <c r="AP13" s="28">
        <v>648.61246871948197</v>
      </c>
      <c r="AQ13" s="28">
        <v>648.60751581192005</v>
      </c>
      <c r="AR13" s="28">
        <v>37880.1708984375</v>
      </c>
      <c r="AS13" s="28">
        <v>4388.3505401611301</v>
      </c>
      <c r="AT13" s="28">
        <v>4388.1752319335901</v>
      </c>
      <c r="AU13" s="28">
        <v>13216.630249023399</v>
      </c>
      <c r="AV13" s="28">
        <v>42607.708740234302</v>
      </c>
      <c r="AW13" s="28">
        <v>37878.6552734375</v>
      </c>
      <c r="AX13" s="28">
        <v>788.63196587562504</v>
      </c>
      <c r="AY13" s="28">
        <v>1.5344759540166699</v>
      </c>
      <c r="AZ13" s="28">
        <v>8310.3424682617097</v>
      </c>
      <c r="BA13" s="28">
        <v>8.8879308253526599</v>
      </c>
      <c r="BB13" s="28">
        <v>2.2744085304439001</v>
      </c>
      <c r="BC13" s="28">
        <v>533.89662504196099</v>
      </c>
      <c r="BD13" s="28">
        <v>15.340207695960901</v>
      </c>
      <c r="BE13" s="28">
        <v>0.87128692865371704</v>
      </c>
      <c r="BF13" s="28">
        <v>0.56664136983454205</v>
      </c>
      <c r="BG13" s="28">
        <v>2033.59923171997</v>
      </c>
      <c r="BH13" s="28">
        <v>78.353164672851506</v>
      </c>
      <c r="BI13" s="28">
        <v>32.328140258788999</v>
      </c>
      <c r="BJ13" s="28">
        <v>1192.1178741455001</v>
      </c>
      <c r="BK13" s="28">
        <v>841.48042178153901</v>
      </c>
      <c r="BL13" s="28">
        <v>9.2405931986868293</v>
      </c>
      <c r="BM13" s="28">
        <v>0.11965949833393</v>
      </c>
      <c r="BN13" s="28">
        <v>63.6523202061653</v>
      </c>
      <c r="BO13" s="28">
        <v>0.95284586958587103</v>
      </c>
      <c r="BP13" s="28">
        <v>84.559397935867295</v>
      </c>
      <c r="BQ13" s="28">
        <v>11.500845909118601</v>
      </c>
      <c r="BR13" s="28">
        <v>3.85265204310417</v>
      </c>
      <c r="BS13" s="28">
        <v>399.17014122009198</v>
      </c>
      <c r="BT13" s="28">
        <v>19.264655828475899</v>
      </c>
      <c r="BU13" s="28">
        <v>91.287400722503605</v>
      </c>
      <c r="BV13" s="28">
        <v>10.2884030342102</v>
      </c>
      <c r="BW13" s="28">
        <v>44.966136693954397</v>
      </c>
      <c r="BX13" s="28">
        <v>0.47439220594242199</v>
      </c>
      <c r="BY13" s="28">
        <v>785.59500885009697</v>
      </c>
      <c r="BZ13" s="28">
        <v>137.920933842659</v>
      </c>
      <c r="CA13" s="28">
        <v>137.92120361328099</v>
      </c>
      <c r="CB13" s="28">
        <v>13.331404983997301</v>
      </c>
      <c r="CC13" s="28">
        <v>2.5078957080840998</v>
      </c>
      <c r="CD13" s="28">
        <v>215.52149963378901</v>
      </c>
      <c r="CE13" s="28">
        <v>20235.240722656199</v>
      </c>
      <c r="CF13" s="28">
        <v>2169.2313747406001</v>
      </c>
      <c r="CG13" s="28">
        <v>1712.5297183990399</v>
      </c>
      <c r="CH13" s="28">
        <v>377.30273032188398</v>
      </c>
      <c r="CI13" s="28">
        <v>0</v>
      </c>
      <c r="CJ13" s="28">
        <v>201.27215671539301</v>
      </c>
      <c r="CK13" s="28">
        <v>19111.5926818847</v>
      </c>
      <c r="CL13" s="28">
        <v>2834.1691474914501</v>
      </c>
      <c r="CM13" s="28">
        <v>1104.22958946228</v>
      </c>
      <c r="CN13" s="28">
        <f t="shared" si="1"/>
        <v>5728.4721395355173</v>
      </c>
      <c r="CO13" s="28">
        <f t="shared" si="2"/>
        <v>2796.8791336636309</v>
      </c>
      <c r="CP13" s="28"/>
      <c r="CQ13" s="28"/>
      <c r="CR13" s="28"/>
      <c r="CS13" s="37">
        <f t="shared" si="3"/>
        <v>8.0003174220835954E-3</v>
      </c>
      <c r="CT13" s="52">
        <f t="shared" si="4"/>
        <v>-3.9614730850206909E-5</v>
      </c>
      <c r="CU13" s="52">
        <f t="shared" si="5"/>
        <v>4.6016585585560039E-7</v>
      </c>
      <c r="CV13" s="52">
        <f t="shared" si="0"/>
        <v>-2.6079649050332664E-5</v>
      </c>
      <c r="CW13" s="52"/>
      <c r="CX13" s="37"/>
      <c r="CY13" s="37"/>
      <c r="CZ13" s="28"/>
      <c r="DA13" s="28"/>
      <c r="DB13" s="28"/>
      <c r="DC13" s="28"/>
      <c r="DD13" s="28"/>
      <c r="DE13" s="28"/>
      <c r="DF13" s="28"/>
      <c r="DG13" s="28"/>
      <c r="DH13" s="28"/>
    </row>
    <row r="14" spans="1:112" x14ac:dyDescent="0.3">
      <c r="A14" s="30" t="s">
        <v>13</v>
      </c>
      <c r="B14" s="28">
        <v>118.46598243713299</v>
      </c>
      <c r="C14" s="28">
        <v>898.58145141601506</v>
      </c>
      <c r="D14" s="28">
        <v>78.541926383972097</v>
      </c>
      <c r="E14" s="28">
        <v>78.541676521301198</v>
      </c>
      <c r="F14" s="28">
        <v>898.57430267333905</v>
      </c>
      <c r="G14" s="28">
        <v>898.57678985595703</v>
      </c>
      <c r="H14" s="28">
        <v>263.653072357177</v>
      </c>
      <c r="I14" s="28">
        <v>1649.2277212142901</v>
      </c>
      <c r="J14" s="28">
        <v>1649.2334384918199</v>
      </c>
      <c r="K14" s="28">
        <v>5127.01708984375</v>
      </c>
      <c r="L14" s="28">
        <v>260.67429924011202</v>
      </c>
      <c r="M14" s="28">
        <v>260.67966580390902</v>
      </c>
      <c r="N14" s="28">
        <v>3214.4546508788999</v>
      </c>
      <c r="O14" s="28">
        <v>3214.4540405273401</v>
      </c>
      <c r="P14" s="28">
        <v>753379.17602539004</v>
      </c>
      <c r="Q14" s="28">
        <v>63884521.625</v>
      </c>
      <c r="R14" s="28">
        <v>753680.89404296805</v>
      </c>
      <c r="S14" s="28">
        <v>1902.5237197875899</v>
      </c>
      <c r="T14" s="28">
        <v>5179.1490325927698</v>
      </c>
      <c r="U14" s="28">
        <v>1445.1380996704099</v>
      </c>
      <c r="V14" s="28">
        <v>4210.1942138671802</v>
      </c>
      <c r="W14" s="28">
        <v>1718.87451171875</v>
      </c>
      <c r="X14" s="28">
        <v>1119.81568813323</v>
      </c>
      <c r="Y14" s="28">
        <v>4210.2295532226499</v>
      </c>
      <c r="Z14" s="28">
        <v>8020.62890625</v>
      </c>
      <c r="AA14" s="28">
        <v>36022.065185546802</v>
      </c>
      <c r="AB14" s="28">
        <v>1132.0548858642501</v>
      </c>
      <c r="AC14" s="28">
        <v>1132.0537567138599</v>
      </c>
      <c r="AD14" s="28">
        <v>1132.0389099121001</v>
      </c>
      <c r="AE14" s="28">
        <v>1531.6779031753499</v>
      </c>
      <c r="AF14" s="28">
        <v>1048.3120918273901</v>
      </c>
      <c r="AG14" s="28">
        <v>1048.26978302001</v>
      </c>
      <c r="AH14" s="28">
        <v>1896.84763145446</v>
      </c>
      <c r="AI14" s="28">
        <v>39.257576152682297</v>
      </c>
      <c r="AJ14" s="28">
        <v>68.942388534545898</v>
      </c>
      <c r="AK14" s="28">
        <v>134.330371856689</v>
      </c>
      <c r="AL14" s="28">
        <v>0</v>
      </c>
      <c r="AM14" s="28">
        <v>1690.5332946777301</v>
      </c>
      <c r="AN14" s="28">
        <v>150.76451683044399</v>
      </c>
      <c r="AO14" s="28">
        <v>150.76284599304199</v>
      </c>
      <c r="AP14" s="28">
        <v>3319.0931816101001</v>
      </c>
      <c r="AQ14" s="28">
        <v>3319.0680637359601</v>
      </c>
      <c r="AR14" s="28">
        <v>115115.857421875</v>
      </c>
      <c r="AS14" s="28">
        <v>14874.8483886718</v>
      </c>
      <c r="AT14" s="28">
        <v>14874.2645874023</v>
      </c>
      <c r="AU14" s="28">
        <v>48155.989501953103</v>
      </c>
      <c r="AV14" s="28">
        <v>131033.74902343701</v>
      </c>
      <c r="AW14" s="28">
        <v>115111.219238281</v>
      </c>
      <c r="AX14" s="28">
        <v>2824.1071825027402</v>
      </c>
      <c r="AY14" s="28">
        <v>6.7698901770636404</v>
      </c>
      <c r="AZ14" s="28">
        <v>30417.382873535102</v>
      </c>
      <c r="BA14" s="28">
        <v>38.853901505470198</v>
      </c>
      <c r="BB14" s="28">
        <v>9.4797602593898702</v>
      </c>
      <c r="BC14" s="28">
        <v>1789.34655761718</v>
      </c>
      <c r="BD14" s="28">
        <v>101.150412529706</v>
      </c>
      <c r="BE14" s="28">
        <v>6.6587014198303196</v>
      </c>
      <c r="BF14" s="28">
        <v>2.2614422161132</v>
      </c>
      <c r="BG14" s="28">
        <v>10795.6260910034</v>
      </c>
      <c r="BH14" s="28">
        <v>640.87774658203102</v>
      </c>
      <c r="BI14" s="28">
        <v>202.09684753417901</v>
      </c>
      <c r="BJ14" s="28">
        <v>4757.7008285522397</v>
      </c>
      <c r="BK14" s="28">
        <v>6037.9261751174899</v>
      </c>
      <c r="BL14" s="28">
        <v>73.261936619877801</v>
      </c>
      <c r="BM14" s="28">
        <v>0.87567883729934604</v>
      </c>
      <c r="BN14" s="28">
        <v>405.83435297012301</v>
      </c>
      <c r="BO14" s="28">
        <v>3.65287834405899</v>
      </c>
      <c r="BP14" s="28">
        <v>359.010444641113</v>
      </c>
      <c r="BQ14" s="28">
        <v>47.364472150802598</v>
      </c>
      <c r="BR14" s="28">
        <v>14.779575228691099</v>
      </c>
      <c r="BS14" s="28">
        <v>1631.1885032653799</v>
      </c>
      <c r="BT14" s="28">
        <v>58.471625804901102</v>
      </c>
      <c r="BU14" s="28">
        <v>281.70440864562897</v>
      </c>
      <c r="BV14" s="28">
        <v>69.335450764745403</v>
      </c>
      <c r="BW14" s="28">
        <v>194.92485213279701</v>
      </c>
      <c r="BX14" s="28">
        <v>3.1083425793331099</v>
      </c>
      <c r="BY14" s="28">
        <v>2210.7663955688399</v>
      </c>
      <c r="BZ14" s="28">
        <v>708.57889008522</v>
      </c>
      <c r="CA14" s="28">
        <v>708.57981848716702</v>
      </c>
      <c r="CB14" s="28">
        <v>46.519652128219597</v>
      </c>
      <c r="CC14" s="28">
        <v>6.0151985883712698</v>
      </c>
      <c r="CD14" s="28">
        <v>1347.31652832031</v>
      </c>
      <c r="CE14" s="28">
        <v>74442.444580078096</v>
      </c>
      <c r="CF14" s="28">
        <v>8181.0988159179597</v>
      </c>
      <c r="CG14" s="28">
        <v>6424.9937953948902</v>
      </c>
      <c r="CH14" s="28">
        <v>1390.89964675903</v>
      </c>
      <c r="CI14" s="28">
        <v>0</v>
      </c>
      <c r="CJ14" s="28">
        <v>743.76417541503895</v>
      </c>
      <c r="CK14" s="28">
        <v>69891.217529296802</v>
      </c>
      <c r="CL14" s="28">
        <v>10548.7224655151</v>
      </c>
      <c r="CM14" s="28">
        <v>4119.6085166931098</v>
      </c>
      <c r="CN14" s="28">
        <f t="shared" si="1"/>
        <v>20967.262301655519</v>
      </c>
      <c r="CO14" s="28">
        <f t="shared" si="2"/>
        <v>10428.089851393081</v>
      </c>
      <c r="CP14" s="28"/>
      <c r="CQ14" s="28"/>
      <c r="CR14" s="28"/>
      <c r="CS14" s="37">
        <f t="shared" si="3"/>
        <v>8.0003212885245804E-3</v>
      </c>
      <c r="CT14" s="52">
        <f t="shared" si="4"/>
        <v>-4.0210090732009514E-5</v>
      </c>
      <c r="CU14" s="52">
        <f t="shared" si="5"/>
        <v>-8.4540379798472667E-8</v>
      </c>
      <c r="CV14" s="52">
        <f t="shared" si="0"/>
        <v>-3.2857195601088841E-5</v>
      </c>
      <c r="CW14" s="52"/>
      <c r="CX14" s="37"/>
      <c r="CY14" s="37"/>
      <c r="CZ14" s="28"/>
      <c r="DA14" s="28"/>
      <c r="DB14" s="28"/>
      <c r="DC14" s="28"/>
      <c r="DD14" s="28"/>
      <c r="DE14" s="28"/>
      <c r="DF14" s="28"/>
      <c r="DG14" s="28"/>
      <c r="DH14" s="28"/>
    </row>
    <row r="15" spans="1:112" x14ac:dyDescent="0.3">
      <c r="A15" s="30" t="s">
        <v>14</v>
      </c>
      <c r="B15" s="28">
        <v>89.416755676269503</v>
      </c>
      <c r="C15" s="28">
        <v>736.96645355224598</v>
      </c>
      <c r="D15" s="28">
        <v>68.8404474258422</v>
      </c>
      <c r="E15" s="28">
        <v>68.840436935424805</v>
      </c>
      <c r="F15" s="28">
        <v>736.95955657958905</v>
      </c>
      <c r="G15" s="28">
        <v>736.96202087402298</v>
      </c>
      <c r="H15" s="28">
        <v>239.72721099853501</v>
      </c>
      <c r="I15" s="28">
        <v>1391.6298313140801</v>
      </c>
      <c r="J15" s="28">
        <v>1391.6307182312</v>
      </c>
      <c r="K15" s="28">
        <v>3506.998046875</v>
      </c>
      <c r="L15" s="28">
        <v>211.16423082351599</v>
      </c>
      <c r="M15" s="28">
        <v>211.16861701011601</v>
      </c>
      <c r="N15" s="28">
        <v>2647.2301635742101</v>
      </c>
      <c r="O15" s="28">
        <v>2647.22973632812</v>
      </c>
      <c r="P15" s="28">
        <v>613322.69604492094</v>
      </c>
      <c r="Q15" s="28">
        <v>49815956.28125</v>
      </c>
      <c r="R15" s="28">
        <v>613568.06860351504</v>
      </c>
      <c r="S15" s="28">
        <v>1427.0186004638599</v>
      </c>
      <c r="T15" s="28">
        <v>4257.7673034667896</v>
      </c>
      <c r="U15" s="28">
        <v>1183.6426277160599</v>
      </c>
      <c r="V15" s="28">
        <v>3348.4104309081999</v>
      </c>
      <c r="W15" s="28">
        <v>1506.37085723876</v>
      </c>
      <c r="X15" s="28">
        <v>941.44014120101895</v>
      </c>
      <c r="Y15" s="28">
        <v>3348.4373779296802</v>
      </c>
      <c r="Z15" s="28">
        <v>5936.4024658203098</v>
      </c>
      <c r="AA15" s="28">
        <v>30196.400756835901</v>
      </c>
      <c r="AB15" s="28">
        <v>1005.10064697265</v>
      </c>
      <c r="AC15" s="28">
        <v>1005.1017761230401</v>
      </c>
      <c r="AD15" s="28">
        <v>1005.08628845214</v>
      </c>
      <c r="AE15" s="28">
        <v>1228.00848436355</v>
      </c>
      <c r="AF15" s="28">
        <v>995.05859375</v>
      </c>
      <c r="AG15" s="28">
        <v>995.01755905151299</v>
      </c>
      <c r="AH15" s="28">
        <v>1641.07350063323</v>
      </c>
      <c r="AI15" s="28">
        <v>29.878527354449002</v>
      </c>
      <c r="AJ15" s="28">
        <v>65.991106033325195</v>
      </c>
      <c r="AK15" s="28">
        <v>91.565810203552203</v>
      </c>
      <c r="AL15" s="28">
        <v>0</v>
      </c>
      <c r="AM15" s="28">
        <v>1253.9277954101501</v>
      </c>
      <c r="AN15" s="28">
        <v>131.16479682922301</v>
      </c>
      <c r="AO15" s="28">
        <v>131.163314819335</v>
      </c>
      <c r="AP15" s="28">
        <v>2733.9961814880298</v>
      </c>
      <c r="AQ15" s="28">
        <v>2733.97536277771</v>
      </c>
      <c r="AR15" s="28">
        <v>109089.439941406</v>
      </c>
      <c r="AS15" s="28">
        <v>14297.8057250976</v>
      </c>
      <c r="AT15" s="28">
        <v>14297.231018066401</v>
      </c>
      <c r="AU15" s="28">
        <v>40606.188842773401</v>
      </c>
      <c r="AV15" s="28">
        <v>124377.354003906</v>
      </c>
      <c r="AW15" s="28">
        <v>109085.09130859299</v>
      </c>
      <c r="AX15" s="28">
        <v>2383.3543272018401</v>
      </c>
      <c r="AY15" s="28">
        <v>5.71228537056595</v>
      </c>
      <c r="AZ15" s="28">
        <v>25699.0194396972</v>
      </c>
      <c r="BA15" s="28">
        <v>32.484312951564704</v>
      </c>
      <c r="BB15" s="28">
        <v>8.2629249095916695</v>
      </c>
      <c r="BC15" s="28">
        <v>1599.4476947784401</v>
      </c>
      <c r="BD15" s="28">
        <v>73.168759167194295</v>
      </c>
      <c r="BE15" s="28">
        <v>4.6788849830627397</v>
      </c>
      <c r="BF15" s="28">
        <v>1.95782185345888</v>
      </c>
      <c r="BG15" s="28">
        <v>8324.8417816162091</v>
      </c>
      <c r="BH15" s="28">
        <v>438.37228393554602</v>
      </c>
      <c r="BI15" s="28">
        <v>154.78439331054599</v>
      </c>
      <c r="BJ15" s="28">
        <v>4029.3316574096598</v>
      </c>
      <c r="BK15" s="28">
        <v>4295.5102634429904</v>
      </c>
      <c r="BL15" s="28">
        <v>50.500208832323501</v>
      </c>
      <c r="BM15" s="28">
        <v>0.62025427818298295</v>
      </c>
      <c r="BN15" s="28">
        <v>296.94975745677903</v>
      </c>
      <c r="BO15" s="28">
        <v>3.3451139479875498</v>
      </c>
      <c r="BP15" s="28">
        <v>298.71280288696198</v>
      </c>
      <c r="BQ15" s="28">
        <v>40.160338878631499</v>
      </c>
      <c r="BR15" s="28">
        <v>12.863665699958799</v>
      </c>
      <c r="BS15" s="28">
        <v>1373.67625427246</v>
      </c>
      <c r="BT15" s="28">
        <v>52.158102989196699</v>
      </c>
      <c r="BU15" s="28">
        <v>245.653948783874</v>
      </c>
      <c r="BV15" s="28">
        <v>50.334853898733797</v>
      </c>
      <c r="BW15" s="28">
        <v>174.30796480178799</v>
      </c>
      <c r="BX15" s="28">
        <v>2.2748974109417701</v>
      </c>
      <c r="BY15" s="28">
        <v>3046.3824386596598</v>
      </c>
      <c r="BZ15" s="28">
        <v>621.00120925903298</v>
      </c>
      <c r="CA15" s="28">
        <v>621.00043010711602</v>
      </c>
      <c r="CB15" s="28">
        <v>39.391252458095501</v>
      </c>
      <c r="CC15" s="28">
        <v>5.82174783945083</v>
      </c>
      <c r="CD15" s="28">
        <v>1031.89965820312</v>
      </c>
      <c r="CE15" s="28">
        <v>62437.161254882798</v>
      </c>
      <c r="CF15" s="28">
        <v>6842.30323028564</v>
      </c>
      <c r="CG15" s="28">
        <v>5391.6664333343497</v>
      </c>
      <c r="CH15" s="28">
        <v>1178.9433417320199</v>
      </c>
      <c r="CI15" s="28">
        <v>0</v>
      </c>
      <c r="CJ15" s="28">
        <v>643.77247047424305</v>
      </c>
      <c r="CK15" s="28">
        <v>58715.454345703103</v>
      </c>
      <c r="CL15" s="28">
        <v>8830.8882217407208</v>
      </c>
      <c r="CM15" s="28">
        <v>3458.8602561950602</v>
      </c>
      <c r="CN15" s="28">
        <f t="shared" si="1"/>
        <v>17714.807474652793</v>
      </c>
      <c r="CO15" s="28">
        <f t="shared" si="2"/>
        <v>8725.9381364637684</v>
      </c>
      <c r="CP15" s="28"/>
      <c r="CQ15" s="28"/>
      <c r="CR15" s="28"/>
      <c r="CS15" s="37">
        <f t="shared" si="3"/>
        <v>8.0003196861604779E-3</v>
      </c>
      <c r="CT15" s="52">
        <f t="shared" si="4"/>
        <v>-3.9800302774123988E-5</v>
      </c>
      <c r="CU15" s="52">
        <f t="shared" si="5"/>
        <v>-1.6725415900136628E-8</v>
      </c>
      <c r="CV15" s="52">
        <f t="shared" si="0"/>
        <v>-3.1553364125211151E-5</v>
      </c>
      <c r="CW15" s="52"/>
      <c r="CX15" s="37"/>
      <c r="CY15" s="37"/>
      <c r="CZ15" s="28"/>
      <c r="DA15" s="28"/>
      <c r="DB15" s="28"/>
      <c r="DC15" s="28"/>
      <c r="DD15" s="28"/>
      <c r="DE15" s="28"/>
      <c r="DF15" s="28"/>
      <c r="DG15" s="28"/>
      <c r="DH15" s="28"/>
    </row>
    <row r="16" spans="1:112" x14ac:dyDescent="0.3">
      <c r="A16" s="30" t="s">
        <v>15</v>
      </c>
      <c r="B16" s="28">
        <v>50.2162346839904</v>
      </c>
      <c r="C16" s="28">
        <v>391.87302780151299</v>
      </c>
      <c r="D16" s="28">
        <v>35.508256435394202</v>
      </c>
      <c r="E16" s="28">
        <v>35.508327484130803</v>
      </c>
      <c r="F16" s="28">
        <v>391.869102478027</v>
      </c>
      <c r="G16" s="28">
        <v>391.87020874023398</v>
      </c>
      <c r="H16" s="28">
        <v>120.285844802856</v>
      </c>
      <c r="I16" s="28">
        <v>784.50800561904896</v>
      </c>
      <c r="J16" s="28">
        <v>784.51233434677101</v>
      </c>
      <c r="K16" s="28">
        <v>1034.14489746093</v>
      </c>
      <c r="L16" s="28">
        <v>134.93377435207299</v>
      </c>
      <c r="M16" s="28">
        <v>134.93684101104699</v>
      </c>
      <c r="N16" s="28">
        <v>1443.91564941406</v>
      </c>
      <c r="O16" s="28">
        <v>1443.9153747558501</v>
      </c>
      <c r="P16" s="28">
        <v>273244.80981445301</v>
      </c>
      <c r="Q16" s="28">
        <v>20462397.578125</v>
      </c>
      <c r="R16" s="28">
        <v>273354.25524902297</v>
      </c>
      <c r="S16" s="28">
        <v>855.44811439514103</v>
      </c>
      <c r="T16" s="28">
        <v>2263.5403671264598</v>
      </c>
      <c r="U16" s="28">
        <v>644.29968261718705</v>
      </c>
      <c r="V16" s="28">
        <v>1758.2843780517501</v>
      </c>
      <c r="W16" s="28">
        <v>789.92226791381802</v>
      </c>
      <c r="X16" s="28">
        <v>501.301723003387</v>
      </c>
      <c r="Y16" s="28">
        <v>1758.2999877929601</v>
      </c>
      <c r="Z16" s="28">
        <v>3102.8884887695299</v>
      </c>
      <c r="AA16" s="28">
        <v>16226.4724731445</v>
      </c>
      <c r="AB16" s="28">
        <v>511.36511993408197</v>
      </c>
      <c r="AC16" s="28">
        <v>511.36341857910099</v>
      </c>
      <c r="AD16" s="28">
        <v>511.35760498046801</v>
      </c>
      <c r="AE16" s="28">
        <v>659.75732588768005</v>
      </c>
      <c r="AF16" s="28">
        <v>486.69490051269503</v>
      </c>
      <c r="AG16" s="28">
        <v>486.67599868774403</v>
      </c>
      <c r="AH16" s="28">
        <v>877.00156021118096</v>
      </c>
      <c r="AI16" s="28">
        <v>16.294258739799201</v>
      </c>
      <c r="AJ16" s="28">
        <v>30.466578960418701</v>
      </c>
      <c r="AK16" s="28">
        <v>53.3325290679931</v>
      </c>
      <c r="AL16" s="28">
        <v>0</v>
      </c>
      <c r="AM16" s="28">
        <v>652.13112640380803</v>
      </c>
      <c r="AN16" s="28">
        <v>68.245167732238698</v>
      </c>
      <c r="AO16" s="28">
        <v>68.244176864623995</v>
      </c>
      <c r="AP16" s="28">
        <v>1105.5293731689401</v>
      </c>
      <c r="AQ16" s="28">
        <v>1105.5163869857699</v>
      </c>
      <c r="AR16" s="28">
        <v>53545.568847656199</v>
      </c>
      <c r="AS16" s="28">
        <v>6804.5954284667896</v>
      </c>
      <c r="AT16" s="28">
        <v>6804.3193359375</v>
      </c>
      <c r="AU16" s="28">
        <v>21401.803161620999</v>
      </c>
      <c r="AV16" s="28">
        <v>60834.430175781199</v>
      </c>
      <c r="AW16" s="28">
        <v>53543.4453125</v>
      </c>
      <c r="AX16" s="28">
        <v>1265.39274930953</v>
      </c>
      <c r="AY16" s="28">
        <v>2.20359943388029</v>
      </c>
      <c r="AZ16" s="28">
        <v>13474.309906005799</v>
      </c>
      <c r="BA16" s="28">
        <v>12.8091858923435</v>
      </c>
      <c r="BB16" s="28">
        <v>3.0524201393127401</v>
      </c>
      <c r="BC16" s="28">
        <v>786.24900054931595</v>
      </c>
      <c r="BD16" s="28">
        <v>24.768275082111298</v>
      </c>
      <c r="BE16" s="28">
        <v>1.4845601320266699</v>
      </c>
      <c r="BF16" s="28">
        <v>0.82211766671389297</v>
      </c>
      <c r="BG16" s="28">
        <v>3187.4817810058498</v>
      </c>
      <c r="BH16" s="28">
        <v>129.267974853515</v>
      </c>
      <c r="BI16" s="28">
        <v>59.611038208007798</v>
      </c>
      <c r="BJ16" s="28">
        <v>1778.9149513244599</v>
      </c>
      <c r="BK16" s="28">
        <v>1408.5683965682899</v>
      </c>
      <c r="BL16" s="28">
        <v>15.191721044480801</v>
      </c>
      <c r="BM16" s="28">
        <v>0.19991199672222101</v>
      </c>
      <c r="BN16" s="28">
        <v>99.799545526504502</v>
      </c>
      <c r="BO16" s="28">
        <v>1.37672905251383</v>
      </c>
      <c r="BP16" s="28">
        <v>126.750771999359</v>
      </c>
      <c r="BQ16" s="28">
        <v>17.105210661888101</v>
      </c>
      <c r="BR16" s="28">
        <v>5.3794679045677096</v>
      </c>
      <c r="BS16" s="28">
        <v>591.81486129760697</v>
      </c>
      <c r="BT16" s="28">
        <v>26.6934173107147</v>
      </c>
      <c r="BU16" s="28">
        <v>122.656854629516</v>
      </c>
      <c r="BV16" s="28">
        <v>15.7008289899677</v>
      </c>
      <c r="BW16" s="28">
        <v>73.523652076721106</v>
      </c>
      <c r="BX16" s="28">
        <v>0.73532958718715202</v>
      </c>
      <c r="BY16" s="28">
        <v>1216.99253082275</v>
      </c>
      <c r="BZ16" s="28">
        <v>302.93907845020198</v>
      </c>
      <c r="CA16" s="28">
        <v>302.939173579216</v>
      </c>
      <c r="CB16" s="28">
        <v>21.2013599872589</v>
      </c>
      <c r="CC16" s="28">
        <v>2.6318078041076598</v>
      </c>
      <c r="CD16" s="28">
        <v>397.40725708007801</v>
      </c>
      <c r="CE16" s="28">
        <v>33040.246215820298</v>
      </c>
      <c r="CF16" s="28">
        <v>3619.7853355407701</v>
      </c>
      <c r="CG16" s="28">
        <v>2839.1429958343501</v>
      </c>
      <c r="CH16" s="28">
        <v>617.81851792335499</v>
      </c>
      <c r="CI16" s="28">
        <v>0</v>
      </c>
      <c r="CJ16" s="28">
        <v>335.74070549011202</v>
      </c>
      <c r="CK16" s="28">
        <v>31058.836547851501</v>
      </c>
      <c r="CL16" s="28">
        <v>4722.2243041992097</v>
      </c>
      <c r="CM16" s="28">
        <v>1843.9025316238401</v>
      </c>
      <c r="CN16" s="28">
        <f t="shared" si="1"/>
        <v>9288.090014438003</v>
      </c>
      <c r="CO16" s="28">
        <f t="shared" si="2"/>
        <v>4667.6188515125114</v>
      </c>
      <c r="CP16" s="28"/>
      <c r="CQ16" s="28"/>
      <c r="CR16" s="28"/>
      <c r="CS16" s="37">
        <f t="shared" si="3"/>
        <v>8.0003198699550443E-3</v>
      </c>
      <c r="CT16" s="52">
        <f t="shared" si="4"/>
        <v>-3.9928061255218618E-5</v>
      </c>
      <c r="CU16" s="52">
        <f t="shared" si="5"/>
        <v>-4.9157517052286604E-7</v>
      </c>
      <c r="CV16" s="52">
        <f t="shared" si="0"/>
        <v>-2.9364927606377414E-5</v>
      </c>
      <c r="CW16" s="52"/>
      <c r="CX16" s="37"/>
      <c r="CY16" s="37"/>
      <c r="CZ16" s="28"/>
      <c r="DA16" s="28"/>
      <c r="DB16" s="28"/>
      <c r="DC16" s="28"/>
      <c r="DD16" s="28"/>
      <c r="DE16" s="28"/>
      <c r="DF16" s="28"/>
      <c r="DG16" s="28"/>
      <c r="DH16" s="28"/>
    </row>
    <row r="17" spans="1:112" x14ac:dyDescent="0.3">
      <c r="A17" s="30" t="s">
        <v>16</v>
      </c>
      <c r="B17" s="28">
        <v>40.380912303924497</v>
      </c>
      <c r="C17" s="28">
        <v>344.243160247802</v>
      </c>
      <c r="D17" s="28">
        <v>32.3713054656982</v>
      </c>
      <c r="E17" s="28">
        <v>32.3714308738708</v>
      </c>
      <c r="F17" s="28">
        <v>344.23994064330998</v>
      </c>
      <c r="G17" s="28">
        <v>344.24098587036099</v>
      </c>
      <c r="H17" s="28">
        <v>115.03601360320999</v>
      </c>
      <c r="I17" s="28">
        <v>689.817685604095</v>
      </c>
      <c r="J17" s="28">
        <v>689.81898880004803</v>
      </c>
      <c r="K17" s="28">
        <v>980.68365478515602</v>
      </c>
      <c r="L17" s="28">
        <v>115.06773221492701</v>
      </c>
      <c r="M17" s="28">
        <v>115.070104718208</v>
      </c>
      <c r="N17" s="28">
        <v>1201.1265258789001</v>
      </c>
      <c r="O17" s="28">
        <v>1201.1263732910099</v>
      </c>
      <c r="P17" s="28">
        <v>271662.635864257</v>
      </c>
      <c r="Q17" s="28">
        <v>19740894.8984375</v>
      </c>
      <c r="R17" s="28">
        <v>271771.37731933501</v>
      </c>
      <c r="S17" s="28">
        <v>939.54473876953102</v>
      </c>
      <c r="T17" s="28">
        <v>2014.8723449706999</v>
      </c>
      <c r="U17" s="28">
        <v>564.72062015533402</v>
      </c>
      <c r="V17" s="28">
        <v>1706.3259582519499</v>
      </c>
      <c r="W17" s="28">
        <v>731.73485374450604</v>
      </c>
      <c r="X17" s="28">
        <v>457.38418245315501</v>
      </c>
      <c r="Y17" s="28">
        <v>1706.3414001464801</v>
      </c>
      <c r="Z17" s="28">
        <v>3036.4496459960901</v>
      </c>
      <c r="AA17" s="28">
        <v>14491.2088317871</v>
      </c>
      <c r="AB17" s="28">
        <v>468.77409362792901</v>
      </c>
      <c r="AC17" s="28">
        <v>468.77462768554602</v>
      </c>
      <c r="AD17" s="28">
        <v>468.76730346679602</v>
      </c>
      <c r="AE17" s="28">
        <v>617.41325497627201</v>
      </c>
      <c r="AF17" s="28">
        <v>493.51964950561501</v>
      </c>
      <c r="AG17" s="28">
        <v>493.49908065795898</v>
      </c>
      <c r="AH17" s="28">
        <v>838.05792617797795</v>
      </c>
      <c r="AI17" s="28">
        <v>14.746910089626899</v>
      </c>
      <c r="AJ17" s="28">
        <v>31.498499870300201</v>
      </c>
      <c r="AK17" s="28">
        <v>42.833697795867899</v>
      </c>
      <c r="AL17" s="28">
        <v>0</v>
      </c>
      <c r="AM17" s="28">
        <v>618.26782989501896</v>
      </c>
      <c r="AN17" s="28">
        <v>62.050955772399902</v>
      </c>
      <c r="AO17" s="28">
        <v>62.050092220306396</v>
      </c>
      <c r="AP17" s="28">
        <v>1082.9973459243699</v>
      </c>
      <c r="AQ17" s="28">
        <v>1082.9916191100999</v>
      </c>
      <c r="AR17" s="28">
        <v>54598.201660156199</v>
      </c>
      <c r="AS17" s="28">
        <v>6598.2245788574201</v>
      </c>
      <c r="AT17" s="28">
        <v>6597.9610900878897</v>
      </c>
      <c r="AU17" s="28">
        <v>19809.328338623</v>
      </c>
      <c r="AV17" s="28">
        <v>61687.496582031199</v>
      </c>
      <c r="AW17" s="28">
        <v>54596.014892578103</v>
      </c>
      <c r="AX17" s="28">
        <v>1146.3653674125601</v>
      </c>
      <c r="AY17" s="28">
        <v>2.2211212557740501</v>
      </c>
      <c r="AZ17" s="28">
        <v>12658.0066680908</v>
      </c>
      <c r="BA17" s="28">
        <v>12.6028118431568</v>
      </c>
      <c r="BB17" s="28">
        <v>3.2042928785085598</v>
      </c>
      <c r="BC17" s="28">
        <v>788.066577434539</v>
      </c>
      <c r="BD17" s="28">
        <v>23.316586285829501</v>
      </c>
      <c r="BE17" s="28">
        <v>1.41035664081573</v>
      </c>
      <c r="BF17" s="28">
        <v>0.78676973376423098</v>
      </c>
      <c r="BG17" s="28">
        <v>3062.6221084594699</v>
      </c>
      <c r="BH17" s="28">
        <v>122.58648681640599</v>
      </c>
      <c r="BI17" s="28">
        <v>56.868026733398402</v>
      </c>
      <c r="BJ17" s="28">
        <v>1726.0361289978</v>
      </c>
      <c r="BK17" s="28">
        <v>1336.5827023982999</v>
      </c>
      <c r="BL17" s="28">
        <v>14.385229911655101</v>
      </c>
      <c r="BM17" s="28">
        <v>0.192260682582855</v>
      </c>
      <c r="BN17" s="28">
        <v>95.383631110191303</v>
      </c>
      <c r="BO17" s="28">
        <v>1.3639751821756301</v>
      </c>
      <c r="BP17" s="28">
        <v>119.118777751922</v>
      </c>
      <c r="BQ17" s="28">
        <v>16.295585453510199</v>
      </c>
      <c r="BR17" s="28">
        <v>5.1874138116836503</v>
      </c>
      <c r="BS17" s="28">
        <v>555.66339302062897</v>
      </c>
      <c r="BT17" s="28">
        <v>25.013063669204701</v>
      </c>
      <c r="BU17" s="28">
        <v>118.731685638427</v>
      </c>
      <c r="BV17" s="28">
        <v>15.484867546707299</v>
      </c>
      <c r="BW17" s="28">
        <v>70.686635017395005</v>
      </c>
      <c r="BX17" s="28">
        <v>0.71869103418430302</v>
      </c>
      <c r="BY17" s="28">
        <v>1342.12779235839</v>
      </c>
      <c r="BZ17" s="28">
        <v>289.98044931888501</v>
      </c>
      <c r="CA17" s="28">
        <v>289.98022603988602</v>
      </c>
      <c r="CB17" s="28">
        <v>19.080699503421702</v>
      </c>
      <c r="CC17" s="28">
        <v>2.7774794101714999</v>
      </c>
      <c r="CD17" s="28">
        <v>379.12225341796801</v>
      </c>
      <c r="CE17" s="28">
        <v>30476.770324706999</v>
      </c>
      <c r="CF17" s="28">
        <v>3360.1161155700602</v>
      </c>
      <c r="CG17" s="28">
        <v>2661.6952276229799</v>
      </c>
      <c r="CH17" s="28">
        <v>584.36720967292695</v>
      </c>
      <c r="CI17" s="28">
        <v>0</v>
      </c>
      <c r="CJ17" s="28">
        <v>312.66857719421301</v>
      </c>
      <c r="CK17" s="28">
        <v>28793.8244018554</v>
      </c>
      <c r="CL17" s="28">
        <v>4294.7535171508698</v>
      </c>
      <c r="CM17" s="28">
        <v>1682.7078104019099</v>
      </c>
      <c r="CN17" s="28">
        <f t="shared" si="1"/>
        <v>8725.3971562714942</v>
      </c>
      <c r="CO17" s="28">
        <f t="shared" si="2"/>
        <v>4245.1042499077093</v>
      </c>
      <c r="CP17" s="28"/>
      <c r="CQ17" s="28"/>
      <c r="CR17" s="28"/>
      <c r="CS17" s="37">
        <f t="shared" si="3"/>
        <v>8.0003189762991797E-3</v>
      </c>
      <c r="CT17" s="52">
        <f t="shared" si="4"/>
        <v>-3.9705071914828571E-5</v>
      </c>
      <c r="CU17" s="52">
        <f t="shared" si="5"/>
        <v>1.0700188446124509E-6</v>
      </c>
      <c r="CV17" s="52">
        <f t="shared" si="0"/>
        <v>-3.0617897468299982E-5</v>
      </c>
      <c r="CW17" s="52"/>
      <c r="CX17" s="37"/>
      <c r="CY17" s="37"/>
      <c r="CZ17" s="28"/>
      <c r="DA17" s="28"/>
      <c r="DB17" s="28"/>
      <c r="DC17" s="28"/>
      <c r="DD17" s="28"/>
      <c r="DE17" s="28"/>
      <c r="DF17" s="28"/>
      <c r="DG17" s="28"/>
      <c r="DH17" s="28"/>
    </row>
    <row r="18" spans="1:112" x14ac:dyDescent="0.3">
      <c r="A18" s="30" t="s">
        <v>17</v>
      </c>
      <c r="B18" s="28">
        <v>54.451562881469698</v>
      </c>
      <c r="C18" s="28">
        <v>481.15973663329999</v>
      </c>
      <c r="D18" s="28">
        <v>44.9032592773437</v>
      </c>
      <c r="E18" s="28">
        <v>44.903266429901102</v>
      </c>
      <c r="F18" s="28">
        <v>481.15559005737299</v>
      </c>
      <c r="G18" s="28">
        <v>481.15701293945301</v>
      </c>
      <c r="H18" s="28">
        <v>160.722360610961</v>
      </c>
      <c r="I18" s="28">
        <v>881.15464162826504</v>
      </c>
      <c r="J18" s="28">
        <v>881.15754032134998</v>
      </c>
      <c r="K18" s="28">
        <v>1665.53796386718</v>
      </c>
      <c r="L18" s="28">
        <v>135.70330131053899</v>
      </c>
      <c r="M18" s="28">
        <v>135.70613110065401</v>
      </c>
      <c r="N18" s="28">
        <v>1669.0512084960901</v>
      </c>
      <c r="O18" s="28">
        <v>1669.0509948730401</v>
      </c>
      <c r="P18" s="28">
        <v>401763.28649902297</v>
      </c>
      <c r="Q18" s="28">
        <v>29753284.265625</v>
      </c>
      <c r="R18" s="28">
        <v>401924.01416015602</v>
      </c>
      <c r="S18" s="28">
        <v>1158.45483398437</v>
      </c>
      <c r="T18" s="28">
        <v>2743.4947967529201</v>
      </c>
      <c r="U18" s="28">
        <v>761.72299385070801</v>
      </c>
      <c r="V18" s="28">
        <v>2264.3161010742101</v>
      </c>
      <c r="W18" s="28">
        <v>1000.90435409545</v>
      </c>
      <c r="X18" s="28">
        <v>614.28946661949101</v>
      </c>
      <c r="Y18" s="28">
        <v>2264.3349609375</v>
      </c>
      <c r="Z18" s="28">
        <v>4129.974609375</v>
      </c>
      <c r="AA18" s="28">
        <v>19648.826599120999</v>
      </c>
      <c r="AB18" s="28">
        <v>664.14253234863202</v>
      </c>
      <c r="AC18" s="28">
        <v>664.13986206054597</v>
      </c>
      <c r="AD18" s="28">
        <v>664.13312530517499</v>
      </c>
      <c r="AE18" s="28">
        <v>814.84853196144104</v>
      </c>
      <c r="AF18" s="28">
        <v>678.89030075073197</v>
      </c>
      <c r="AG18" s="28">
        <v>678.86172485351506</v>
      </c>
      <c r="AH18" s="28">
        <v>1091.9273014068599</v>
      </c>
      <c r="AI18" s="28">
        <v>19.465398356318399</v>
      </c>
      <c r="AJ18" s="28">
        <v>45.252353668212798</v>
      </c>
      <c r="AK18" s="28">
        <v>55.378069877624498</v>
      </c>
      <c r="AL18" s="28">
        <v>0</v>
      </c>
      <c r="AM18" s="28">
        <v>849.78161621093705</v>
      </c>
      <c r="AN18" s="28">
        <v>86.128726005554199</v>
      </c>
      <c r="AO18" s="28">
        <v>86.127583503723102</v>
      </c>
      <c r="AP18" s="28">
        <v>1681.1868190765299</v>
      </c>
      <c r="AQ18" s="28">
        <v>1681.1748781204201</v>
      </c>
      <c r="AR18" s="28">
        <v>74985.378662109302</v>
      </c>
      <c r="AS18" s="28">
        <v>9197.0061035156195</v>
      </c>
      <c r="AT18" s="28">
        <v>9196.6331481933594</v>
      </c>
      <c r="AU18" s="28">
        <v>26681.5497436523</v>
      </c>
      <c r="AV18" s="28">
        <v>84857.895996093706</v>
      </c>
      <c r="AW18" s="28">
        <v>74982.392089843706</v>
      </c>
      <c r="AX18" s="28">
        <v>1552.8732576370201</v>
      </c>
      <c r="AY18" s="28">
        <v>3.4626780934631798</v>
      </c>
      <c r="AZ18" s="28">
        <v>16988.192687988201</v>
      </c>
      <c r="BA18" s="28">
        <v>19.591349065303799</v>
      </c>
      <c r="BB18" s="28">
        <v>5.1381335258483798</v>
      </c>
      <c r="BC18" s="28">
        <v>1128.7848806381201</v>
      </c>
      <c r="BD18" s="28">
        <v>37.674033969640703</v>
      </c>
      <c r="BE18" s="28">
        <v>2.3172585964202801</v>
      </c>
      <c r="BF18" s="28">
        <v>1.2231130357831701</v>
      </c>
      <c r="BG18" s="28">
        <v>4735.3744735717701</v>
      </c>
      <c r="BH18" s="28">
        <v>208.19137573242099</v>
      </c>
      <c r="BI18" s="28">
        <v>86.188468933105398</v>
      </c>
      <c r="BJ18" s="28">
        <v>2562.7092819213799</v>
      </c>
      <c r="BK18" s="28">
        <v>2172.67630338668</v>
      </c>
      <c r="BL18" s="28">
        <v>24.259942106902599</v>
      </c>
      <c r="BM18" s="28">
        <v>0.31537583470344499</v>
      </c>
      <c r="BN18" s="28">
        <v>154.99165511131201</v>
      </c>
      <c r="BO18" s="28">
        <v>2.0820623598992798</v>
      </c>
      <c r="BP18" s="28">
        <v>180.73953628539999</v>
      </c>
      <c r="BQ18" s="28">
        <v>24.7697608470916</v>
      </c>
      <c r="BR18" s="28">
        <v>8.0925397276878304</v>
      </c>
      <c r="BS18" s="28">
        <v>840.78269386291504</v>
      </c>
      <c r="BT18" s="28">
        <v>34.777220964431699</v>
      </c>
      <c r="BU18" s="28">
        <v>165.564618110656</v>
      </c>
      <c r="BV18" s="28">
        <v>25.861029515042901</v>
      </c>
      <c r="BW18" s="28">
        <v>101.52302885055499</v>
      </c>
      <c r="BX18" s="28">
        <v>1.18230947881238</v>
      </c>
      <c r="BY18" s="28">
        <v>1744.2799911499001</v>
      </c>
      <c r="BZ18" s="28">
        <v>352.28557991981501</v>
      </c>
      <c r="CA18" s="28">
        <v>352.286137938499</v>
      </c>
      <c r="CB18" s="28">
        <v>25.8481867909431</v>
      </c>
      <c r="CC18" s="28">
        <v>4.0125088989734596</v>
      </c>
      <c r="CD18" s="28">
        <v>574.59069824218705</v>
      </c>
      <c r="CE18" s="28">
        <v>40996.040527343699</v>
      </c>
      <c r="CF18" s="28">
        <v>4495.5626678466797</v>
      </c>
      <c r="CG18" s="28">
        <v>3558.0530414581299</v>
      </c>
      <c r="CH18" s="28">
        <v>781.71701097488403</v>
      </c>
      <c r="CI18" s="28">
        <v>0</v>
      </c>
      <c r="CJ18" s="28">
        <v>418.31839561462402</v>
      </c>
      <c r="CK18" s="28">
        <v>38681.795654296802</v>
      </c>
      <c r="CL18" s="28">
        <v>5773.1548233032199</v>
      </c>
      <c r="CM18" s="28">
        <v>2258.3875789642302</v>
      </c>
      <c r="CN18" s="28">
        <f t="shared" si="1"/>
        <v>11710.274141633208</v>
      </c>
      <c r="CO18" s="28">
        <f t="shared" si="2"/>
        <v>5704.2399956636154</v>
      </c>
      <c r="CP18" s="28"/>
      <c r="CQ18" s="28"/>
      <c r="CR18" s="28"/>
      <c r="CS18" s="37">
        <f t="shared" si="3"/>
        <v>8.0003197437511723E-3</v>
      </c>
      <c r="CT18" s="52">
        <f t="shared" si="4"/>
        <v>-3.9820340137863081E-5</v>
      </c>
      <c r="CU18" s="52">
        <f t="shared" si="5"/>
        <v>-2.3465380302849465E-6</v>
      </c>
      <c r="CV18" s="52">
        <f t="shared" si="0"/>
        <v>-3.2036011302938914E-5</v>
      </c>
      <c r="CW18" s="52"/>
      <c r="CX18" s="37"/>
      <c r="CY18" s="37"/>
      <c r="CZ18" s="28"/>
      <c r="DA18" s="28"/>
      <c r="DB18" s="28"/>
      <c r="DC18" s="28"/>
      <c r="DD18" s="28"/>
      <c r="DE18" s="28"/>
      <c r="DF18" s="28"/>
      <c r="DG18" s="28"/>
      <c r="DH18" s="28"/>
    </row>
    <row r="19" spans="1:112" x14ac:dyDescent="0.3">
      <c r="A19" s="30" t="s">
        <v>18</v>
      </c>
      <c r="B19" s="28">
        <v>46.4967651367187</v>
      </c>
      <c r="C19" s="28">
        <v>408.795269012451</v>
      </c>
      <c r="D19" s="28">
        <v>43.243499279022203</v>
      </c>
      <c r="E19" s="28">
        <v>43.2434048652648</v>
      </c>
      <c r="F19" s="28">
        <v>408.79045104980401</v>
      </c>
      <c r="G19" s="28">
        <v>408.79167938232399</v>
      </c>
      <c r="H19" s="28">
        <v>149.358179092407</v>
      </c>
      <c r="I19" s="28">
        <v>759.62666034698395</v>
      </c>
      <c r="J19" s="28">
        <v>759.62927436828602</v>
      </c>
      <c r="K19" s="28">
        <v>2126.54272460937</v>
      </c>
      <c r="L19" s="28">
        <v>111.373126864433</v>
      </c>
      <c r="M19" s="28">
        <v>111.37562203407199</v>
      </c>
      <c r="N19" s="28">
        <v>1637.17944335937</v>
      </c>
      <c r="O19" s="28">
        <v>1637.1792602539001</v>
      </c>
      <c r="P19" s="28">
        <v>354684.67602538998</v>
      </c>
      <c r="Q19" s="28">
        <v>32077212.765625</v>
      </c>
      <c r="R19" s="28">
        <v>354826.64501953102</v>
      </c>
      <c r="S19" s="28">
        <v>1285.66577911376</v>
      </c>
      <c r="T19" s="28">
        <v>2325.8482208251899</v>
      </c>
      <c r="U19" s="28">
        <v>600.80812454223599</v>
      </c>
      <c r="V19" s="28">
        <v>2112.3178100585901</v>
      </c>
      <c r="W19" s="28">
        <v>817.37007522582996</v>
      </c>
      <c r="X19" s="28">
        <v>493.85909962654102</v>
      </c>
      <c r="Y19" s="28">
        <v>2112.3343811035102</v>
      </c>
      <c r="Z19" s="28">
        <v>3644.1693725585901</v>
      </c>
      <c r="AA19" s="28">
        <v>15707.7810058593</v>
      </c>
      <c r="AB19" s="28">
        <v>632.83271789550702</v>
      </c>
      <c r="AC19" s="28">
        <v>632.83145141601506</v>
      </c>
      <c r="AD19" s="28">
        <v>632.82354736328102</v>
      </c>
      <c r="AE19" s="28">
        <v>720.093828916549</v>
      </c>
      <c r="AF19" s="28">
        <v>624.18640136718705</v>
      </c>
      <c r="AG19" s="28">
        <v>624.161876678466</v>
      </c>
      <c r="AH19" s="28">
        <v>977.47039222717206</v>
      </c>
      <c r="AI19" s="28">
        <v>18.8914746940135</v>
      </c>
      <c r="AJ19" s="28">
        <v>47.551795482635498</v>
      </c>
      <c r="AK19" s="28">
        <v>48.084136962890597</v>
      </c>
      <c r="AL19" s="28">
        <v>0</v>
      </c>
      <c r="AM19" s="28">
        <v>741.98866271972599</v>
      </c>
      <c r="AN19" s="28">
        <v>77.770913124084402</v>
      </c>
      <c r="AO19" s="28">
        <v>77.770107269287095</v>
      </c>
      <c r="AP19" s="28">
        <v>1504.3210983276299</v>
      </c>
      <c r="AQ19" s="28">
        <v>1504.3131275177</v>
      </c>
      <c r="AR19" s="28">
        <v>68233.7568359375</v>
      </c>
      <c r="AS19" s="28">
        <v>9165.3625793456995</v>
      </c>
      <c r="AT19" s="28">
        <v>9164.9970397949201</v>
      </c>
      <c r="AU19" s="28">
        <v>22595.299438476501</v>
      </c>
      <c r="AV19" s="28">
        <v>78020.197265625</v>
      </c>
      <c r="AW19" s="28">
        <v>68231.000244140596</v>
      </c>
      <c r="AX19" s="28">
        <v>1289.7469401359499</v>
      </c>
      <c r="AY19" s="28">
        <v>3.3557793125510198</v>
      </c>
      <c r="AZ19" s="28">
        <v>14594.3476257324</v>
      </c>
      <c r="BA19" s="28">
        <v>19.323229819536198</v>
      </c>
      <c r="BB19" s="28">
        <v>5.7495170459151197</v>
      </c>
      <c r="BC19" s="28">
        <v>1074.05187511444</v>
      </c>
      <c r="BD19" s="28">
        <v>41.940624743699999</v>
      </c>
      <c r="BE19" s="28">
        <v>2.8369345664978001</v>
      </c>
      <c r="BF19" s="28">
        <v>1.22356603108346</v>
      </c>
      <c r="BG19" s="28">
        <v>5105.55515670776</v>
      </c>
      <c r="BH19" s="28">
        <v>265.818267822265</v>
      </c>
      <c r="BI19" s="28">
        <v>93.828414916992102</v>
      </c>
      <c r="BJ19" s="28">
        <v>2508.21875</v>
      </c>
      <c r="BK19" s="28">
        <v>2597.3401679992598</v>
      </c>
      <c r="BL19" s="28">
        <v>30.476172421127501</v>
      </c>
      <c r="BM19" s="28">
        <v>0.37678185105323703</v>
      </c>
      <c r="BN19" s="28">
        <v>177.397545099258</v>
      </c>
      <c r="BO19" s="28">
        <v>2.4157506711780998</v>
      </c>
      <c r="BP19" s="28">
        <v>172.656537532806</v>
      </c>
      <c r="BQ19" s="28">
        <v>21.831835746765101</v>
      </c>
      <c r="BR19" s="28">
        <v>8.3723005652427602</v>
      </c>
      <c r="BS19" s="28">
        <v>790.59968948364201</v>
      </c>
      <c r="BT19" s="28">
        <v>31.301735639572101</v>
      </c>
      <c r="BU19" s="28">
        <v>156.336130142211</v>
      </c>
      <c r="BV19" s="28">
        <v>31.551251877099201</v>
      </c>
      <c r="BW19" s="28">
        <v>122.74706745147699</v>
      </c>
      <c r="BX19" s="28">
        <v>1.3868415969191099</v>
      </c>
      <c r="BY19" s="28">
        <v>1957.67736816406</v>
      </c>
      <c r="BZ19" s="28">
        <v>565.41411101818005</v>
      </c>
      <c r="CA19" s="28">
        <v>565.41461110114994</v>
      </c>
      <c r="CB19" s="28">
        <v>20.5064589381217</v>
      </c>
      <c r="CC19" s="28">
        <v>4.3319207429885802</v>
      </c>
      <c r="CD19" s="28">
        <v>625.52966308593705</v>
      </c>
      <c r="CE19" s="28">
        <v>35138.129516601497</v>
      </c>
      <c r="CF19" s="28">
        <v>3769.7511405944801</v>
      </c>
      <c r="CG19" s="28">
        <v>3006.91613101959</v>
      </c>
      <c r="CH19" s="28">
        <v>665.69769763946499</v>
      </c>
      <c r="CI19" s="28">
        <v>0</v>
      </c>
      <c r="CJ19" s="28">
        <v>373.24823188781698</v>
      </c>
      <c r="CK19" s="28">
        <v>32919.9169921875</v>
      </c>
      <c r="CL19" s="28">
        <v>4619.4302902221598</v>
      </c>
      <c r="CM19" s="28">
        <v>1821.34152984619</v>
      </c>
      <c r="CN19" s="28">
        <f t="shared" si="1"/>
        <v>10060.152645693777</v>
      </c>
      <c r="CO19" s="28">
        <f t="shared" si="2"/>
        <v>4557.2026818306531</v>
      </c>
      <c r="CP19" s="28"/>
      <c r="CQ19" s="28"/>
      <c r="CR19" s="28"/>
      <c r="CS19" s="37">
        <f t="shared" si="3"/>
        <v>8.0003181643094612E-3</v>
      </c>
      <c r="CT19" s="52">
        <f t="shared" si="4"/>
        <v>-3.984290138108362E-5</v>
      </c>
      <c r="CU19" s="52">
        <f t="shared" si="5"/>
        <v>-7.3670568319526994E-7</v>
      </c>
      <c r="CV19" s="52">
        <f t="shared" si="0"/>
        <v>-2.9722658875595841E-5</v>
      </c>
      <c r="CW19" s="52"/>
      <c r="CX19" s="37"/>
      <c r="CY19" s="37"/>
      <c r="CZ19" s="28"/>
      <c r="DA19" s="28"/>
      <c r="DB19" s="28"/>
      <c r="DC19" s="28"/>
      <c r="DD19" s="28"/>
      <c r="DE19" s="28"/>
      <c r="DF19" s="28"/>
      <c r="DG19" s="28"/>
      <c r="DH19" s="28"/>
    </row>
    <row r="20" spans="1:112" x14ac:dyDescent="0.3">
      <c r="A20" s="30" t="s">
        <v>19</v>
      </c>
      <c r="B20" s="28">
        <v>15.633470743894501</v>
      </c>
      <c r="C20" s="28">
        <v>118.17944669723499</v>
      </c>
      <c r="D20" s="28">
        <v>10.255051612854</v>
      </c>
      <c r="E20" s="28">
        <v>10.2550845444202</v>
      </c>
      <c r="F20" s="28">
        <v>118.1782913208</v>
      </c>
      <c r="G20" s="28">
        <v>118.17864489555301</v>
      </c>
      <c r="H20" s="28">
        <v>34.942298710346201</v>
      </c>
      <c r="I20" s="28">
        <v>235.320652067661</v>
      </c>
      <c r="J20" s="28">
        <v>235.320739507675</v>
      </c>
      <c r="K20" s="28">
        <v>504.56774902343699</v>
      </c>
      <c r="L20" s="28">
        <v>43.090770468115799</v>
      </c>
      <c r="M20" s="28">
        <v>43.091824799775999</v>
      </c>
      <c r="N20" s="28">
        <v>377.64793777465798</v>
      </c>
      <c r="O20" s="28">
        <v>377.64786338806101</v>
      </c>
      <c r="P20" s="28">
        <v>90568.354438781695</v>
      </c>
      <c r="Q20" s="28">
        <v>8334534.3535156203</v>
      </c>
      <c r="R20" s="28">
        <v>90604.584320068301</v>
      </c>
      <c r="S20" s="28">
        <v>161.90535640716499</v>
      </c>
      <c r="T20" s="28">
        <v>710.61812734603802</v>
      </c>
      <c r="U20" s="28">
        <v>194.81314420699999</v>
      </c>
      <c r="V20" s="28">
        <v>482.94300460815401</v>
      </c>
      <c r="W20" s="28">
        <v>229.19115352630601</v>
      </c>
      <c r="X20" s="28">
        <v>142.94525092840101</v>
      </c>
      <c r="Y20" s="28">
        <v>482.94758224487299</v>
      </c>
      <c r="Z20" s="28">
        <v>853.24276733398403</v>
      </c>
      <c r="AA20" s="28">
        <v>4831.4999160766602</v>
      </c>
      <c r="AB20" s="28">
        <v>137.92817306518501</v>
      </c>
      <c r="AC20" s="28">
        <v>137.92798185348499</v>
      </c>
      <c r="AD20" s="28">
        <v>137.92624425887999</v>
      </c>
      <c r="AE20" s="28">
        <v>188.338911652565</v>
      </c>
      <c r="AF20" s="28">
        <v>150.41715848445801</v>
      </c>
      <c r="AG20" s="28">
        <v>150.41125512123099</v>
      </c>
      <c r="AH20" s="28">
        <v>239.98794573545399</v>
      </c>
      <c r="AI20" s="28">
        <v>5.1952902614139003</v>
      </c>
      <c r="AJ20" s="28">
        <v>9.5217544436454702</v>
      </c>
      <c r="AK20" s="28">
        <v>18.710431098937899</v>
      </c>
      <c r="AL20" s="28">
        <v>0</v>
      </c>
      <c r="AM20" s="28">
        <v>203.03530883789</v>
      </c>
      <c r="AN20" s="28">
        <v>19.461994469165798</v>
      </c>
      <c r="AO20" s="28">
        <v>19.461753547191599</v>
      </c>
      <c r="AP20" s="28">
        <v>442.763052403926</v>
      </c>
      <c r="AQ20" s="28">
        <v>442.762441933155</v>
      </c>
      <c r="AR20" s="28">
        <v>16638.6893615722</v>
      </c>
      <c r="AS20" s="28">
        <v>2013.0397186279199</v>
      </c>
      <c r="AT20" s="28">
        <v>2012.9567184448199</v>
      </c>
      <c r="AU20" s="28">
        <v>6138.8992691040003</v>
      </c>
      <c r="AV20" s="28">
        <v>18801.384597778298</v>
      </c>
      <c r="AW20" s="28">
        <v>16638.0243377685</v>
      </c>
      <c r="AX20" s="28">
        <v>378.09743750095299</v>
      </c>
      <c r="AY20" s="28">
        <v>0.90277652337681502</v>
      </c>
      <c r="AZ20" s="28">
        <v>3771.4892187118498</v>
      </c>
      <c r="BA20" s="28">
        <v>5.1809585131704798</v>
      </c>
      <c r="BB20" s="28">
        <v>1.31770544871687</v>
      </c>
      <c r="BC20" s="28">
        <v>274.20785784721301</v>
      </c>
      <c r="BD20" s="28">
        <v>10.864614559337401</v>
      </c>
      <c r="BE20" s="28">
        <v>0.70195877552032404</v>
      </c>
      <c r="BF20" s="28">
        <v>0.278864134568721</v>
      </c>
      <c r="BG20" s="28">
        <v>1310.18184232711</v>
      </c>
      <c r="BH20" s="28">
        <v>63.071224212646399</v>
      </c>
      <c r="BI20" s="28">
        <v>26.104341506958001</v>
      </c>
      <c r="BJ20" s="28">
        <v>662.06567764282204</v>
      </c>
      <c r="BK20" s="28">
        <v>648.118799358606</v>
      </c>
      <c r="BL20" s="28">
        <v>7.2789597688242704</v>
      </c>
      <c r="BM20" s="28">
        <v>9.4610854983329704E-2</v>
      </c>
      <c r="BN20" s="28">
        <v>44.853563010692497</v>
      </c>
      <c r="BO20" s="28">
        <v>0.47372446116060002</v>
      </c>
      <c r="BP20" s="28">
        <v>48.988061428069997</v>
      </c>
      <c r="BQ20" s="28">
        <v>6.2917029038071597</v>
      </c>
      <c r="BR20" s="28">
        <v>1.98683358356356</v>
      </c>
      <c r="BS20" s="28">
        <v>225.88333165645599</v>
      </c>
      <c r="BT20" s="28">
        <v>7.7150433361530304</v>
      </c>
      <c r="BU20" s="28">
        <v>36.163039267063098</v>
      </c>
      <c r="BV20" s="28">
        <v>7.4585213596001196</v>
      </c>
      <c r="BW20" s="28">
        <v>24.985611259937201</v>
      </c>
      <c r="BX20" s="28">
        <v>0.339041266532149</v>
      </c>
      <c r="BY20" s="28">
        <v>292.248575210571</v>
      </c>
      <c r="BZ20" s="28">
        <v>157.933911003172</v>
      </c>
      <c r="CA20" s="28">
        <v>157.933564007282</v>
      </c>
      <c r="CB20" s="28">
        <v>6.2731208615004999</v>
      </c>
      <c r="CC20" s="28">
        <v>0.84471009671688002</v>
      </c>
      <c r="CD20" s="28">
        <v>174.03038024902301</v>
      </c>
      <c r="CE20" s="28">
        <v>9387.23193359375</v>
      </c>
      <c r="CF20" s="28">
        <v>1015.15413367748</v>
      </c>
      <c r="CG20" s="28">
        <v>786.99426835775296</v>
      </c>
      <c r="CH20" s="28">
        <v>168.09452222287601</v>
      </c>
      <c r="CI20" s="28">
        <v>0</v>
      </c>
      <c r="CJ20" s="28">
        <v>90.182419002056093</v>
      </c>
      <c r="CK20" s="28">
        <v>8818.5388183593695</v>
      </c>
      <c r="CL20" s="28">
        <v>1350.64025211334</v>
      </c>
      <c r="CM20" s="28">
        <v>523.14854598045304</v>
      </c>
      <c r="CN20" s="28">
        <f t="shared" si="1"/>
        <v>2599.756989132668</v>
      </c>
      <c r="CO20" s="28">
        <f t="shared" si="2"/>
        <v>1335.0679657828964</v>
      </c>
      <c r="CP20" s="28"/>
      <c r="CQ20" s="28"/>
      <c r="CR20" s="28"/>
      <c r="CS20" s="37">
        <f t="shared" si="3"/>
        <v>8.0003234709762998E-3</v>
      </c>
      <c r="CT20" s="52">
        <f t="shared" si="4"/>
        <v>-4.0509830662710411E-5</v>
      </c>
      <c r="CU20" s="52">
        <f t="shared" si="5"/>
        <v>-2.010922631467866E-6</v>
      </c>
      <c r="CV20" s="52">
        <f t="shared" si="0"/>
        <v>-3.4769530404306656E-5</v>
      </c>
      <c r="CW20" s="52"/>
      <c r="CX20" s="37"/>
      <c r="CY20" s="37"/>
      <c r="CZ20" s="28"/>
      <c r="DA20" s="28"/>
      <c r="DB20" s="28"/>
      <c r="DC20" s="28"/>
      <c r="DD20" s="28"/>
      <c r="DE20" s="28"/>
      <c r="DF20" s="28"/>
      <c r="DG20" s="28"/>
      <c r="DH20" s="28"/>
    </row>
    <row r="21" spans="1:112" x14ac:dyDescent="0.3">
      <c r="A21" s="30" t="s">
        <v>20</v>
      </c>
      <c r="B21" s="28">
        <v>47.218965768814002</v>
      </c>
      <c r="C21" s="28">
        <v>351.37361145019503</v>
      </c>
      <c r="D21" s="28">
        <v>32.003839969635003</v>
      </c>
      <c r="E21" s="28">
        <v>32.003916978836003</v>
      </c>
      <c r="F21" s="28">
        <v>351.36882019042901</v>
      </c>
      <c r="G21" s="28">
        <v>351.36992454528797</v>
      </c>
      <c r="H21" s="28">
        <v>107.067498207092</v>
      </c>
      <c r="I21" s="28">
        <v>661.58363771438599</v>
      </c>
      <c r="J21" s="28">
        <v>661.58373355865399</v>
      </c>
      <c r="K21" s="28">
        <v>2345.70068359375</v>
      </c>
      <c r="L21" s="28">
        <v>123.18934708833601</v>
      </c>
      <c r="M21" s="28">
        <v>123.191383779048</v>
      </c>
      <c r="N21" s="28">
        <v>1293.7360382080001</v>
      </c>
      <c r="O21" s="28">
        <v>1293.7359161376901</v>
      </c>
      <c r="P21" s="28">
        <v>327422.347290039</v>
      </c>
      <c r="Q21" s="28">
        <v>32155692.2578125</v>
      </c>
      <c r="R21" s="28">
        <v>327553.384765625</v>
      </c>
      <c r="S21" s="28">
        <v>992.71392059326104</v>
      </c>
      <c r="T21" s="28">
        <v>2082.0468254089301</v>
      </c>
      <c r="U21" s="28">
        <v>562.80725479125897</v>
      </c>
      <c r="V21" s="28">
        <v>1873.6030883789001</v>
      </c>
      <c r="W21" s="28">
        <v>668.66603279113701</v>
      </c>
      <c r="X21" s="28">
        <v>446.70939528942102</v>
      </c>
      <c r="Y21" s="28">
        <v>1873.6188354492101</v>
      </c>
      <c r="Z21" s="28">
        <v>3857.5748291015602</v>
      </c>
      <c r="AA21" s="28">
        <v>14020.687957763599</v>
      </c>
      <c r="AB21" s="28">
        <v>449.239707946777</v>
      </c>
      <c r="AC21" s="28">
        <v>449.23922348022398</v>
      </c>
      <c r="AD21" s="28">
        <v>449.23329925537098</v>
      </c>
      <c r="AE21" s="28">
        <v>655.66305816173497</v>
      </c>
      <c r="AF21" s="28">
        <v>497.27509689330998</v>
      </c>
      <c r="AG21" s="28">
        <v>497.25501441955498</v>
      </c>
      <c r="AH21" s="28">
        <v>812.43086767196598</v>
      </c>
      <c r="AI21" s="28">
        <v>17.373995304107599</v>
      </c>
      <c r="AJ21" s="28">
        <v>30.166846990585299</v>
      </c>
      <c r="AK21" s="28">
        <v>57.605344772338803</v>
      </c>
      <c r="AL21" s="28">
        <v>0</v>
      </c>
      <c r="AM21" s="28">
        <v>774.96308898925702</v>
      </c>
      <c r="AN21" s="28">
        <v>59.972782135009702</v>
      </c>
      <c r="AO21" s="28">
        <v>59.971866130828801</v>
      </c>
      <c r="AP21" s="28">
        <v>1681.3089184761</v>
      </c>
      <c r="AQ21" s="28">
        <v>1681.29488611221</v>
      </c>
      <c r="AR21" s="28">
        <v>54746.431884765603</v>
      </c>
      <c r="AS21" s="28">
        <v>6915.6785278320303</v>
      </c>
      <c r="AT21" s="28">
        <v>6915.4026184082004</v>
      </c>
      <c r="AU21" s="28">
        <v>19585.881683349598</v>
      </c>
      <c r="AV21" s="28">
        <v>62156.908447265603</v>
      </c>
      <c r="AW21" s="28">
        <v>54744.234985351497</v>
      </c>
      <c r="AX21" s="28">
        <v>1119.2284421920699</v>
      </c>
      <c r="AY21" s="28">
        <v>3.1797060919925499</v>
      </c>
      <c r="AZ21" s="28">
        <v>12563.536621093701</v>
      </c>
      <c r="BA21" s="28">
        <v>17.862632796168299</v>
      </c>
      <c r="BB21" s="28">
        <v>4.3956822827458302</v>
      </c>
      <c r="BC21" s="28">
        <v>850.55621194839398</v>
      </c>
      <c r="BD21" s="28">
        <v>46.556467115879002</v>
      </c>
      <c r="BE21" s="28">
        <v>3.1423897743225</v>
      </c>
      <c r="BF21" s="28">
        <v>1.0103799281641801</v>
      </c>
      <c r="BG21" s="28">
        <v>5042.1198158264096</v>
      </c>
      <c r="BH21" s="28">
        <v>293.21398925781199</v>
      </c>
      <c r="BI21" s="28">
        <v>105.241607666015</v>
      </c>
      <c r="BJ21" s="28">
        <v>2207.0403232574399</v>
      </c>
      <c r="BK21" s="28">
        <v>2835.0798518657598</v>
      </c>
      <c r="BL21" s="28">
        <v>33.525221850723</v>
      </c>
      <c r="BM21" s="28">
        <v>0.41722550988197299</v>
      </c>
      <c r="BN21" s="28">
        <v>186.329310387372</v>
      </c>
      <c r="BO21" s="28">
        <v>1.6611212641000701</v>
      </c>
      <c r="BP21" s="28">
        <v>163.77811193466101</v>
      </c>
      <c r="BQ21" s="28">
        <v>21.775026261806399</v>
      </c>
      <c r="BR21" s="28">
        <v>6.4802119135856602</v>
      </c>
      <c r="BS21" s="28">
        <v>737.89475822448696</v>
      </c>
      <c r="BT21" s="28">
        <v>23.421898484229999</v>
      </c>
      <c r="BU21" s="28">
        <v>120.213286399841</v>
      </c>
      <c r="BV21" s="28">
        <v>31.7902753669768</v>
      </c>
      <c r="BW21" s="28">
        <v>95.340127468109102</v>
      </c>
      <c r="BX21" s="28">
        <v>1.4345635768841001</v>
      </c>
      <c r="BY21" s="28">
        <v>714.90587615966797</v>
      </c>
      <c r="BZ21" s="28">
        <v>614.05739158391896</v>
      </c>
      <c r="CA21" s="28">
        <v>614.05885064601898</v>
      </c>
      <c r="CB21" s="28">
        <v>18.0367067456245</v>
      </c>
      <c r="CC21" s="28">
        <v>2.6868865787982901</v>
      </c>
      <c r="CD21" s="28">
        <v>701.61560058593705</v>
      </c>
      <c r="CE21" s="28">
        <v>30460.334655761701</v>
      </c>
      <c r="CF21" s="28">
        <v>3360.9320144653302</v>
      </c>
      <c r="CG21" s="28">
        <v>2661.9615302085799</v>
      </c>
      <c r="CH21" s="28">
        <v>577.76528179645504</v>
      </c>
      <c r="CI21" s="28">
        <v>0</v>
      </c>
      <c r="CJ21" s="28">
        <v>302.10794925689697</v>
      </c>
      <c r="CK21" s="28">
        <v>28585.018676757802</v>
      </c>
      <c r="CL21" s="28">
        <v>4193.36205482482</v>
      </c>
      <c r="CM21" s="28">
        <v>1646.16627311706</v>
      </c>
      <c r="CN21" s="28">
        <f t="shared" si="1"/>
        <v>8660.2772127420558</v>
      </c>
      <c r="CO21" s="28">
        <f t="shared" si="2"/>
        <v>4145.3756763674137</v>
      </c>
      <c r="CP21" s="28"/>
      <c r="CQ21" s="28"/>
      <c r="CR21" s="28"/>
      <c r="CS21" s="37">
        <f t="shared" si="3"/>
        <v>8.0003190202936492E-3</v>
      </c>
      <c r="CT21" s="52">
        <f t="shared" si="4"/>
        <v>-3.9851760443369639E-5</v>
      </c>
      <c r="CU21" s="52">
        <f t="shared" si="5"/>
        <v>-7.1259074196943862E-8</v>
      </c>
      <c r="CV21" s="52">
        <f t="shared" si="0"/>
        <v>-4.0371006308553659E-5</v>
      </c>
      <c r="CW21" s="52"/>
      <c r="CX21" s="37"/>
      <c r="CY21" s="37"/>
      <c r="CZ21" s="28"/>
      <c r="DA21" s="28"/>
      <c r="DB21" s="28"/>
      <c r="DC21" s="28"/>
      <c r="DD21" s="28"/>
      <c r="DE21" s="28"/>
      <c r="DF21" s="28"/>
      <c r="DG21" s="28"/>
      <c r="DH21" s="28"/>
    </row>
    <row r="22" spans="1:112" x14ac:dyDescent="0.3">
      <c r="A22" s="30" t="s">
        <v>129</v>
      </c>
      <c r="B22" s="28">
        <v>47.416793584823601</v>
      </c>
      <c r="C22" s="28">
        <v>300.51717567443802</v>
      </c>
      <c r="D22" s="28">
        <v>22.812699556350701</v>
      </c>
      <c r="E22" s="28">
        <v>22.812701463699302</v>
      </c>
      <c r="F22" s="28">
        <v>300.51344299316401</v>
      </c>
      <c r="G22" s="28">
        <v>300.51435470580998</v>
      </c>
      <c r="H22" s="28">
        <v>70.708454608917194</v>
      </c>
      <c r="I22" s="28">
        <v>617.81386423110905</v>
      </c>
      <c r="J22" s="28">
        <v>617.81787753105095</v>
      </c>
      <c r="K22" s="28">
        <v>2299.14233398437</v>
      </c>
      <c r="L22" s="28">
        <v>125.80543577671</v>
      </c>
      <c r="M22" s="28">
        <v>125.808104872703</v>
      </c>
      <c r="N22" s="28">
        <v>1065.55714416503</v>
      </c>
      <c r="O22" s="28">
        <v>1065.5570983886701</v>
      </c>
      <c r="P22" s="28">
        <v>272933.05694580002</v>
      </c>
      <c r="Q22" s="28">
        <v>29493627.6484375</v>
      </c>
      <c r="R22" s="28">
        <v>273042.225158691</v>
      </c>
      <c r="S22" s="28">
        <v>693.31856346130303</v>
      </c>
      <c r="T22" s="28">
        <v>1823.66245269775</v>
      </c>
      <c r="U22" s="28">
        <v>520.45682668685902</v>
      </c>
      <c r="V22" s="28">
        <v>1628.7199401855401</v>
      </c>
      <c r="W22" s="28">
        <v>534.63815021514802</v>
      </c>
      <c r="X22" s="28">
        <v>401.88022470474198</v>
      </c>
      <c r="Y22" s="28">
        <v>1628.7336730956999</v>
      </c>
      <c r="Z22" s="28">
        <v>3402.9409790038999</v>
      </c>
      <c r="AA22" s="28">
        <v>12379.858093261701</v>
      </c>
      <c r="AB22" s="28">
        <v>301.76018905639597</v>
      </c>
      <c r="AC22" s="28">
        <v>301.75973510742102</v>
      </c>
      <c r="AD22" s="28">
        <v>301.75597763061501</v>
      </c>
      <c r="AE22" s="28">
        <v>586.37021917104698</v>
      </c>
      <c r="AF22" s="28">
        <v>299.37735080718898</v>
      </c>
      <c r="AG22" s="28">
        <v>299.36599445343001</v>
      </c>
      <c r="AH22" s="28">
        <v>678.11240243911698</v>
      </c>
      <c r="AI22" s="28">
        <v>15.4814068544656</v>
      </c>
      <c r="AJ22" s="28">
        <v>14.728785991668699</v>
      </c>
      <c r="AK22" s="28">
        <v>62.6633043289184</v>
      </c>
      <c r="AL22" s="28">
        <v>0</v>
      </c>
      <c r="AM22" s="28">
        <v>744.48138427734295</v>
      </c>
      <c r="AN22" s="28">
        <v>45.256984472274702</v>
      </c>
      <c r="AO22" s="28">
        <v>45.256173849105799</v>
      </c>
      <c r="AP22" s="28">
        <v>1632.02320861816</v>
      </c>
      <c r="AQ22" s="28">
        <v>1632.0144219398401</v>
      </c>
      <c r="AR22" s="28">
        <v>33020.839233398401</v>
      </c>
      <c r="AS22" s="28">
        <v>4101.9482727050699</v>
      </c>
      <c r="AT22" s="28">
        <v>4101.7868652343705</v>
      </c>
      <c r="AU22" s="28">
        <v>16803.492614745999</v>
      </c>
      <c r="AV22" s="28">
        <v>37420.6746826171</v>
      </c>
      <c r="AW22" s="28">
        <v>33019.520629882798</v>
      </c>
      <c r="AX22" s="28">
        <v>963.17100238800003</v>
      </c>
      <c r="AY22" s="28">
        <v>2.17458236706443</v>
      </c>
      <c r="AZ22" s="28">
        <v>10702.998588562001</v>
      </c>
      <c r="BA22" s="28">
        <v>12.398363679647399</v>
      </c>
      <c r="BB22" s="28">
        <v>2.6944340467452998</v>
      </c>
      <c r="BC22" s="28">
        <v>465.13859581947298</v>
      </c>
      <c r="BD22" s="28">
        <v>42.714231908321302</v>
      </c>
      <c r="BE22" s="28">
        <v>3.06531763076782</v>
      </c>
      <c r="BF22" s="28">
        <v>0.65321301855146796</v>
      </c>
      <c r="BG22" s="28">
        <v>4175.4467334747296</v>
      </c>
      <c r="BH22" s="28">
        <v>287.39431762695301</v>
      </c>
      <c r="BI22" s="28">
        <v>101.195251464843</v>
      </c>
      <c r="BJ22" s="28">
        <v>1469.5161857604901</v>
      </c>
      <c r="BK22" s="28">
        <v>2705.9403790235501</v>
      </c>
      <c r="BL22" s="28">
        <v>32.568521741777602</v>
      </c>
      <c r="BM22" s="28">
        <v>0.40531104803085299</v>
      </c>
      <c r="BN22" s="28">
        <v>167.016453057527</v>
      </c>
      <c r="BO22" s="28">
        <v>0.83939262107014601</v>
      </c>
      <c r="BP22" s="28">
        <v>119.197396636009</v>
      </c>
      <c r="BQ22" s="28">
        <v>15.172880113124799</v>
      </c>
      <c r="BR22" s="28">
        <v>3.9790737032890302</v>
      </c>
      <c r="BS22" s="28">
        <v>517.52212429046597</v>
      </c>
      <c r="BT22" s="28">
        <v>16.646617770195</v>
      </c>
      <c r="BU22" s="28">
        <v>84.848404884338294</v>
      </c>
      <c r="BV22" s="28">
        <v>28.353840128518598</v>
      </c>
      <c r="BW22" s="28">
        <v>54.426659464836099</v>
      </c>
      <c r="BX22" s="28">
        <v>1.2755636830988799</v>
      </c>
      <c r="BY22" s="28">
        <v>327.37722778320301</v>
      </c>
      <c r="BZ22" s="28">
        <v>610.41047793626694</v>
      </c>
      <c r="CA22" s="28">
        <v>610.40726444125096</v>
      </c>
      <c r="CB22" s="28">
        <v>15.724734470248199</v>
      </c>
      <c r="CC22" s="28">
        <v>1.2136692404747</v>
      </c>
      <c r="CD22" s="28">
        <v>674.63659667968705</v>
      </c>
      <c r="CE22" s="28">
        <v>26240.246124267502</v>
      </c>
      <c r="CF22" s="28">
        <v>2969.43017578125</v>
      </c>
      <c r="CG22" s="28">
        <v>2330.5693202018701</v>
      </c>
      <c r="CH22" s="28">
        <v>496.51525521278302</v>
      </c>
      <c r="CI22" s="28">
        <v>0</v>
      </c>
      <c r="CJ22" s="28">
        <v>254.019619941711</v>
      </c>
      <c r="CK22" s="28">
        <v>24642.212722778298</v>
      </c>
      <c r="CL22" s="28">
        <v>3769.3004474639802</v>
      </c>
      <c r="CM22" s="28">
        <v>1480.7873425483699</v>
      </c>
      <c r="CN22" s="28">
        <f t="shared" si="1"/>
        <v>7377.7740758847567</v>
      </c>
      <c r="CO22" s="28">
        <f t="shared" si="2"/>
        <v>3733.0888031386257</v>
      </c>
      <c r="CP22" s="28"/>
      <c r="CQ22" s="28"/>
      <c r="CR22" s="28"/>
      <c r="CS22" s="37">
        <f t="shared" si="3"/>
        <v>8.0003194316070874E-3</v>
      </c>
      <c r="CT22" s="52">
        <f t="shared" si="4"/>
        <v>-3.9822218765420559E-5</v>
      </c>
      <c r="CU22" s="52">
        <f t="shared" si="5"/>
        <v>-2.3545526833186528E-6</v>
      </c>
      <c r="CV22" s="52">
        <f t="shared" si="0"/>
        <v>-5.4282626215108427E-5</v>
      </c>
      <c r="CW22" s="52"/>
      <c r="CX22" s="37"/>
      <c r="CY22" s="37"/>
      <c r="CZ22" s="28"/>
      <c r="DA22" s="28"/>
      <c r="DB22" s="28"/>
      <c r="DC22" s="28"/>
      <c r="DD22" s="28"/>
      <c r="DE22" s="28"/>
      <c r="DF22" s="28"/>
      <c r="DG22" s="28"/>
      <c r="DH22" s="28"/>
    </row>
    <row r="23" spans="1:112" x14ac:dyDescent="0.3">
      <c r="A23" s="30" t="s">
        <v>22</v>
      </c>
      <c r="B23" s="28">
        <v>114.336000442504</v>
      </c>
      <c r="C23" s="28">
        <v>795.89503669738701</v>
      </c>
      <c r="D23" s="28">
        <v>63.953366279602001</v>
      </c>
      <c r="E23" s="28">
        <v>63.953354358673003</v>
      </c>
      <c r="F23" s="28">
        <v>795.88961982727005</v>
      </c>
      <c r="G23" s="28">
        <v>795.89210700988701</v>
      </c>
      <c r="H23" s="28">
        <v>213.98365879058801</v>
      </c>
      <c r="I23" s="28">
        <v>1742.8307819366401</v>
      </c>
      <c r="J23" s="28">
        <v>1742.83483314514</v>
      </c>
      <c r="K23" s="28">
        <v>3091.36303710937</v>
      </c>
      <c r="L23" s="28">
        <v>269.94688141345898</v>
      </c>
      <c r="M23" s="28">
        <v>269.95376372337302</v>
      </c>
      <c r="N23" s="28">
        <v>2614.26171875</v>
      </c>
      <c r="O23" s="28">
        <v>2614.26196289062</v>
      </c>
      <c r="P23" s="28">
        <v>689173.359375</v>
      </c>
      <c r="Q23" s="28">
        <v>49959047.671875</v>
      </c>
      <c r="R23" s="28">
        <v>689449.19787597598</v>
      </c>
      <c r="S23" s="28">
        <v>1449.7922897338799</v>
      </c>
      <c r="T23" s="28">
        <v>4896.7122116088804</v>
      </c>
      <c r="U23" s="28">
        <v>1426.8463678359899</v>
      </c>
      <c r="V23" s="28">
        <v>3801.8380737304601</v>
      </c>
      <c r="W23" s="28">
        <v>1599.60267829895</v>
      </c>
      <c r="X23" s="28">
        <v>1098.0226204395201</v>
      </c>
      <c r="Y23" s="28">
        <v>3801.8687438964798</v>
      </c>
      <c r="Z23" s="28">
        <v>6293.2434082031205</v>
      </c>
      <c r="AA23" s="28">
        <v>34835.457061767498</v>
      </c>
      <c r="AB23" s="28">
        <v>867.51946258544899</v>
      </c>
      <c r="AC23" s="28">
        <v>867.51950836181595</v>
      </c>
      <c r="AD23" s="28">
        <v>867.50727844238202</v>
      </c>
      <c r="AE23" s="28">
        <v>1447.6052665710399</v>
      </c>
      <c r="AF23" s="28">
        <v>846.23766708374001</v>
      </c>
      <c r="AG23" s="28">
        <v>846.20212554931595</v>
      </c>
      <c r="AH23" s="28">
        <v>1827.4343929290701</v>
      </c>
      <c r="AI23" s="28">
        <v>36.322193063795503</v>
      </c>
      <c r="AJ23" s="28">
        <v>46.092269420623701</v>
      </c>
      <c r="AK23" s="28">
        <v>139.160465240478</v>
      </c>
      <c r="AL23" s="28">
        <v>0</v>
      </c>
      <c r="AM23" s="28">
        <v>1446.6277465820301</v>
      </c>
      <c r="AN23" s="28">
        <v>127.49396181106501</v>
      </c>
      <c r="AO23" s="28">
        <v>127.49205446243199</v>
      </c>
      <c r="AP23" s="28">
        <v>2971.2860221862702</v>
      </c>
      <c r="AQ23" s="28">
        <v>2971.25832557678</v>
      </c>
      <c r="AR23" s="28">
        <v>93671.469970703096</v>
      </c>
      <c r="AS23" s="28">
        <v>11262.007507324201</v>
      </c>
      <c r="AT23" s="28">
        <v>11261.555358886701</v>
      </c>
      <c r="AU23" s="28">
        <v>45456.862579345703</v>
      </c>
      <c r="AV23" s="28">
        <v>105775.47265625</v>
      </c>
      <c r="AW23" s="28">
        <v>93667.699707031206</v>
      </c>
      <c r="AX23" s="28">
        <v>2703.2961282730098</v>
      </c>
      <c r="AY23" s="28">
        <v>5.04244440793991</v>
      </c>
      <c r="AZ23" s="28">
        <v>28480.170715331999</v>
      </c>
      <c r="BA23" s="28">
        <v>28.353593111038201</v>
      </c>
      <c r="BB23" s="28">
        <v>6.0651698708534196</v>
      </c>
      <c r="BC23" s="28">
        <v>1197.11672115325</v>
      </c>
      <c r="BD23" s="28">
        <v>67.595114186406093</v>
      </c>
      <c r="BE23" s="28">
        <v>4.2937512397766104</v>
      </c>
      <c r="BF23" s="28">
        <v>1.55870307236909</v>
      </c>
      <c r="BG23" s="28">
        <v>7266.0275077819797</v>
      </c>
      <c r="BH23" s="28">
        <v>386.42095947265602</v>
      </c>
      <c r="BI23" s="28">
        <v>159.00695800781199</v>
      </c>
      <c r="BJ23" s="28">
        <v>3351.6585044860799</v>
      </c>
      <c r="BK23" s="28">
        <v>3914.36524558067</v>
      </c>
      <c r="BL23" s="28">
        <v>44.6445772275328</v>
      </c>
      <c r="BM23" s="28">
        <v>0.58298671245574896</v>
      </c>
      <c r="BN23" s="28">
        <v>264.89129906892703</v>
      </c>
      <c r="BO23" s="28">
        <v>2.07845643162727</v>
      </c>
      <c r="BP23" s="28">
        <v>273.60473275184597</v>
      </c>
      <c r="BQ23" s="28">
        <v>37.8212872743606</v>
      </c>
      <c r="BR23" s="28">
        <v>9.9427087306976301</v>
      </c>
      <c r="BS23" s="28">
        <v>1251.7039222717201</v>
      </c>
      <c r="BT23" s="28">
        <v>49.456120967864898</v>
      </c>
      <c r="BU23" s="28">
        <v>223.95162487030001</v>
      </c>
      <c r="BV23" s="28">
        <v>42.420321438461499</v>
      </c>
      <c r="BW23" s="28">
        <v>112.109996795654</v>
      </c>
      <c r="BX23" s="28">
        <v>1.9796847847755901</v>
      </c>
      <c r="BY23" s="28">
        <v>2878.3719787597602</v>
      </c>
      <c r="BZ23" s="28">
        <v>679.50716257095303</v>
      </c>
      <c r="CA23" s="28">
        <v>679.50756525993302</v>
      </c>
      <c r="CB23" s="28">
        <v>45.120869994163499</v>
      </c>
      <c r="CC23" s="28">
        <v>3.82936680316925</v>
      </c>
      <c r="CD23" s="28">
        <v>1060.04711914062</v>
      </c>
      <c r="CE23" s="28">
        <v>69887.429931640596</v>
      </c>
      <c r="CF23" s="28">
        <v>7873.1103935241699</v>
      </c>
      <c r="CG23" s="28">
        <v>6152.6855783462497</v>
      </c>
      <c r="CH23" s="28">
        <v>1321.88732910156</v>
      </c>
      <c r="CI23" s="28">
        <v>0</v>
      </c>
      <c r="CJ23" s="28">
        <v>698.33993434905994</v>
      </c>
      <c r="CK23" s="28">
        <v>65937.8748779296</v>
      </c>
      <c r="CL23" s="28">
        <v>10287.9636306762</v>
      </c>
      <c r="CM23" s="28">
        <v>4032.0735158920202</v>
      </c>
      <c r="CN23" s="28">
        <f t="shared" si="1"/>
        <v>19631.906277638715</v>
      </c>
      <c r="CO23" s="28">
        <f t="shared" si="2"/>
        <v>10185.951097626115</v>
      </c>
      <c r="CP23" s="28"/>
      <c r="CQ23" s="28"/>
      <c r="CR23" s="28"/>
      <c r="CS23" s="37">
        <f t="shared" si="3"/>
        <v>8.0003203562497901E-3</v>
      </c>
      <c r="CT23" s="52">
        <f t="shared" si="4"/>
        <v>-4.010843680958029E-5</v>
      </c>
      <c r="CU23" s="52">
        <f t="shared" si="5"/>
        <v>5.1716226311318722E-7</v>
      </c>
      <c r="CV23" s="52">
        <f t="shared" si="0"/>
        <v>-4.3848752316104627E-5</v>
      </c>
      <c r="CW23" s="52"/>
      <c r="CX23" s="37"/>
      <c r="CY23" s="37"/>
      <c r="CZ23" s="28"/>
      <c r="DA23" s="28"/>
      <c r="DB23" s="28"/>
      <c r="DC23" s="28"/>
      <c r="DD23" s="28"/>
      <c r="DE23" s="28"/>
      <c r="DF23" s="28"/>
      <c r="DG23" s="28"/>
      <c r="DH23" s="28"/>
    </row>
    <row r="24" spans="1:112" x14ac:dyDescent="0.3">
      <c r="A24" s="30" t="s">
        <v>23</v>
      </c>
      <c r="B24" s="28">
        <v>74.807111859321594</v>
      </c>
      <c r="C24" s="28">
        <v>537.25699138641301</v>
      </c>
      <c r="D24" s="28">
        <v>41.427606105804401</v>
      </c>
      <c r="E24" s="28">
        <v>41.427745342254603</v>
      </c>
      <c r="F24" s="28">
        <v>537.25154304504395</v>
      </c>
      <c r="G24" s="28">
        <v>537.25317192077603</v>
      </c>
      <c r="H24" s="28">
        <v>149.83407878875701</v>
      </c>
      <c r="I24" s="28">
        <v>1291.6089134216299</v>
      </c>
      <c r="J24" s="28">
        <v>1291.6115038394901</v>
      </c>
      <c r="K24" s="28">
        <v>1547.65832519531</v>
      </c>
      <c r="L24" s="28">
        <v>166.30086821317599</v>
      </c>
      <c r="M24" s="28">
        <v>166.30413198471001</v>
      </c>
      <c r="N24" s="28">
        <v>1669.2202911376901</v>
      </c>
      <c r="O24" s="28">
        <v>1669.2200469970701</v>
      </c>
      <c r="P24" s="28">
        <v>486722.21722412098</v>
      </c>
      <c r="Q24" s="28">
        <v>30852882.167968702</v>
      </c>
      <c r="R24" s="28">
        <v>486916.953125</v>
      </c>
      <c r="S24" s="28">
        <v>976.74280548095703</v>
      </c>
      <c r="T24" s="28">
        <v>3345.6055755615198</v>
      </c>
      <c r="U24" s="28">
        <v>971.68029832839898</v>
      </c>
      <c r="V24" s="28">
        <v>2604.6368103027298</v>
      </c>
      <c r="W24" s="28">
        <v>1116.1136789321899</v>
      </c>
      <c r="X24" s="28">
        <v>747.19693696498803</v>
      </c>
      <c r="Y24" s="28">
        <v>2604.6594848632799</v>
      </c>
      <c r="Z24" s="28">
        <v>4236.4783935546802</v>
      </c>
      <c r="AA24" s="28">
        <v>23853.467117309501</v>
      </c>
      <c r="AB24" s="28">
        <v>581.36789703369095</v>
      </c>
      <c r="AC24" s="28">
        <v>581.36810684204102</v>
      </c>
      <c r="AD24" s="28">
        <v>581.35969543456997</v>
      </c>
      <c r="AE24" s="28">
        <v>969.48042333126</v>
      </c>
      <c r="AF24" s="28">
        <v>603.04405307769696</v>
      </c>
      <c r="AG24" s="28">
        <v>603.02039051055897</v>
      </c>
      <c r="AH24" s="28">
        <v>1218.6253621578201</v>
      </c>
      <c r="AI24" s="28">
        <v>24.0426411740481</v>
      </c>
      <c r="AJ24" s="28">
        <v>34.297013521194401</v>
      </c>
      <c r="AK24" s="28">
        <v>89.448624610900794</v>
      </c>
      <c r="AL24" s="28">
        <v>0</v>
      </c>
      <c r="AM24" s="28">
        <v>934.98651123046795</v>
      </c>
      <c r="AN24" s="28">
        <v>88.247700214385901</v>
      </c>
      <c r="AO24" s="28">
        <v>88.246543645858694</v>
      </c>
      <c r="AP24" s="28">
        <v>1925.62460803985</v>
      </c>
      <c r="AQ24" s="28">
        <v>1925.60915446281</v>
      </c>
      <c r="AR24" s="28">
        <v>66939.0263671875</v>
      </c>
      <c r="AS24" s="28">
        <v>7838.4210205078098</v>
      </c>
      <c r="AT24" s="28">
        <v>7838.09814453125</v>
      </c>
      <c r="AU24" s="28">
        <v>30914.951492309501</v>
      </c>
      <c r="AV24" s="28">
        <v>75377.48046875</v>
      </c>
      <c r="AW24" s="28">
        <v>66936.348144531206</v>
      </c>
      <c r="AX24" s="28">
        <v>1847.3623685836701</v>
      </c>
      <c r="AY24" s="28">
        <v>3.9077812181785698</v>
      </c>
      <c r="AZ24" s="28">
        <v>19314.140251159599</v>
      </c>
      <c r="BA24" s="28">
        <v>21.657667264342301</v>
      </c>
      <c r="BB24" s="28">
        <v>4.31444351375103</v>
      </c>
      <c r="BC24" s="28">
        <v>953.577397108078</v>
      </c>
      <c r="BD24" s="28">
        <v>40.998207584023397</v>
      </c>
      <c r="BE24" s="28">
        <v>2.2474200725555402</v>
      </c>
      <c r="BF24" s="28">
        <v>1.1745606400072499</v>
      </c>
      <c r="BG24" s="28">
        <v>4689.8240966796802</v>
      </c>
      <c r="BH24" s="28">
        <v>193.45814514160099</v>
      </c>
      <c r="BI24" s="28">
        <v>92.633926391601506</v>
      </c>
      <c r="BJ24" s="28">
        <v>2559.47241210937</v>
      </c>
      <c r="BK24" s="28">
        <v>2130.3481242656699</v>
      </c>
      <c r="BL24" s="28">
        <v>22.930665738880599</v>
      </c>
      <c r="BM24" s="28">
        <v>0.31120088696479797</v>
      </c>
      <c r="BN24" s="28">
        <v>158.55874973535501</v>
      </c>
      <c r="BO24" s="28">
        <v>1.5787447467446301</v>
      </c>
      <c r="BP24" s="28">
        <v>209.56449520587901</v>
      </c>
      <c r="BQ24" s="28">
        <v>30.504575073719</v>
      </c>
      <c r="BR24" s="28">
        <v>7.5347553789615596</v>
      </c>
      <c r="BS24" s="28">
        <v>980.44911003112702</v>
      </c>
      <c r="BT24" s="28">
        <v>34.992488026618901</v>
      </c>
      <c r="BU24" s="28">
        <v>156.88995790481499</v>
      </c>
      <c r="BV24" s="28">
        <v>23.638857504352899</v>
      </c>
      <c r="BW24" s="28">
        <v>87.128040790557804</v>
      </c>
      <c r="BX24" s="28">
        <v>1.1573190956842101</v>
      </c>
      <c r="BY24" s="28">
        <v>1848.26929473876</v>
      </c>
      <c r="BZ24" s="28">
        <v>391.672401100397</v>
      </c>
      <c r="CA24" s="28">
        <v>391.67202597856499</v>
      </c>
      <c r="CB24" s="28">
        <v>31.245709747075999</v>
      </c>
      <c r="CC24" s="28">
        <v>2.8928449451923299</v>
      </c>
      <c r="CD24" s="28">
        <v>617.5654296875</v>
      </c>
      <c r="CE24" s="28">
        <v>47473.929168701099</v>
      </c>
      <c r="CF24" s="28">
        <v>5322.9342479705801</v>
      </c>
      <c r="CG24" s="28">
        <v>4159.6295449733698</v>
      </c>
      <c r="CH24" s="28">
        <v>895.55257129669099</v>
      </c>
      <c r="CI24" s="28">
        <v>0</v>
      </c>
      <c r="CJ24" s="28">
        <v>469.14199399948097</v>
      </c>
      <c r="CK24" s="28">
        <v>44941.142349243099</v>
      </c>
      <c r="CL24" s="28">
        <v>6993.552734375</v>
      </c>
      <c r="CM24" s="28">
        <v>2740.81995677948</v>
      </c>
      <c r="CN24" s="28">
        <f t="shared" si="1"/>
        <v>13313.592640784656</v>
      </c>
      <c r="CO24" s="28">
        <f t="shared" si="2"/>
        <v>6922.9424246722756</v>
      </c>
      <c r="CP24" s="28"/>
      <c r="CQ24" s="28"/>
      <c r="CR24" s="28"/>
      <c r="CS24" s="37">
        <f t="shared" si="3"/>
        <v>8.0003211745410755E-3</v>
      </c>
      <c r="CT24" s="52">
        <f t="shared" si="4"/>
        <v>-3.9945246302784217E-5</v>
      </c>
      <c r="CU24" s="52">
        <f t="shared" si="5"/>
        <v>7.5915526189564956E-7</v>
      </c>
      <c r="CV24" s="52">
        <f t="shared" si="0"/>
        <v>3.2187963742956031E-3</v>
      </c>
      <c r="CW24" s="52"/>
      <c r="CX24" s="37"/>
      <c r="CY24" s="37"/>
      <c r="CZ24" s="28"/>
      <c r="DA24" s="28"/>
      <c r="DB24" s="28"/>
      <c r="DC24" s="28"/>
      <c r="DD24" s="28"/>
      <c r="DE24" s="28"/>
      <c r="DF24" s="28"/>
      <c r="DG24" s="28"/>
      <c r="DH24" s="28"/>
    </row>
    <row r="25" spans="1:112" x14ac:dyDescent="0.3">
      <c r="A25" s="30" t="s">
        <v>24</v>
      </c>
      <c r="B25" s="28">
        <v>38.109394550323401</v>
      </c>
      <c r="C25" s="28">
        <v>338.37753486633301</v>
      </c>
      <c r="D25" s="28">
        <v>31.111007690429599</v>
      </c>
      <c r="E25" s="28">
        <v>31.110999584197899</v>
      </c>
      <c r="F25" s="28">
        <v>338.37502670288001</v>
      </c>
      <c r="G25" s="28">
        <v>338.37600708007801</v>
      </c>
      <c r="H25" s="28">
        <v>113.80119991302401</v>
      </c>
      <c r="I25" s="28">
        <v>715.88749217987004</v>
      </c>
      <c r="J25" s="28">
        <v>715.88820457458496</v>
      </c>
      <c r="K25" s="28">
        <v>1250.49279785156</v>
      </c>
      <c r="L25" s="28">
        <v>104.328181862831</v>
      </c>
      <c r="M25" s="28">
        <v>104.33044123649501</v>
      </c>
      <c r="N25" s="28">
        <v>1195.3522033691399</v>
      </c>
      <c r="O25" s="28">
        <v>1195.35192871093</v>
      </c>
      <c r="P25" s="28">
        <v>324095.10278320301</v>
      </c>
      <c r="Q25" s="28">
        <v>24193327.9453125</v>
      </c>
      <c r="R25" s="28">
        <v>324224.86364746001</v>
      </c>
      <c r="S25" s="28">
        <v>1125.8083801269499</v>
      </c>
      <c r="T25" s="28">
        <v>1959.6473083496001</v>
      </c>
      <c r="U25" s="28">
        <v>555.37371635437</v>
      </c>
      <c r="V25" s="28">
        <v>1973.8624877929601</v>
      </c>
      <c r="W25" s="28">
        <v>732.51916694641102</v>
      </c>
      <c r="X25" s="28">
        <v>486.36026501655499</v>
      </c>
      <c r="Y25" s="28">
        <v>1973.8772583007801</v>
      </c>
      <c r="Z25" s="28">
        <v>3414.5588989257799</v>
      </c>
      <c r="AA25" s="28">
        <v>14339.808959960899</v>
      </c>
      <c r="AB25" s="28">
        <v>466.96879577636702</v>
      </c>
      <c r="AC25" s="28">
        <v>466.96805572509697</v>
      </c>
      <c r="AD25" s="28">
        <v>466.962104797363</v>
      </c>
      <c r="AE25" s="28">
        <v>673.74820899963299</v>
      </c>
      <c r="AF25" s="28">
        <v>525.63055801391602</v>
      </c>
      <c r="AG25" s="28">
        <v>525.60957336425702</v>
      </c>
      <c r="AH25" s="28">
        <v>930.40480279922394</v>
      </c>
      <c r="AI25" s="28">
        <v>14.915434032678601</v>
      </c>
      <c r="AJ25" s="28">
        <v>30.935089588165201</v>
      </c>
      <c r="AK25" s="28">
        <v>40.309070587158203</v>
      </c>
      <c r="AL25" s="28">
        <v>0</v>
      </c>
      <c r="AM25" s="28">
        <v>643.27072143554597</v>
      </c>
      <c r="AN25" s="28">
        <v>61.195972442626903</v>
      </c>
      <c r="AO25" s="28">
        <v>61.1951389312744</v>
      </c>
      <c r="AP25" s="28">
        <v>1376.1127557754501</v>
      </c>
      <c r="AQ25" s="28">
        <v>1376.10179710388</v>
      </c>
      <c r="AR25" s="28">
        <v>57874.289794921802</v>
      </c>
      <c r="AS25" s="28">
        <v>7303.8963317871003</v>
      </c>
      <c r="AT25" s="28">
        <v>7303.6104431152298</v>
      </c>
      <c r="AU25" s="28">
        <v>20902.400512695302</v>
      </c>
      <c r="AV25" s="28">
        <v>65701.186767578096</v>
      </c>
      <c r="AW25" s="28">
        <v>57871.979003906199</v>
      </c>
      <c r="AX25" s="28">
        <v>1153.23792552948</v>
      </c>
      <c r="AY25" s="28">
        <v>2.34966503642499</v>
      </c>
      <c r="AZ25" s="28">
        <v>13720.350616455</v>
      </c>
      <c r="BA25" s="28">
        <v>13.125440686941101</v>
      </c>
      <c r="BB25" s="28">
        <v>3.5187409333884698</v>
      </c>
      <c r="BC25" s="28">
        <v>740.27430438995304</v>
      </c>
      <c r="BD25" s="28">
        <v>27.1835242509841</v>
      </c>
      <c r="BE25" s="28">
        <v>1.78888487815856</v>
      </c>
      <c r="BF25" s="28">
        <v>0.81714177038520497</v>
      </c>
      <c r="BG25" s="28">
        <v>3358.9725761413501</v>
      </c>
      <c r="BH25" s="28">
        <v>156.31071472167901</v>
      </c>
      <c r="BI25" s="28">
        <v>71.249893188476506</v>
      </c>
      <c r="BJ25" s="28">
        <v>1713.4178237915</v>
      </c>
      <c r="BK25" s="28">
        <v>1645.5575017929</v>
      </c>
      <c r="BL25" s="28">
        <v>18.1174024548381</v>
      </c>
      <c r="BM25" s="28">
        <v>0.24232566356658899</v>
      </c>
      <c r="BN25" s="28">
        <v>111.315481066703</v>
      </c>
      <c r="BO25" s="28">
        <v>1.4602641426026799</v>
      </c>
      <c r="BP25" s="28">
        <v>120.71059012412999</v>
      </c>
      <c r="BQ25" s="28">
        <v>16.351037979125898</v>
      </c>
      <c r="BR25" s="28">
        <v>5.2713960409164402</v>
      </c>
      <c r="BS25" s="28">
        <v>553.23296356201104</v>
      </c>
      <c r="BT25" s="28">
        <v>24.818414449691701</v>
      </c>
      <c r="BU25" s="28">
        <v>120.750075340271</v>
      </c>
      <c r="BV25" s="28">
        <v>18.766993753611999</v>
      </c>
      <c r="BW25" s="28">
        <v>78.099922180175696</v>
      </c>
      <c r="BX25" s="28">
        <v>0.85723095815046602</v>
      </c>
      <c r="BY25" s="28">
        <v>2022.2087936401299</v>
      </c>
      <c r="BZ25" s="28">
        <v>446.549144864082</v>
      </c>
      <c r="CA25" s="28">
        <v>446.549725532531</v>
      </c>
      <c r="CB25" s="28">
        <v>18.9364476203918</v>
      </c>
      <c r="CC25" s="28">
        <v>2.71751868724823</v>
      </c>
      <c r="CD25" s="28">
        <v>475.00299072265602</v>
      </c>
      <c r="CE25" s="28">
        <v>32380.451538085901</v>
      </c>
      <c r="CF25" s="28">
        <v>3664.3135776519698</v>
      </c>
      <c r="CG25" s="28">
        <v>2941.3171787261899</v>
      </c>
      <c r="CH25" s="28">
        <v>652.18699502944901</v>
      </c>
      <c r="CI25" s="28">
        <v>0</v>
      </c>
      <c r="CJ25" s="28">
        <v>347.67180061340298</v>
      </c>
      <c r="CK25" s="28">
        <v>30690.884094238201</v>
      </c>
      <c r="CL25" s="28">
        <v>4504.2796592712402</v>
      </c>
      <c r="CM25" s="28">
        <v>1793.5972518920801</v>
      </c>
      <c r="CN25" s="28">
        <f t="shared" si="1"/>
        <v>9457.6904082102938</v>
      </c>
      <c r="CO25" s="28">
        <f t="shared" si="2"/>
        <v>4455.3144813309109</v>
      </c>
      <c r="CP25" s="28"/>
      <c r="CQ25" s="28"/>
      <c r="CR25" s="28"/>
      <c r="CS25" s="37">
        <f t="shared" si="3"/>
        <v>8.0003206011082535E-3</v>
      </c>
      <c r="CT25" s="52">
        <f t="shared" si="4"/>
        <v>-4.0028457233598081E-5</v>
      </c>
      <c r="CU25" s="52">
        <f t="shared" si="5"/>
        <v>-8.1853691495081105E-7</v>
      </c>
      <c r="CV25" s="52">
        <f t="shared" si="0"/>
        <v>-3.8219563061611735E-5</v>
      </c>
      <c r="CW25" s="52"/>
      <c r="CX25" s="37"/>
      <c r="CY25" s="37"/>
      <c r="CZ25" s="28"/>
      <c r="DA25" s="28"/>
      <c r="DB25" s="28"/>
      <c r="DC25" s="28"/>
      <c r="DD25" s="28"/>
      <c r="DE25" s="28"/>
      <c r="DF25" s="28"/>
      <c r="DG25" s="28"/>
      <c r="DH25" s="28"/>
    </row>
    <row r="26" spans="1:112" x14ac:dyDescent="0.3">
      <c r="A26" s="30" t="s">
        <v>25</v>
      </c>
      <c r="B26" s="28">
        <v>83.380286216735797</v>
      </c>
      <c r="C26" s="28">
        <v>721.58784484863202</v>
      </c>
      <c r="D26" s="28">
        <v>71.716892242431598</v>
      </c>
      <c r="E26" s="28">
        <v>71.716965675354004</v>
      </c>
      <c r="F26" s="28">
        <v>721.58119964599598</v>
      </c>
      <c r="G26" s="28">
        <v>721.58332824706997</v>
      </c>
      <c r="H26" s="28">
        <v>248.455783843994</v>
      </c>
      <c r="I26" s="28">
        <v>1293.1679983138999</v>
      </c>
      <c r="J26" s="28">
        <v>1293.1728515625</v>
      </c>
      <c r="K26" s="28">
        <v>2342.97241210937</v>
      </c>
      <c r="L26" s="28">
        <v>212.67119264602599</v>
      </c>
      <c r="M26" s="28">
        <v>212.675953388214</v>
      </c>
      <c r="N26" s="28">
        <v>2797.2990112304601</v>
      </c>
      <c r="O26" s="28">
        <v>2797.2981567382799</v>
      </c>
      <c r="P26" s="28">
        <v>552936.25634765602</v>
      </c>
      <c r="Q26" s="28">
        <v>45070242.59375</v>
      </c>
      <c r="R26" s="28">
        <v>553157.64746093703</v>
      </c>
      <c r="S26" s="28">
        <v>1830.8259773254299</v>
      </c>
      <c r="T26" s="28">
        <v>4053.7062683105401</v>
      </c>
      <c r="U26" s="28">
        <v>1101.67917251586</v>
      </c>
      <c r="V26" s="28">
        <v>3305.1747436523401</v>
      </c>
      <c r="W26" s="28">
        <v>1462.40709686279</v>
      </c>
      <c r="X26" s="28">
        <v>876.09685230255104</v>
      </c>
      <c r="Y26" s="28">
        <v>3305.2006225585901</v>
      </c>
      <c r="Z26" s="28">
        <v>6148.39794921875</v>
      </c>
      <c r="AA26" s="28">
        <v>28548.946777343699</v>
      </c>
      <c r="AB26" s="28">
        <v>1067.6168518066399</v>
      </c>
      <c r="AC26" s="28">
        <v>1067.6182556152301</v>
      </c>
      <c r="AD26" s="28">
        <v>1067.6014709472599</v>
      </c>
      <c r="AE26" s="28">
        <v>1190.3831963539101</v>
      </c>
      <c r="AF26" s="28">
        <v>1057.4276809692301</v>
      </c>
      <c r="AG26" s="28">
        <v>1057.3849487304601</v>
      </c>
      <c r="AH26" s="28">
        <v>1600.76096343994</v>
      </c>
      <c r="AI26" s="28">
        <v>29.584915746003301</v>
      </c>
      <c r="AJ26" s="28">
        <v>72.575072288513098</v>
      </c>
      <c r="AK26" s="28">
        <v>81.100943565368596</v>
      </c>
      <c r="AL26" s="28">
        <v>0</v>
      </c>
      <c r="AM26" s="28">
        <v>1213.0990447997999</v>
      </c>
      <c r="AN26" s="28">
        <v>133.51690292358299</v>
      </c>
      <c r="AO26" s="28">
        <v>133.51520538330001</v>
      </c>
      <c r="AP26" s="28">
        <v>2387.4277057647701</v>
      </c>
      <c r="AQ26" s="28">
        <v>2387.40647506713</v>
      </c>
      <c r="AR26" s="28">
        <v>116040.638671875</v>
      </c>
      <c r="AS26" s="28">
        <v>15080.3966674804</v>
      </c>
      <c r="AT26" s="28">
        <v>15079.791381835899</v>
      </c>
      <c r="AU26" s="28">
        <v>38887.672363281199</v>
      </c>
      <c r="AV26" s="28">
        <v>132173.17089843701</v>
      </c>
      <c r="AW26" s="28">
        <v>116036.01269531201</v>
      </c>
      <c r="AX26" s="28">
        <v>2267.1292428970301</v>
      </c>
      <c r="AY26" s="28">
        <v>5.3304282417520801</v>
      </c>
      <c r="AZ26" s="28">
        <v>24736.050170898401</v>
      </c>
      <c r="BA26" s="28">
        <v>30.207288444042199</v>
      </c>
      <c r="BB26" s="28">
        <v>8.0068979337811399</v>
      </c>
      <c r="BC26" s="28">
        <v>1837.26759338378</v>
      </c>
      <c r="BD26" s="28">
        <v>55.0560440421104</v>
      </c>
      <c r="BE26" s="28">
        <v>3.3201863765716499</v>
      </c>
      <c r="BF26" s="28">
        <v>1.99658991396427</v>
      </c>
      <c r="BG26" s="28">
        <v>7221.18361663818</v>
      </c>
      <c r="BH26" s="28">
        <v>292.87234497070301</v>
      </c>
      <c r="BI26" s="28">
        <v>129.29290771484301</v>
      </c>
      <c r="BJ26" s="28">
        <v>4074.9070434570299</v>
      </c>
      <c r="BK26" s="28">
        <v>3146.27062702178</v>
      </c>
      <c r="BL26" s="28">
        <v>34.382020235061603</v>
      </c>
      <c r="BM26" s="28">
        <v>0.44997414946556002</v>
      </c>
      <c r="BN26" s="28">
        <v>226.63347697257899</v>
      </c>
      <c r="BO26" s="28">
        <v>3.61265276372432</v>
      </c>
      <c r="BP26" s="28">
        <v>280.71547317504798</v>
      </c>
      <c r="BQ26" s="28">
        <v>38.742045521736102</v>
      </c>
      <c r="BR26" s="28">
        <v>12.9445296525955</v>
      </c>
      <c r="BS26" s="28">
        <v>1311.27757263183</v>
      </c>
      <c r="BT26" s="28">
        <v>53.074888229370103</v>
      </c>
      <c r="BU26" s="28">
        <v>255.432151794433</v>
      </c>
      <c r="BV26" s="28">
        <v>37.504005843773399</v>
      </c>
      <c r="BW26" s="28">
        <v>185.853205680847</v>
      </c>
      <c r="BX26" s="28">
        <v>1.7259492474840901</v>
      </c>
      <c r="BY26" s="28">
        <v>2359.5114288330001</v>
      </c>
      <c r="BZ26" s="28">
        <v>588.059552431106</v>
      </c>
      <c r="CA26" s="28">
        <v>588.059645652771</v>
      </c>
      <c r="CB26" s="28">
        <v>37.300932407379101</v>
      </c>
      <c r="CC26" s="28">
        <v>6.4789381623268101</v>
      </c>
      <c r="CD26" s="28">
        <v>861.95715332031205</v>
      </c>
      <c r="CE26" s="28">
        <v>60104.5869140625</v>
      </c>
      <c r="CF26" s="28">
        <v>6461.7732391357404</v>
      </c>
      <c r="CG26" s="28">
        <v>5108.35352325439</v>
      </c>
      <c r="CH26" s="28">
        <v>1123.2690858840899</v>
      </c>
      <c r="CI26" s="28">
        <v>0</v>
      </c>
      <c r="CJ26" s="28">
        <v>617.65625</v>
      </c>
      <c r="CK26" s="28">
        <v>56343.820434570298</v>
      </c>
      <c r="CL26" s="28">
        <v>8270.3839950561505</v>
      </c>
      <c r="CM26" s="28">
        <v>3225.6816902160599</v>
      </c>
      <c r="CN26" s="28">
        <f t="shared" si="1"/>
        <v>17051.015019815892</v>
      </c>
      <c r="CO26" s="28">
        <f t="shared" si="2"/>
        <v>8163.5520488671727</v>
      </c>
      <c r="CP26" s="28"/>
      <c r="CQ26" s="28"/>
      <c r="CR26" s="28"/>
      <c r="CS26" s="37">
        <f t="shared" si="3"/>
        <v>8.0003201389619878E-3</v>
      </c>
      <c r="CT26" s="52">
        <f t="shared" si="4"/>
        <v>-4.0039304888124283E-5</v>
      </c>
      <c r="CU26" s="52">
        <f t="shared" si="5"/>
        <v>8.2343278965632492E-7</v>
      </c>
      <c r="CV26" s="52">
        <f t="shared" si="0"/>
        <v>-2.9176310489675796E-5</v>
      </c>
      <c r="CW26" s="52"/>
      <c r="CX26" s="37"/>
      <c r="CY26" s="37"/>
      <c r="CZ26" s="28"/>
      <c r="DA26" s="28"/>
      <c r="DB26" s="28"/>
      <c r="DC26" s="28"/>
      <c r="DD26" s="28"/>
      <c r="DE26" s="28"/>
      <c r="DF26" s="28"/>
      <c r="DG26" s="28"/>
      <c r="DH26" s="28"/>
    </row>
    <row r="27" spans="1:112" x14ac:dyDescent="0.3">
      <c r="A27" s="30" t="s">
        <v>26</v>
      </c>
      <c r="B27" s="28">
        <v>21.548270940780601</v>
      </c>
      <c r="C27" s="28">
        <v>210.93314933776799</v>
      </c>
      <c r="D27" s="28">
        <v>20.513993740081698</v>
      </c>
      <c r="E27" s="28">
        <v>20.5140492916107</v>
      </c>
      <c r="F27" s="28">
        <v>210.93169975280699</v>
      </c>
      <c r="G27" s="28">
        <v>210.932357788085</v>
      </c>
      <c r="H27" s="28">
        <v>76.255373954772907</v>
      </c>
      <c r="I27" s="28">
        <v>424.87166690826399</v>
      </c>
      <c r="J27" s="28">
        <v>424.87275600433298</v>
      </c>
      <c r="K27" s="28">
        <v>391.53182983398398</v>
      </c>
      <c r="L27" s="28">
        <v>64.669960677623706</v>
      </c>
      <c r="M27" s="28">
        <v>64.671205699443803</v>
      </c>
      <c r="N27" s="28">
        <v>738.42541503906205</v>
      </c>
      <c r="O27" s="28">
        <v>738.42539978027298</v>
      </c>
      <c r="P27" s="28">
        <v>138589.63134765599</v>
      </c>
      <c r="Q27" s="28">
        <v>8099051.7734375</v>
      </c>
      <c r="R27" s="28">
        <v>138645.11254882801</v>
      </c>
      <c r="S27" s="28">
        <v>379.148718833923</v>
      </c>
      <c r="T27" s="28">
        <v>1193.6429977416899</v>
      </c>
      <c r="U27" s="28">
        <v>330.70074939727698</v>
      </c>
      <c r="V27" s="28">
        <v>867.60189056396405</v>
      </c>
      <c r="W27" s="28">
        <v>462.33142471313403</v>
      </c>
      <c r="X27" s="28">
        <v>262.60048413276598</v>
      </c>
      <c r="Y27" s="28">
        <v>867.61038208007801</v>
      </c>
      <c r="Z27" s="28">
        <v>1686.7770080566399</v>
      </c>
      <c r="AA27" s="28">
        <v>8726.6008300781195</v>
      </c>
      <c r="AB27" s="28">
        <v>310.44558715820301</v>
      </c>
      <c r="AC27" s="28">
        <v>310.446159362792</v>
      </c>
      <c r="AD27" s="28">
        <v>310.44120788574202</v>
      </c>
      <c r="AE27" s="28">
        <v>323.591603994369</v>
      </c>
      <c r="AF27" s="28">
        <v>267.85705947875903</v>
      </c>
      <c r="AG27" s="28">
        <v>267.84597396850501</v>
      </c>
      <c r="AH27" s="28">
        <v>446.93460464477499</v>
      </c>
      <c r="AI27" s="28">
        <v>7.2311968039721197</v>
      </c>
      <c r="AJ27" s="28">
        <v>22.264387369155799</v>
      </c>
      <c r="AK27" s="28">
        <v>18.040921211242601</v>
      </c>
      <c r="AL27" s="28">
        <v>0</v>
      </c>
      <c r="AM27" s="28">
        <v>352.98628616333002</v>
      </c>
      <c r="AN27" s="28">
        <v>39.857051849365199</v>
      </c>
      <c r="AO27" s="28">
        <v>39.856554985046301</v>
      </c>
      <c r="AP27" s="28">
        <v>478.27822637557898</v>
      </c>
      <c r="AQ27" s="28">
        <v>478.27464675903298</v>
      </c>
      <c r="AR27" s="28">
        <v>29840.380859375</v>
      </c>
      <c r="AS27" s="28">
        <v>3373.8903350830001</v>
      </c>
      <c r="AT27" s="28">
        <v>3373.7528533935501</v>
      </c>
      <c r="AU27" s="28">
        <v>11353.208374023399</v>
      </c>
      <c r="AV27" s="28">
        <v>33480.775878906199</v>
      </c>
      <c r="AW27" s="28">
        <v>29839.188232421799</v>
      </c>
      <c r="AX27" s="28">
        <v>679.37321591377201</v>
      </c>
      <c r="AY27" s="28">
        <v>1.2029867314267899</v>
      </c>
      <c r="AZ27" s="28">
        <v>7117.1140594482404</v>
      </c>
      <c r="BA27" s="28">
        <v>6.9608256220817504</v>
      </c>
      <c r="BB27" s="28">
        <v>1.5661992281675301</v>
      </c>
      <c r="BC27" s="28">
        <v>442.17319202422999</v>
      </c>
      <c r="BD27" s="28">
        <v>11.2579875588417</v>
      </c>
      <c r="BE27" s="28">
        <v>0.56397485733032204</v>
      </c>
      <c r="BF27" s="28">
        <v>0.46047677658498198</v>
      </c>
      <c r="BG27" s="28">
        <v>1531.27781677246</v>
      </c>
      <c r="BH27" s="28">
        <v>48.9412422180175</v>
      </c>
      <c r="BI27" s="28">
        <v>22.824213027954102</v>
      </c>
      <c r="BJ27" s="28">
        <v>965.36233329772904</v>
      </c>
      <c r="BK27" s="28">
        <v>565.91442728042603</v>
      </c>
      <c r="BL27" s="28">
        <v>5.9205138757824898</v>
      </c>
      <c r="BM27" s="28">
        <v>7.8702628612518297E-2</v>
      </c>
      <c r="BN27" s="28">
        <v>44.8959985375404</v>
      </c>
      <c r="BO27" s="28">
        <v>0.69927334040403299</v>
      </c>
      <c r="BP27" s="28">
        <v>68.717941045761094</v>
      </c>
      <c r="BQ27" s="28">
        <v>9.8234885931014997</v>
      </c>
      <c r="BR27" s="28">
        <v>2.9919098019599901</v>
      </c>
      <c r="BS27" s="28">
        <v>327.59104442596401</v>
      </c>
      <c r="BT27" s="28">
        <v>16.306445002555801</v>
      </c>
      <c r="BU27" s="28">
        <v>76.029449462890597</v>
      </c>
      <c r="BV27" s="28">
        <v>6.6673805098980603</v>
      </c>
      <c r="BW27" s="28">
        <v>33.493280172348001</v>
      </c>
      <c r="BX27" s="28">
        <v>0.32279031083453402</v>
      </c>
      <c r="BY27" s="28">
        <v>560.675254821777</v>
      </c>
      <c r="BZ27" s="28">
        <v>99.829679012298499</v>
      </c>
      <c r="CA27" s="28">
        <v>99.829623758792806</v>
      </c>
      <c r="CB27" s="28">
        <v>11.6459274888038</v>
      </c>
      <c r="CC27" s="28">
        <v>1.98646956682205</v>
      </c>
      <c r="CD27" s="28">
        <v>152.16307067871</v>
      </c>
      <c r="CE27" s="28">
        <v>17402.3338623046</v>
      </c>
      <c r="CF27" s="28">
        <v>1868.1241092681801</v>
      </c>
      <c r="CG27" s="28">
        <v>1471.68479824066</v>
      </c>
      <c r="CH27" s="28">
        <v>323.464878320693</v>
      </c>
      <c r="CI27" s="28">
        <v>0</v>
      </c>
      <c r="CJ27" s="28">
        <v>170.81632137298499</v>
      </c>
      <c r="CK27" s="28">
        <v>16416.385070800701</v>
      </c>
      <c r="CL27" s="28">
        <v>2480.54053688049</v>
      </c>
      <c r="CM27" s="28">
        <v>962.51367950439396</v>
      </c>
      <c r="CN27" s="28">
        <f t="shared" si="1"/>
        <v>4905.9578181227171</v>
      </c>
      <c r="CO27" s="28">
        <f t="shared" si="2"/>
        <v>2448.6493876648133</v>
      </c>
      <c r="CP27" s="28"/>
      <c r="CQ27" s="28"/>
      <c r="CR27" s="28"/>
      <c r="CS27" s="37">
        <f t="shared" si="3"/>
        <v>8.000324139665959E-3</v>
      </c>
      <c r="CT27" s="52">
        <f t="shared" si="4"/>
        <v>-4.0392583357448782E-5</v>
      </c>
      <c r="CU27" s="52">
        <f t="shared" si="5"/>
        <v>6.8974701611714108E-7</v>
      </c>
      <c r="CV27" s="52">
        <f t="shared" si="0"/>
        <v>-2.6552458342947552E-5</v>
      </c>
      <c r="CW27" s="52"/>
      <c r="CX27" s="37"/>
      <c r="CY27" s="37"/>
      <c r="CZ27" s="28"/>
      <c r="DA27" s="28"/>
      <c r="DB27" s="28"/>
      <c r="DC27" s="28"/>
      <c r="DD27" s="28"/>
      <c r="DE27" s="28"/>
      <c r="DF27" s="28"/>
      <c r="DG27" s="28"/>
      <c r="DH27" s="28"/>
    </row>
    <row r="28" spans="1:112" x14ac:dyDescent="0.3">
      <c r="A28" s="30" t="s">
        <v>27</v>
      </c>
      <c r="B28" s="28">
        <v>31.133219718933098</v>
      </c>
      <c r="C28" s="28">
        <v>261.07112884521399</v>
      </c>
      <c r="D28" s="28">
        <v>24.4336915016174</v>
      </c>
      <c r="E28" s="28">
        <v>24.433692455291698</v>
      </c>
      <c r="F28" s="28">
        <v>261.06934356689402</v>
      </c>
      <c r="G28" s="28">
        <v>261.07014465332003</v>
      </c>
      <c r="H28" s="28">
        <v>84.932890892028794</v>
      </c>
      <c r="I28" s="28">
        <v>507.49448347091601</v>
      </c>
      <c r="J28" s="28">
        <v>507.49606275558398</v>
      </c>
      <c r="K28" s="28">
        <v>628.79156494140602</v>
      </c>
      <c r="L28" s="28">
        <v>86.359398245811406</v>
      </c>
      <c r="M28" s="28">
        <v>86.361788153648305</v>
      </c>
      <c r="N28" s="28">
        <v>972.83729553222599</v>
      </c>
      <c r="O28" s="28">
        <v>972.83726501464798</v>
      </c>
      <c r="P28" s="28">
        <v>183083.04968261701</v>
      </c>
      <c r="Q28" s="28">
        <v>12887110.703125</v>
      </c>
      <c r="R28" s="28">
        <v>183156.20983886701</v>
      </c>
      <c r="S28" s="28">
        <v>618.066506385803</v>
      </c>
      <c r="T28" s="28">
        <v>1483.3696746826099</v>
      </c>
      <c r="U28" s="28">
        <v>419.58368015289301</v>
      </c>
      <c r="V28" s="28">
        <v>1188.58985900878</v>
      </c>
      <c r="W28" s="28">
        <v>539.28914451599098</v>
      </c>
      <c r="X28" s="28">
        <v>333.56946015357897</v>
      </c>
      <c r="Y28" s="28">
        <v>1188.6018371581999</v>
      </c>
      <c r="Z28" s="28">
        <v>2161.3043212890602</v>
      </c>
      <c r="AA28" s="28">
        <v>10743.455596923801</v>
      </c>
      <c r="AB28" s="28">
        <v>360.09061431884697</v>
      </c>
      <c r="AC28" s="28">
        <v>360.090690612792</v>
      </c>
      <c r="AD28" s="28">
        <v>360.08537292480401</v>
      </c>
      <c r="AE28" s="28">
        <v>438.53917574882502</v>
      </c>
      <c r="AF28" s="28">
        <v>341.68850898742602</v>
      </c>
      <c r="AG28" s="28">
        <v>341.67399978637599</v>
      </c>
      <c r="AH28" s="28">
        <v>593.67816543579102</v>
      </c>
      <c r="AI28" s="28">
        <v>10.4170522671192</v>
      </c>
      <c r="AJ28" s="28">
        <v>22.610612869262599</v>
      </c>
      <c r="AK28" s="28">
        <v>30.9721932411193</v>
      </c>
      <c r="AL28" s="28">
        <v>0</v>
      </c>
      <c r="AM28" s="28">
        <v>437.809028625488</v>
      </c>
      <c r="AN28" s="28">
        <v>46.881073951721099</v>
      </c>
      <c r="AO28" s="28">
        <v>46.880360603332498</v>
      </c>
      <c r="AP28" s="28">
        <v>720.15948867797795</v>
      </c>
      <c r="AQ28" s="28">
        <v>720.15262794494595</v>
      </c>
      <c r="AR28" s="28">
        <v>37674.7392578125</v>
      </c>
      <c r="AS28" s="28">
        <v>4694.6401672363199</v>
      </c>
      <c r="AT28" s="28">
        <v>4694.4573364257803</v>
      </c>
      <c r="AU28" s="28">
        <v>14370.078460693299</v>
      </c>
      <c r="AV28" s="28">
        <v>42709.361328125</v>
      </c>
      <c r="AW28" s="28">
        <v>37673.233886718699</v>
      </c>
      <c r="AX28" s="28">
        <v>840.87578725814797</v>
      </c>
      <c r="AY28" s="28">
        <v>1.4997242826502699</v>
      </c>
      <c r="AZ28" s="28">
        <v>9110.7054595947193</v>
      </c>
      <c r="BA28" s="28">
        <v>8.6289204955100995</v>
      </c>
      <c r="BB28" s="28">
        <v>2.0614257156848899</v>
      </c>
      <c r="BC28" s="28">
        <v>536.87894153594902</v>
      </c>
      <c r="BD28" s="28">
        <v>15.7654608190059</v>
      </c>
      <c r="BE28" s="28">
        <v>0.90495270490646296</v>
      </c>
      <c r="BF28" s="28">
        <v>0.57571523729711704</v>
      </c>
      <c r="BG28" s="28">
        <v>2063.6893119811998</v>
      </c>
      <c r="BH28" s="28">
        <v>78.599250793457003</v>
      </c>
      <c r="BI28" s="28">
        <v>36.550830841064403</v>
      </c>
      <c r="BJ28" s="28">
        <v>1194.4899520874001</v>
      </c>
      <c r="BK28" s="28">
        <v>869.19931817054703</v>
      </c>
      <c r="BL28" s="28">
        <v>9.3090968877077103</v>
      </c>
      <c r="BM28" s="28">
        <v>0.12340629100799499</v>
      </c>
      <c r="BN28" s="28">
        <v>63.277388691902097</v>
      </c>
      <c r="BO28" s="28">
        <v>0.94811739213764601</v>
      </c>
      <c r="BP28" s="28">
        <v>84.224242448806706</v>
      </c>
      <c r="BQ28" s="28">
        <v>11.7494457960128</v>
      </c>
      <c r="BR28" s="28">
        <v>3.6839395165443398</v>
      </c>
      <c r="BS28" s="28">
        <v>395.47695159912098</v>
      </c>
      <c r="BT28" s="28">
        <v>18.561339616775498</v>
      </c>
      <c r="BU28" s="28">
        <v>86.452189445495605</v>
      </c>
      <c r="BV28" s="28">
        <v>9.8943177629262191</v>
      </c>
      <c r="BW28" s="28">
        <v>49.055964112281799</v>
      </c>
      <c r="BX28" s="28">
        <v>0.46702166530303602</v>
      </c>
      <c r="BY28" s="28">
        <v>847.24924087524403</v>
      </c>
      <c r="BZ28" s="28">
        <v>188.03674852847999</v>
      </c>
      <c r="CA28" s="28">
        <v>188.036442518234</v>
      </c>
      <c r="CB28" s="28">
        <v>14.1056508421897</v>
      </c>
      <c r="CC28" s="28">
        <v>1.9747423529624899</v>
      </c>
      <c r="CD28" s="28">
        <v>243.67448425292901</v>
      </c>
      <c r="CE28" s="28">
        <v>22178.411804199201</v>
      </c>
      <c r="CF28" s="28">
        <v>2422.7471904754598</v>
      </c>
      <c r="CG28" s="28">
        <v>1909.9572057723999</v>
      </c>
      <c r="CH28" s="28">
        <v>418.46306061744599</v>
      </c>
      <c r="CI28" s="28">
        <v>0</v>
      </c>
      <c r="CJ28" s="28">
        <v>226.57652378082199</v>
      </c>
      <c r="CK28" s="28">
        <v>20865.407836914001</v>
      </c>
      <c r="CL28" s="28">
        <v>3142.70920562744</v>
      </c>
      <c r="CM28" s="28">
        <v>1227.3875541687</v>
      </c>
      <c r="CN28" s="28">
        <f t="shared" si="1"/>
        <v>6280.1770921143825</v>
      </c>
      <c r="CO28" s="28">
        <f t="shared" si="2"/>
        <v>3105.1979712559164</v>
      </c>
      <c r="CP28" s="28"/>
      <c r="CQ28" s="28"/>
      <c r="CR28" s="28"/>
      <c r="CS28" s="37">
        <f t="shared" si="3"/>
        <v>8.0003188612988475E-3</v>
      </c>
      <c r="CT28" s="52">
        <f t="shared" si="4"/>
        <v>-3.9958591235661069E-5</v>
      </c>
      <c r="CU28" s="52">
        <f t="shared" si="5"/>
        <v>2.0217797545774947E-8</v>
      </c>
      <c r="CV28" s="52">
        <f t="shared" si="0"/>
        <v>-2.9368909544822045E-5</v>
      </c>
      <c r="CW28" s="52"/>
      <c r="CX28" s="37"/>
      <c r="CY28" s="37"/>
      <c r="CZ28" s="28"/>
      <c r="DA28" s="28"/>
      <c r="DB28" s="28"/>
      <c r="DC28" s="28"/>
      <c r="DD28" s="28"/>
      <c r="DE28" s="28"/>
      <c r="DF28" s="28"/>
      <c r="DG28" s="28"/>
      <c r="DH28" s="28"/>
    </row>
    <row r="29" spans="1:112" x14ac:dyDescent="0.3">
      <c r="A29" s="30" t="s">
        <v>28</v>
      </c>
      <c r="B29" s="28">
        <v>25.823972225189198</v>
      </c>
      <c r="C29" s="28">
        <v>208.72645187377901</v>
      </c>
      <c r="D29" s="28">
        <v>21.188550949096602</v>
      </c>
      <c r="E29" s="28">
        <v>21.188514709472599</v>
      </c>
      <c r="F29" s="28">
        <v>208.72501373291001</v>
      </c>
      <c r="G29" s="28">
        <v>208.72562980651799</v>
      </c>
      <c r="H29" s="28">
        <v>71.692770004272404</v>
      </c>
      <c r="I29" s="28">
        <v>410.844197273254</v>
      </c>
      <c r="J29" s="28">
        <v>410.84548234939501</v>
      </c>
      <c r="K29" s="28">
        <v>1073.71252441406</v>
      </c>
      <c r="L29" s="28">
        <v>64.430151343345599</v>
      </c>
      <c r="M29" s="28">
        <v>64.431599855422903</v>
      </c>
      <c r="N29" s="28">
        <v>846.94749450683503</v>
      </c>
      <c r="O29" s="28">
        <v>846.94744873046795</v>
      </c>
      <c r="P29" s="28">
        <v>174001.798583984</v>
      </c>
      <c r="Q29" s="28">
        <v>14792370.734375</v>
      </c>
      <c r="R29" s="28">
        <v>174071.34228515599</v>
      </c>
      <c r="S29" s="28">
        <v>675.764015197753</v>
      </c>
      <c r="T29" s="28">
        <v>1218.61301422119</v>
      </c>
      <c r="U29" s="28">
        <v>337.00876808166498</v>
      </c>
      <c r="V29" s="28">
        <v>1061.60533142089</v>
      </c>
      <c r="W29" s="28">
        <v>433.99735260009697</v>
      </c>
      <c r="X29" s="28">
        <v>267.60925030708302</v>
      </c>
      <c r="Y29" s="28">
        <v>1061.6163024902301</v>
      </c>
      <c r="Z29" s="28">
        <v>2183.296875</v>
      </c>
      <c r="AA29" s="28">
        <v>8625.6331176757794</v>
      </c>
      <c r="AB29" s="28">
        <v>308.86441802978499</v>
      </c>
      <c r="AC29" s="28">
        <v>308.864692687988</v>
      </c>
      <c r="AD29" s="28">
        <v>308.85992431640602</v>
      </c>
      <c r="AE29" s="28">
        <v>380.062150239944</v>
      </c>
      <c r="AF29" s="28">
        <v>300.48646545410099</v>
      </c>
      <c r="AG29" s="28">
        <v>300.47458457946698</v>
      </c>
      <c r="AH29" s="28">
        <v>481.68997001647898</v>
      </c>
      <c r="AI29" s="28">
        <v>9.3964978922158409</v>
      </c>
      <c r="AJ29" s="28">
        <v>20.036014795303299</v>
      </c>
      <c r="AK29" s="28">
        <v>27.179527759551998</v>
      </c>
      <c r="AL29" s="28">
        <v>0</v>
      </c>
      <c r="AM29" s="28">
        <v>413.89845275878901</v>
      </c>
      <c r="AN29" s="28">
        <v>39.009553909301701</v>
      </c>
      <c r="AO29" s="28">
        <v>39.009013175964299</v>
      </c>
      <c r="AP29" s="28">
        <v>838.72730159759499</v>
      </c>
      <c r="AQ29" s="28">
        <v>838.72247791290204</v>
      </c>
      <c r="AR29" s="28">
        <v>33113.371337890603</v>
      </c>
      <c r="AS29" s="28">
        <v>4146.9516906738199</v>
      </c>
      <c r="AT29" s="28">
        <v>4146.7865142822202</v>
      </c>
      <c r="AU29" s="28">
        <v>11824.983825683499</v>
      </c>
      <c r="AV29" s="28">
        <v>37559.3017578125</v>
      </c>
      <c r="AW29" s="28">
        <v>33112.051513671802</v>
      </c>
      <c r="AX29" s="28">
        <v>679.29767513275101</v>
      </c>
      <c r="AY29" s="28">
        <v>1.4620955118443799</v>
      </c>
      <c r="AZ29" s="28">
        <v>7572.9387512207004</v>
      </c>
      <c r="BA29" s="28">
        <v>8.2988903522491402</v>
      </c>
      <c r="BB29" s="28">
        <v>2.0517926439642902</v>
      </c>
      <c r="BC29" s="28">
        <v>436.08400249481201</v>
      </c>
      <c r="BD29" s="28">
        <v>21.5559065341949</v>
      </c>
      <c r="BE29" s="28">
        <v>1.43523526191711</v>
      </c>
      <c r="BF29" s="28">
        <v>0.55004778783768404</v>
      </c>
      <c r="BG29" s="28">
        <v>2371.3079528808498</v>
      </c>
      <c r="BH29" s="28">
        <v>134.21290588378901</v>
      </c>
      <c r="BI29" s="28">
        <v>47.7537422180175</v>
      </c>
      <c r="BJ29" s="28">
        <v>1069.7434806823701</v>
      </c>
      <c r="BK29" s="28">
        <v>1301.5592319965299</v>
      </c>
      <c r="BL29" s="28">
        <v>15.3995558097958</v>
      </c>
      <c r="BM29" s="28">
        <v>0.19200919568538599</v>
      </c>
      <c r="BN29" s="28">
        <v>85.667551875114398</v>
      </c>
      <c r="BO29" s="28">
        <v>0.82346849143505096</v>
      </c>
      <c r="BP29" s="28">
        <v>77.323680877685504</v>
      </c>
      <c r="BQ29" s="28">
        <v>10.668394863605499</v>
      </c>
      <c r="BR29" s="28">
        <v>3.3406554460525499</v>
      </c>
      <c r="BS29" s="28">
        <v>349.74146270751902</v>
      </c>
      <c r="BT29" s="28">
        <v>15.421863794326701</v>
      </c>
      <c r="BU29" s="28">
        <v>76.325612545013399</v>
      </c>
      <c r="BV29" s="28">
        <v>14.508997987024401</v>
      </c>
      <c r="BW29" s="28">
        <v>40.027565777301703</v>
      </c>
      <c r="BX29" s="28">
        <v>0.65590461652027399</v>
      </c>
      <c r="BY29" s="28">
        <v>340.28579044342001</v>
      </c>
      <c r="BZ29" s="28">
        <v>155.88279974460599</v>
      </c>
      <c r="CA29" s="28">
        <v>155.88316440582199</v>
      </c>
      <c r="CB29" s="28">
        <v>11.2308497726917</v>
      </c>
      <c r="CC29" s="28">
        <v>1.7731636762619001</v>
      </c>
      <c r="CD29" s="28">
        <v>318.35998535156199</v>
      </c>
      <c r="CE29" s="28">
        <v>18377.601867675701</v>
      </c>
      <c r="CF29" s="28">
        <v>1995.4342365264799</v>
      </c>
      <c r="CG29" s="28">
        <v>1582.3223390579201</v>
      </c>
      <c r="CH29" s="28">
        <v>347.00373625755299</v>
      </c>
      <c r="CI29" s="28">
        <v>0</v>
      </c>
      <c r="CJ29" s="28">
        <v>181.85181617736799</v>
      </c>
      <c r="CK29" s="28">
        <v>17234.075683593699</v>
      </c>
      <c r="CL29" s="28">
        <v>2538.10304260253</v>
      </c>
      <c r="CM29" s="28">
        <v>987.36783313751198</v>
      </c>
      <c r="CN29" s="28">
        <f t="shared" si="1"/>
        <v>5220.1661744333423</v>
      </c>
      <c r="CO29" s="28">
        <f t="shared" si="2"/>
        <v>2506.8900524076244</v>
      </c>
      <c r="CP29" s="28"/>
      <c r="CQ29" s="28"/>
      <c r="CR29" s="28"/>
      <c r="CS29" s="37">
        <f t="shared" si="3"/>
        <v>8.000320863036238E-3</v>
      </c>
      <c r="CT29" s="52">
        <f t="shared" si="4"/>
        <v>-4.0142817769796754E-5</v>
      </c>
      <c r="CU29" s="52">
        <f t="shared" si="5"/>
        <v>2.209836113221677E-6</v>
      </c>
      <c r="CV29" s="52">
        <f t="shared" si="0"/>
        <v>-4.0886018918399773E-5</v>
      </c>
      <c r="CW29" s="52"/>
      <c r="CX29" s="37"/>
      <c r="CY29" s="37"/>
      <c r="CZ29" s="28"/>
      <c r="DA29" s="28"/>
      <c r="DB29" s="28"/>
      <c r="DC29" s="28"/>
      <c r="DD29" s="28"/>
      <c r="DE29" s="28"/>
      <c r="DF29" s="28"/>
      <c r="DG29" s="28"/>
      <c r="DH29" s="28"/>
    </row>
    <row r="30" spans="1:112" x14ac:dyDescent="0.3">
      <c r="A30" s="30" t="s">
        <v>29</v>
      </c>
      <c r="B30" s="28">
        <v>14.7921310663223</v>
      </c>
      <c r="C30" s="28">
        <v>98.672421455383301</v>
      </c>
      <c r="D30" s="28">
        <v>8.5461117029189992</v>
      </c>
      <c r="E30" s="28">
        <v>8.5461104512214607</v>
      </c>
      <c r="F30" s="28">
        <v>98.671202182769704</v>
      </c>
      <c r="G30" s="28">
        <v>98.671507835388098</v>
      </c>
      <c r="H30" s="28">
        <v>26.9503073692321</v>
      </c>
      <c r="I30" s="28">
        <v>194.93345928192099</v>
      </c>
      <c r="J30" s="28">
        <v>194.933858275413</v>
      </c>
      <c r="K30" s="28">
        <v>396.66558837890602</v>
      </c>
      <c r="L30" s="28">
        <v>36.344207793474197</v>
      </c>
      <c r="M30" s="28">
        <v>36.345021605491603</v>
      </c>
      <c r="N30" s="28">
        <v>358.78022384643498</v>
      </c>
      <c r="O30" s="28">
        <v>358.78028869628901</v>
      </c>
      <c r="P30" s="28">
        <v>82007.176055908203</v>
      </c>
      <c r="Q30" s="28">
        <v>7092738.90234375</v>
      </c>
      <c r="R30" s="28">
        <v>82039.978820800694</v>
      </c>
      <c r="S30" s="28">
        <v>188.81793022155699</v>
      </c>
      <c r="T30" s="28">
        <v>597.11959457397404</v>
      </c>
      <c r="U30" s="28">
        <v>162.630989074707</v>
      </c>
      <c r="V30" s="28">
        <v>451.93749237060501</v>
      </c>
      <c r="W30" s="28">
        <v>177.38649702072101</v>
      </c>
      <c r="X30" s="28">
        <v>119.00040018558499</v>
      </c>
      <c r="Y30" s="28">
        <v>451.94085693359301</v>
      </c>
      <c r="Z30" s="28">
        <v>860.31153869628895</v>
      </c>
      <c r="AA30" s="28">
        <v>3942.2109985351499</v>
      </c>
      <c r="AB30" s="28">
        <v>113.92049598693799</v>
      </c>
      <c r="AC30" s="28">
        <v>113.920351028442</v>
      </c>
      <c r="AD30" s="28">
        <v>113.918891906738</v>
      </c>
      <c r="AE30" s="28">
        <v>170.43487894534999</v>
      </c>
      <c r="AF30" s="28">
        <v>107.94014883041299</v>
      </c>
      <c r="AG30" s="28">
        <v>107.935739994049</v>
      </c>
      <c r="AH30" s="28">
        <v>203.65684962272601</v>
      </c>
      <c r="AI30" s="28">
        <v>4.9136123070493296</v>
      </c>
      <c r="AJ30" s="28">
        <v>7.0404323935508701</v>
      </c>
      <c r="AK30" s="28">
        <v>18.6409749984741</v>
      </c>
      <c r="AL30" s="28">
        <v>0</v>
      </c>
      <c r="AM30" s="28">
        <v>189.80390739440901</v>
      </c>
      <c r="AN30" s="28">
        <v>15.9683361053466</v>
      </c>
      <c r="AO30" s="28">
        <v>15.968122363090499</v>
      </c>
      <c r="AP30" s="28">
        <v>385.81567680835701</v>
      </c>
      <c r="AQ30" s="28">
        <v>385.81452620029398</v>
      </c>
      <c r="AR30" s="28">
        <v>11890.7453002929</v>
      </c>
      <c r="AS30" s="28">
        <v>1493.82996368408</v>
      </c>
      <c r="AT30" s="28">
        <v>1493.7685241699201</v>
      </c>
      <c r="AU30" s="28">
        <v>5151.9099426269504</v>
      </c>
      <c r="AV30" s="28">
        <v>13491.979309082</v>
      </c>
      <c r="AW30" s="28">
        <v>11890.2734375</v>
      </c>
      <c r="AX30" s="28">
        <v>310.245362997055</v>
      </c>
      <c r="AY30" s="28">
        <v>0.70147072908002805</v>
      </c>
      <c r="AZ30" s="28">
        <v>3201.3512382507301</v>
      </c>
      <c r="BA30" s="28">
        <v>3.9724197015166198</v>
      </c>
      <c r="BB30" s="28">
        <v>0.92952981777489097</v>
      </c>
      <c r="BC30" s="28">
        <v>170.31300878524701</v>
      </c>
      <c r="BD30" s="28">
        <v>8.7852999605238402</v>
      </c>
      <c r="BE30" s="28">
        <v>0.56302940845489502</v>
      </c>
      <c r="BF30" s="28">
        <v>0.230327292112633</v>
      </c>
      <c r="BG30" s="28">
        <v>985.92086696624699</v>
      </c>
      <c r="BH30" s="28">
        <v>49.583236694335902</v>
      </c>
      <c r="BI30" s="28">
        <v>22.011974334716701</v>
      </c>
      <c r="BJ30" s="28">
        <v>471.21120595932001</v>
      </c>
      <c r="BK30" s="28">
        <v>514.70610189437798</v>
      </c>
      <c r="BL30" s="28">
        <v>5.7456714315339896</v>
      </c>
      <c r="BM30" s="28">
        <v>7.7153675258159596E-2</v>
      </c>
      <c r="BN30" s="28">
        <v>35.078234881162601</v>
      </c>
      <c r="BO30" s="28">
        <v>0.33835855405777598</v>
      </c>
      <c r="BP30" s="28">
        <v>38.272629499435403</v>
      </c>
      <c r="BQ30" s="28">
        <v>5.2020382881164497</v>
      </c>
      <c r="BR30" s="28">
        <v>1.49926961958408</v>
      </c>
      <c r="BS30" s="28">
        <v>175.67880487442</v>
      </c>
      <c r="BT30" s="28">
        <v>6.0324783325195304</v>
      </c>
      <c r="BU30" s="28">
        <v>29.558561086654599</v>
      </c>
      <c r="BV30" s="28">
        <v>5.6635460685938597</v>
      </c>
      <c r="BW30" s="28">
        <v>17.919595956802301</v>
      </c>
      <c r="BX30" s="28">
        <v>0.26292240658949501</v>
      </c>
      <c r="BY30" s="28">
        <v>160.57381629943799</v>
      </c>
      <c r="BZ30" s="28">
        <v>140.747430890798</v>
      </c>
      <c r="CA30" s="28">
        <v>140.747110709548</v>
      </c>
      <c r="CB30" s="28">
        <v>5.0100109204649899</v>
      </c>
      <c r="CC30" s="28">
        <v>0.61814137548208203</v>
      </c>
      <c r="CD30" s="28">
        <v>146.74899291992099</v>
      </c>
      <c r="CE30" s="28">
        <v>7987.2785034179597</v>
      </c>
      <c r="CF30" s="28">
        <v>868.57915544509797</v>
      </c>
      <c r="CG30" s="28">
        <v>675.04189586639404</v>
      </c>
      <c r="CH30" s="28">
        <v>143.38493478298099</v>
      </c>
      <c r="CI30" s="28">
        <v>0</v>
      </c>
      <c r="CJ30" s="28">
        <v>77.150938034057603</v>
      </c>
      <c r="CK30" s="28">
        <v>7454.4708557128897</v>
      </c>
      <c r="CL30" s="28">
        <v>1124.4726982116699</v>
      </c>
      <c r="CM30" s="28">
        <v>437.35998010635302</v>
      </c>
      <c r="CN30" s="28">
        <f t="shared" si="1"/>
        <v>2206.750377282925</v>
      </c>
      <c r="CO30" s="28">
        <f t="shared" si="2"/>
        <v>1111.6958344519555</v>
      </c>
      <c r="CP30" s="28"/>
      <c r="CQ30" s="28"/>
      <c r="CR30" s="28"/>
      <c r="CS30" s="37">
        <f t="shared" si="3"/>
        <v>8.0003197720407183E-3</v>
      </c>
      <c r="CT30" s="52">
        <f t="shared" si="4"/>
        <v>-3.9734994629900688E-5</v>
      </c>
      <c r="CU30" s="52">
        <f t="shared" si="5"/>
        <v>3.6099373370675854E-6</v>
      </c>
      <c r="CV30" s="52">
        <f t="shared" si="0"/>
        <v>-4.6911004374383626E-5</v>
      </c>
      <c r="CW30" s="52"/>
      <c r="CX30" s="37"/>
      <c r="CY30" s="37"/>
      <c r="CZ30" s="28"/>
      <c r="DA30" s="28"/>
      <c r="DB30" s="28"/>
      <c r="DC30" s="28"/>
      <c r="DD30" s="28"/>
      <c r="DE30" s="28"/>
      <c r="DF30" s="28"/>
      <c r="DG30" s="28"/>
      <c r="DH30" s="28"/>
    </row>
    <row r="31" spans="1:112" x14ac:dyDescent="0.3">
      <c r="A31" s="30" t="s">
        <v>30</v>
      </c>
      <c r="B31" s="28">
        <v>54.9926062822341</v>
      </c>
      <c r="C31" s="28">
        <v>351.03058815002402</v>
      </c>
      <c r="D31" s="28">
        <v>32.884501457214299</v>
      </c>
      <c r="E31" s="28">
        <v>32.884574651718097</v>
      </c>
      <c r="F31" s="28">
        <v>351.02918338775601</v>
      </c>
      <c r="G31" s="28">
        <v>351.03028011321999</v>
      </c>
      <c r="H31" s="28">
        <v>101.24323081970201</v>
      </c>
      <c r="I31" s="28">
        <v>638.93182635307301</v>
      </c>
      <c r="J31" s="28">
        <v>638.93429040908802</v>
      </c>
      <c r="K31" s="28">
        <v>2473.82495117187</v>
      </c>
      <c r="L31" s="28">
        <v>127.919948339462</v>
      </c>
      <c r="M31" s="28">
        <v>127.92257779836601</v>
      </c>
      <c r="N31" s="28">
        <v>1414.24914550781</v>
      </c>
      <c r="O31" s="28">
        <v>1414.2488708496001</v>
      </c>
      <c r="P31" s="28">
        <v>347212.61712646403</v>
      </c>
      <c r="Q31" s="28">
        <v>39758461.175781198</v>
      </c>
      <c r="R31" s="28">
        <v>347351.60791015602</v>
      </c>
      <c r="S31" s="28">
        <v>841.26719093322697</v>
      </c>
      <c r="T31" s="28">
        <v>2189.6092529296802</v>
      </c>
      <c r="U31" s="28">
        <v>558.12502002715996</v>
      </c>
      <c r="V31" s="28">
        <v>1743.70666503906</v>
      </c>
      <c r="W31" s="28">
        <v>596.15898895263604</v>
      </c>
      <c r="X31" s="28">
        <v>398.744424819946</v>
      </c>
      <c r="Y31" s="28">
        <v>1743.7221984863199</v>
      </c>
      <c r="Z31" s="28">
        <v>3292.1173706054601</v>
      </c>
      <c r="AA31" s="28">
        <v>13436.4462432861</v>
      </c>
      <c r="AB31" s="28">
        <v>425.78479385375903</v>
      </c>
      <c r="AC31" s="28">
        <v>425.78398895263598</v>
      </c>
      <c r="AD31" s="28">
        <v>425.77848815917901</v>
      </c>
      <c r="AE31" s="28">
        <v>627.21012192964497</v>
      </c>
      <c r="AF31" s="28">
        <v>460.081323623657</v>
      </c>
      <c r="AG31" s="28">
        <v>460.06276035308798</v>
      </c>
      <c r="AH31" s="28">
        <v>725.25231623649597</v>
      </c>
      <c r="AI31" s="28">
        <v>20.2223488017916</v>
      </c>
      <c r="AJ31" s="28">
        <v>30.818995952606201</v>
      </c>
      <c r="AK31" s="28">
        <v>74.3192844390869</v>
      </c>
      <c r="AL31" s="28">
        <v>0</v>
      </c>
      <c r="AM31" s="28">
        <v>792.14482116699196</v>
      </c>
      <c r="AN31" s="28">
        <v>58.241544008254998</v>
      </c>
      <c r="AO31" s="28">
        <v>58.240535736083899</v>
      </c>
      <c r="AP31" s="28">
        <v>1963.92939043045</v>
      </c>
      <c r="AQ31" s="28">
        <v>1963.91581201553</v>
      </c>
      <c r="AR31" s="28">
        <v>50282.913452148401</v>
      </c>
      <c r="AS31" s="28">
        <v>6767.1648254394504</v>
      </c>
      <c r="AT31" s="28">
        <v>6766.8951110839798</v>
      </c>
      <c r="AU31" s="28">
        <v>18085.551223754799</v>
      </c>
      <c r="AV31" s="28">
        <v>57507.868530273401</v>
      </c>
      <c r="AW31" s="28">
        <v>50280.904052734302</v>
      </c>
      <c r="AX31" s="28">
        <v>1088.9846348762501</v>
      </c>
      <c r="AY31" s="28">
        <v>3.5996397980488801</v>
      </c>
      <c r="AZ31" s="28">
        <v>11263.174102783199</v>
      </c>
      <c r="BA31" s="28">
        <v>20.0400973260402</v>
      </c>
      <c r="BB31" s="28">
        <v>5.0946884974837303</v>
      </c>
      <c r="BC31" s="28">
        <v>770.69674897193897</v>
      </c>
      <c r="BD31" s="28">
        <v>49.843982100486699</v>
      </c>
      <c r="BE31" s="28">
        <v>3.4319941997528001</v>
      </c>
      <c r="BF31" s="28">
        <v>1.10426443070173</v>
      </c>
      <c r="BG31" s="28">
        <v>5316.3467807769703</v>
      </c>
      <c r="BH31" s="28">
        <v>309.22766113281199</v>
      </c>
      <c r="BI31" s="28">
        <v>126.706481933593</v>
      </c>
      <c r="BJ31" s="28">
        <v>2245.6895275115899</v>
      </c>
      <c r="BK31" s="28">
        <v>3070.6518964767401</v>
      </c>
      <c r="BL31" s="28">
        <v>35.403171036392401</v>
      </c>
      <c r="BM31" s="28">
        <v>0.46489000320434498</v>
      </c>
      <c r="BN31" s="28">
        <v>201.177980303764</v>
      </c>
      <c r="BO31" s="28">
        <v>1.82632635720074</v>
      </c>
      <c r="BP31" s="28">
        <v>184.08602333068799</v>
      </c>
      <c r="BQ31" s="28">
        <v>24.271679311990699</v>
      </c>
      <c r="BR31" s="28">
        <v>7.19843590259552</v>
      </c>
      <c r="BS31" s="28">
        <v>806.840149879455</v>
      </c>
      <c r="BT31" s="28">
        <v>22.1306952238082</v>
      </c>
      <c r="BU31" s="28">
        <v>115.366061687469</v>
      </c>
      <c r="BV31" s="28">
        <v>34.217477209865997</v>
      </c>
      <c r="BW31" s="28">
        <v>102.80753171443899</v>
      </c>
      <c r="BX31" s="28">
        <v>1.5503953859442801</v>
      </c>
      <c r="BY31" s="28">
        <v>515.71931457519497</v>
      </c>
      <c r="BZ31" s="28">
        <v>769.47171437740303</v>
      </c>
      <c r="CA31" s="28">
        <v>769.47325086593605</v>
      </c>
      <c r="CB31" s="28">
        <v>16.895004063844599</v>
      </c>
      <c r="CC31" s="28">
        <v>2.8107224404811801</v>
      </c>
      <c r="CD31" s="28">
        <v>844.71356201171795</v>
      </c>
      <c r="CE31" s="28">
        <v>28246.125213623</v>
      </c>
      <c r="CF31" s="28">
        <v>3007.1000289916901</v>
      </c>
      <c r="CG31" s="28">
        <v>2339.9334635734499</v>
      </c>
      <c r="CH31" s="28">
        <v>495.83841240406002</v>
      </c>
      <c r="CI31" s="28">
        <v>0</v>
      </c>
      <c r="CJ31" s="28">
        <v>271.47653627395601</v>
      </c>
      <c r="CK31" s="28">
        <v>26189.542114257802</v>
      </c>
      <c r="CL31" s="28">
        <v>3767.6995162963799</v>
      </c>
      <c r="CM31" s="28">
        <v>1467.0843029022201</v>
      </c>
      <c r="CN31" s="28">
        <f t="shared" si="1"/>
        <v>7763.9133762471092</v>
      </c>
      <c r="CO31" s="28">
        <f t="shared" si="2"/>
        <v>3721.0984586721761</v>
      </c>
      <c r="CP31" s="28"/>
      <c r="CQ31" s="28"/>
      <c r="CR31" s="28"/>
      <c r="CS31" s="37">
        <f t="shared" si="3"/>
        <v>8.0003195281261406E-3</v>
      </c>
      <c r="CT31" s="52">
        <f t="shared" si="4"/>
        <v>-3.9839260203176425E-5</v>
      </c>
      <c r="CU31" s="52">
        <f t="shared" si="5"/>
        <v>1.0076070770299236E-6</v>
      </c>
      <c r="CV31" s="52">
        <f t="shared" si="0"/>
        <v>-3.5472170800164831E-3</v>
      </c>
      <c r="CW31" s="52"/>
      <c r="CX31" s="37"/>
      <c r="CY31" s="37"/>
      <c r="CZ31" s="28"/>
      <c r="DA31" s="28"/>
      <c r="DB31" s="28"/>
      <c r="DC31" s="28"/>
      <c r="DD31" s="28"/>
      <c r="DE31" s="28"/>
      <c r="DF31" s="28"/>
      <c r="DG31" s="28"/>
      <c r="DH31" s="28"/>
    </row>
    <row r="32" spans="1:112" x14ac:dyDescent="0.3">
      <c r="A32" s="30" t="s">
        <v>31</v>
      </c>
      <c r="B32" s="28">
        <v>33.778509140014599</v>
      </c>
      <c r="C32" s="28">
        <v>313.88690185546801</v>
      </c>
      <c r="D32" s="28">
        <v>35.401043891906703</v>
      </c>
      <c r="E32" s="28">
        <v>35.401239395141602</v>
      </c>
      <c r="F32" s="28">
        <v>313.88445281982399</v>
      </c>
      <c r="G32" s="28">
        <v>313.88542175292901</v>
      </c>
      <c r="H32" s="28">
        <v>120.466957092285</v>
      </c>
      <c r="I32" s="28">
        <v>491.20779275894103</v>
      </c>
      <c r="J32" s="28">
        <v>491.21122407913202</v>
      </c>
      <c r="K32" s="28">
        <v>939.85632324218705</v>
      </c>
      <c r="L32" s="28">
        <v>81.669301271438599</v>
      </c>
      <c r="M32" s="28">
        <v>81.670906543731604</v>
      </c>
      <c r="N32" s="28">
        <v>1345.2247619628899</v>
      </c>
      <c r="O32" s="28">
        <v>1345.2243347167901</v>
      </c>
      <c r="P32" s="28">
        <v>198350.10449218701</v>
      </c>
      <c r="Q32" s="28">
        <v>17570200.1875</v>
      </c>
      <c r="R32" s="28">
        <v>198429.541748046</v>
      </c>
      <c r="S32" s="28">
        <v>592.41048431396405</v>
      </c>
      <c r="T32" s="28">
        <v>1696.0467071533201</v>
      </c>
      <c r="U32" s="28">
        <v>427.78781700134198</v>
      </c>
      <c r="V32" s="28">
        <v>1198.9850769042901</v>
      </c>
      <c r="W32" s="28">
        <v>614.73208618164006</v>
      </c>
      <c r="X32" s="28">
        <v>330.71923685073801</v>
      </c>
      <c r="Y32" s="28">
        <v>1198.9956359863199</v>
      </c>
      <c r="Z32" s="28">
        <v>2226.3452758788999</v>
      </c>
      <c r="AA32" s="28">
        <v>11433.559143066401</v>
      </c>
      <c r="AB32" s="28">
        <v>529.44503784179597</v>
      </c>
      <c r="AC32" s="28">
        <v>529.444580078125</v>
      </c>
      <c r="AD32" s="28">
        <v>529.43717193603504</v>
      </c>
      <c r="AE32" s="28">
        <v>435.37683868408197</v>
      </c>
      <c r="AF32" s="28">
        <v>530.03403854370094</v>
      </c>
      <c r="AG32" s="28">
        <v>530.01125335693303</v>
      </c>
      <c r="AH32" s="28">
        <v>617.35245227813698</v>
      </c>
      <c r="AI32" s="28">
        <v>11.7809056937694</v>
      </c>
      <c r="AJ32" s="28">
        <v>39.634301662444997</v>
      </c>
      <c r="AK32" s="28">
        <v>26.698973655700598</v>
      </c>
      <c r="AL32" s="28">
        <v>0</v>
      </c>
      <c r="AM32" s="28">
        <v>439.95199584960898</v>
      </c>
      <c r="AN32" s="28">
        <v>62.304277420043903</v>
      </c>
      <c r="AO32" s="28">
        <v>62.303294181823702</v>
      </c>
      <c r="AP32" s="28">
        <v>854.08501815795898</v>
      </c>
      <c r="AQ32" s="28">
        <v>854.08141326904297</v>
      </c>
      <c r="AR32" s="28">
        <v>58109.428222656199</v>
      </c>
      <c r="AS32" s="28">
        <v>7614.7720489501899</v>
      </c>
      <c r="AT32" s="28">
        <v>7614.4676666259702</v>
      </c>
      <c r="AU32" s="28">
        <v>15392.008361816401</v>
      </c>
      <c r="AV32" s="28">
        <v>66251.5869140625</v>
      </c>
      <c r="AW32" s="28">
        <v>58107.109375</v>
      </c>
      <c r="AX32" s="28">
        <v>923.84259080886795</v>
      </c>
      <c r="AY32" s="28">
        <v>2.1650730711407902</v>
      </c>
      <c r="AZ32" s="28">
        <v>9647.7172241210901</v>
      </c>
      <c r="BA32" s="28">
        <v>12.577481359243301</v>
      </c>
      <c r="BB32" s="28">
        <v>3.75313642248511</v>
      </c>
      <c r="BC32" s="28">
        <v>915.20479965209904</v>
      </c>
      <c r="BD32" s="28">
        <v>21.4188981354236</v>
      </c>
      <c r="BE32" s="28">
        <v>1.3194031715393</v>
      </c>
      <c r="BF32" s="28">
        <v>0.93305751495063305</v>
      </c>
      <c r="BG32" s="28">
        <v>3108.7767562866202</v>
      </c>
      <c r="BH32" s="28">
        <v>117.48272705078099</v>
      </c>
      <c r="BI32" s="28">
        <v>50.205722808837798</v>
      </c>
      <c r="BJ32" s="28">
        <v>1841.9137802124001</v>
      </c>
      <c r="BK32" s="28">
        <v>1266.8661770820599</v>
      </c>
      <c r="BL32" s="28">
        <v>13.7955995872616</v>
      </c>
      <c r="BM32" s="28">
        <v>0.17872358858585299</v>
      </c>
      <c r="BN32" s="28">
        <v>91.700808048248206</v>
      </c>
      <c r="BO32" s="28">
        <v>1.71673447079956</v>
      </c>
      <c r="BP32" s="28">
        <v>116.170496463775</v>
      </c>
      <c r="BQ32" s="28">
        <v>15.6481749415397</v>
      </c>
      <c r="BR32" s="28">
        <v>6.13029953837394</v>
      </c>
      <c r="BS32" s="28">
        <v>544.60962295532204</v>
      </c>
      <c r="BT32" s="28">
        <v>24.841980934142999</v>
      </c>
      <c r="BU32" s="28">
        <v>119.98198843002299</v>
      </c>
      <c r="BV32" s="28">
        <v>15.7513865437358</v>
      </c>
      <c r="BW32" s="28">
        <v>78.177348136901799</v>
      </c>
      <c r="BX32" s="28">
        <v>0.70521873148391001</v>
      </c>
      <c r="BY32" s="28">
        <v>1139.7011299133301</v>
      </c>
      <c r="BZ32" s="28">
        <v>240.82462120056101</v>
      </c>
      <c r="CA32" s="28">
        <v>240.82450509071299</v>
      </c>
      <c r="CB32" s="28">
        <v>14.9086806178092</v>
      </c>
      <c r="CC32" s="28">
        <v>3.6234299540519701</v>
      </c>
      <c r="CD32" s="28">
        <v>334.705963134765</v>
      </c>
      <c r="CE32" s="28">
        <v>23810.4025878906</v>
      </c>
      <c r="CF32" s="28">
        <v>2433.7820320129299</v>
      </c>
      <c r="CG32" s="28">
        <v>1914.8860454559299</v>
      </c>
      <c r="CH32" s="28">
        <v>423.86901569366398</v>
      </c>
      <c r="CI32" s="28">
        <v>0</v>
      </c>
      <c r="CJ32" s="28">
        <v>249.347553253173</v>
      </c>
      <c r="CK32" s="28">
        <v>22089.9504394531</v>
      </c>
      <c r="CL32" s="28">
        <v>3131.0370101928702</v>
      </c>
      <c r="CM32" s="28">
        <v>1215.6641559600801</v>
      </c>
      <c r="CN32" s="28">
        <f t="shared" si="1"/>
        <v>6650.3491931367835</v>
      </c>
      <c r="CO32" s="28">
        <f t="shared" si="2"/>
        <v>3081.1851438655822</v>
      </c>
      <c r="CP32" s="28"/>
      <c r="CQ32" s="28"/>
      <c r="CR32" s="28"/>
      <c r="CS32" s="37">
        <f t="shared" si="3"/>
        <v>8.0003221542636945E-3</v>
      </c>
      <c r="CT32" s="52">
        <f t="shared" si="4"/>
        <v>-3.9959738489345706E-5</v>
      </c>
      <c r="CU32" s="52">
        <f t="shared" si="5"/>
        <v>-1.0296679661417358E-6</v>
      </c>
      <c r="CV32" s="52">
        <f t="shared" si="0"/>
        <v>-2.3064120028576537E-5</v>
      </c>
      <c r="CW32" s="52"/>
      <c r="CX32" s="37"/>
      <c r="CY32" s="37"/>
      <c r="CZ32" s="28"/>
      <c r="DA32" s="28"/>
      <c r="DB32" s="28"/>
      <c r="DC32" s="28"/>
      <c r="DD32" s="28"/>
      <c r="DE32" s="28"/>
      <c r="DF32" s="28"/>
      <c r="DG32" s="28"/>
      <c r="DH32" s="28"/>
    </row>
    <row r="33" spans="1:112" x14ac:dyDescent="0.3">
      <c r="A33" s="30" t="s">
        <v>32</v>
      </c>
      <c r="B33" s="28">
        <v>101.157912492752</v>
      </c>
      <c r="C33" s="28">
        <v>741.41311454772904</v>
      </c>
      <c r="D33" s="28">
        <v>70.225604534149099</v>
      </c>
      <c r="E33" s="28">
        <v>70.225610256194997</v>
      </c>
      <c r="F33" s="28">
        <v>741.40851211547795</v>
      </c>
      <c r="G33" s="28">
        <v>741.410900115966</v>
      </c>
      <c r="H33" s="28">
        <v>232.27480792999199</v>
      </c>
      <c r="I33" s="28">
        <v>1437.0344500541601</v>
      </c>
      <c r="J33" s="28">
        <v>1437.04009962081</v>
      </c>
      <c r="K33" s="28">
        <v>6756.60009765625</v>
      </c>
      <c r="L33" s="28">
        <v>252.59335005283299</v>
      </c>
      <c r="M33" s="28">
        <v>252.59898829460101</v>
      </c>
      <c r="N33" s="28">
        <v>2892.1526641845699</v>
      </c>
      <c r="O33" s="28">
        <v>2892.1521759033199</v>
      </c>
      <c r="P33" s="28">
        <v>656166.11462402297</v>
      </c>
      <c r="Q33" s="28">
        <v>70354478.53125</v>
      </c>
      <c r="R33" s="28">
        <v>656428.62048339797</v>
      </c>
      <c r="S33" s="28">
        <v>1536.4356002807599</v>
      </c>
      <c r="T33" s="28">
        <v>4525.0615768432599</v>
      </c>
      <c r="U33" s="28">
        <v>1191.34888267517</v>
      </c>
      <c r="V33" s="28">
        <v>3671.47216796875</v>
      </c>
      <c r="W33" s="28">
        <v>1396.05284118652</v>
      </c>
      <c r="X33" s="28">
        <v>912.270377397537</v>
      </c>
      <c r="Y33" s="28">
        <v>3671.5047607421802</v>
      </c>
      <c r="Z33" s="28">
        <v>7441.2471923828098</v>
      </c>
      <c r="AA33" s="28">
        <v>29416.741241455002</v>
      </c>
      <c r="AB33" s="28">
        <v>938.77303314208905</v>
      </c>
      <c r="AC33" s="28">
        <v>938.77235412597599</v>
      </c>
      <c r="AD33" s="28">
        <v>938.75956726074196</v>
      </c>
      <c r="AE33" s="28">
        <v>1326.25912487506</v>
      </c>
      <c r="AF33" s="28">
        <v>881.80825042724598</v>
      </c>
      <c r="AG33" s="28">
        <v>881.77250480651799</v>
      </c>
      <c r="AH33" s="28">
        <v>1611.8158321380599</v>
      </c>
      <c r="AI33" s="28">
        <v>37.096571944653903</v>
      </c>
      <c r="AJ33" s="28">
        <v>69.831649303436194</v>
      </c>
      <c r="AK33" s="28">
        <v>126.666875839233</v>
      </c>
      <c r="AL33" s="28">
        <v>0</v>
      </c>
      <c r="AM33" s="28">
        <v>1541.5708312988199</v>
      </c>
      <c r="AN33" s="28">
        <v>126.814194202423</v>
      </c>
      <c r="AO33" s="28">
        <v>126.812381267547</v>
      </c>
      <c r="AP33" s="28">
        <v>3464.92137908935</v>
      </c>
      <c r="AQ33" s="28">
        <v>3464.8949866294802</v>
      </c>
      <c r="AR33" s="28">
        <v>97506.098144531206</v>
      </c>
      <c r="AS33" s="28">
        <v>11838.115844726501</v>
      </c>
      <c r="AT33" s="28">
        <v>11837.6434326171</v>
      </c>
      <c r="AU33" s="28">
        <v>40325.096466064402</v>
      </c>
      <c r="AV33" s="28">
        <v>110221.63208007799</v>
      </c>
      <c r="AW33" s="28">
        <v>97502.199707031206</v>
      </c>
      <c r="AX33" s="28">
        <v>2364.71754455566</v>
      </c>
      <c r="AY33" s="28">
        <v>8.2668784176930696</v>
      </c>
      <c r="AZ33" s="28">
        <v>25504.751632690401</v>
      </c>
      <c r="BA33" s="28">
        <v>47.507267951965297</v>
      </c>
      <c r="BB33" s="28">
        <v>12.340249210595999</v>
      </c>
      <c r="BC33" s="28">
        <v>1651.10289955139</v>
      </c>
      <c r="BD33" s="28">
        <v>127.19917498528901</v>
      </c>
      <c r="BE33" s="28">
        <v>8.5419807434081996</v>
      </c>
      <c r="BF33" s="28">
        <v>2.5169348120689299</v>
      </c>
      <c r="BG33" s="28">
        <v>12834.762123107899</v>
      </c>
      <c r="BH33" s="28">
        <v>844.57861328125</v>
      </c>
      <c r="BI33" s="28">
        <v>235.27072143554599</v>
      </c>
      <c r="BJ33" s="28">
        <v>5169.9987640380796</v>
      </c>
      <c r="BK33" s="28">
        <v>7664.7703111171704</v>
      </c>
      <c r="BL33" s="28">
        <v>95.907634951174202</v>
      </c>
      <c r="BM33" s="28">
        <v>1.11786472797393</v>
      </c>
      <c r="BN33" s="28">
        <v>520.34366399049702</v>
      </c>
      <c r="BO33" s="28">
        <v>3.9520319551229401</v>
      </c>
      <c r="BP33" s="28">
        <v>422.35628676414399</v>
      </c>
      <c r="BQ33" s="28">
        <v>53.743155658245001</v>
      </c>
      <c r="BR33" s="28">
        <v>17.680549502372699</v>
      </c>
      <c r="BS33" s="28">
        <v>1910.4797916412299</v>
      </c>
      <c r="BT33" s="28">
        <v>50.020754098892198</v>
      </c>
      <c r="BU33" s="28">
        <v>260.06114292144701</v>
      </c>
      <c r="BV33" s="28">
        <v>91.583864126354399</v>
      </c>
      <c r="BW33" s="28">
        <v>191.51028060913001</v>
      </c>
      <c r="BX33" s="28">
        <v>4.0289253060473103</v>
      </c>
      <c r="BY33" s="28">
        <v>1930.65930175781</v>
      </c>
      <c r="BZ33" s="28">
        <v>1408.9416565299</v>
      </c>
      <c r="CA33" s="28">
        <v>1408.94179308414</v>
      </c>
      <c r="CB33" s="28">
        <v>37.687427669763501</v>
      </c>
      <c r="CC33" s="28">
        <v>6.3358942568302101</v>
      </c>
      <c r="CD33" s="28">
        <v>1568.48767089843</v>
      </c>
      <c r="CE33" s="28">
        <v>62629.8016967773</v>
      </c>
      <c r="CF33" s="28">
        <v>6794.6557006835901</v>
      </c>
      <c r="CG33" s="28">
        <v>5348.1274757385199</v>
      </c>
      <c r="CH33" s="28">
        <v>1149.9672317504801</v>
      </c>
      <c r="CI33" s="28">
        <v>0</v>
      </c>
      <c r="CJ33" s="28">
        <v>608.892358779907</v>
      </c>
      <c r="CK33" s="28">
        <v>58463.2606201171</v>
      </c>
      <c r="CL33" s="28">
        <v>8554.4594192504792</v>
      </c>
      <c r="CM33" s="28">
        <v>3349.88953495025</v>
      </c>
      <c r="CN33" s="28">
        <f t="shared" si="1"/>
        <v>17580.895096878077</v>
      </c>
      <c r="CO33" s="28">
        <f t="shared" si="2"/>
        <v>8452.9907254580539</v>
      </c>
      <c r="CP33" s="28"/>
      <c r="CQ33" s="28"/>
      <c r="CR33" s="28"/>
      <c r="CS33" s="37">
        <f t="shared" si="3"/>
        <v>8.0003193001769064E-3</v>
      </c>
      <c r="CT33" s="52">
        <f t="shared" si="4"/>
        <v>-3.9830290335108897E-5</v>
      </c>
      <c r="CU33" s="52">
        <f t="shared" si="5"/>
        <v>-5.4165767032287838E-7</v>
      </c>
      <c r="CV33" s="52">
        <f t="shared" si="0"/>
        <v>-3.4946017372217624E-5</v>
      </c>
      <c r="CW33" s="52"/>
      <c r="CX33" s="37"/>
      <c r="CY33" s="37"/>
      <c r="CZ33" s="28"/>
      <c r="DA33" s="28"/>
      <c r="DB33" s="28"/>
      <c r="DC33" s="28"/>
      <c r="DD33" s="28"/>
      <c r="DE33" s="28"/>
      <c r="DF33" s="28"/>
      <c r="DG33" s="28"/>
      <c r="DH33" s="28"/>
    </row>
    <row r="34" spans="1:112" x14ac:dyDescent="0.3">
      <c r="A34" s="30" t="s">
        <v>33</v>
      </c>
      <c r="B34" s="28">
        <v>99.851120948791504</v>
      </c>
      <c r="C34" s="28">
        <v>664.360450744628</v>
      </c>
      <c r="D34" s="28">
        <v>64.817396640777503</v>
      </c>
      <c r="E34" s="28">
        <v>64.8173828125</v>
      </c>
      <c r="F34" s="28">
        <v>664.35572052001896</v>
      </c>
      <c r="G34" s="28">
        <v>664.35790252685501</v>
      </c>
      <c r="H34" s="28">
        <v>246.63195991516099</v>
      </c>
      <c r="I34" s="28">
        <v>1984.62007093429</v>
      </c>
      <c r="J34" s="28">
        <v>1984.6255178451499</v>
      </c>
      <c r="K34" s="28">
        <v>3725.45776367187</v>
      </c>
      <c r="L34" s="28">
        <v>268.70500981807697</v>
      </c>
      <c r="M34" s="28">
        <v>268.71136784553499</v>
      </c>
      <c r="N34" s="28">
        <v>2601.40185546875</v>
      </c>
      <c r="O34" s="28">
        <v>2601.4013671875</v>
      </c>
      <c r="P34" s="28">
        <v>803867.73120117094</v>
      </c>
      <c r="Q34" s="28">
        <v>61495894.6875</v>
      </c>
      <c r="R34" s="28">
        <v>804189.41638183501</v>
      </c>
      <c r="S34" s="28">
        <v>2195.1174011230401</v>
      </c>
      <c r="T34" s="28">
        <v>4719.6870651245099</v>
      </c>
      <c r="U34" s="28">
        <v>1372.99270057678</v>
      </c>
      <c r="V34" s="28">
        <v>3371.3073120117101</v>
      </c>
      <c r="W34" s="28">
        <v>1701.0236053466699</v>
      </c>
      <c r="X34" s="28">
        <v>1250.6007218360901</v>
      </c>
      <c r="Y34" s="28">
        <v>3371.3383178710901</v>
      </c>
      <c r="Z34" s="28">
        <v>8733.3122558593695</v>
      </c>
      <c r="AA34" s="28">
        <v>35357.283020019502</v>
      </c>
      <c r="AB34" s="28">
        <v>954.29047393798805</v>
      </c>
      <c r="AC34" s="28">
        <v>954.29167175292901</v>
      </c>
      <c r="AD34" s="28">
        <v>954.27726745605401</v>
      </c>
      <c r="AE34" s="28">
        <v>1458.32912516593</v>
      </c>
      <c r="AF34" s="28">
        <v>1093.32240867614</v>
      </c>
      <c r="AG34" s="28">
        <v>1093.2781105041499</v>
      </c>
      <c r="AH34" s="28">
        <v>2248.8409099578798</v>
      </c>
      <c r="AI34" s="28">
        <v>37.074157848954201</v>
      </c>
      <c r="AJ34" s="28">
        <v>57.1019639968872</v>
      </c>
      <c r="AK34" s="28">
        <v>159.85368728637599</v>
      </c>
      <c r="AL34" s="28">
        <v>0</v>
      </c>
      <c r="AM34" s="28">
        <v>1701.65637207031</v>
      </c>
      <c r="AN34" s="28">
        <v>134.22813987731899</v>
      </c>
      <c r="AO34" s="28">
        <v>134.226314544677</v>
      </c>
      <c r="AP34" s="28">
        <v>3891.7851200103701</v>
      </c>
      <c r="AQ34" s="28">
        <v>3891.7518692016602</v>
      </c>
      <c r="AR34" s="28">
        <v>121285.51855468701</v>
      </c>
      <c r="AS34" s="28">
        <v>14286.441833495999</v>
      </c>
      <c r="AT34" s="28">
        <v>14285.8721923828</v>
      </c>
      <c r="AU34" s="28">
        <v>50608.710998535098</v>
      </c>
      <c r="AV34" s="28">
        <v>136659.78833007801</v>
      </c>
      <c r="AW34" s="28">
        <v>121280.66821289</v>
      </c>
      <c r="AX34" s="28">
        <v>2716.0985698699901</v>
      </c>
      <c r="AY34" s="28">
        <v>5.8622282105497998</v>
      </c>
      <c r="AZ34" s="28">
        <v>32911.246795654297</v>
      </c>
      <c r="BA34" s="28">
        <v>32.215657383203499</v>
      </c>
      <c r="BB34" s="28">
        <v>7.4944171309471104</v>
      </c>
      <c r="BC34" s="28">
        <v>1529.76134681701</v>
      </c>
      <c r="BD34" s="28">
        <v>78.728779330849605</v>
      </c>
      <c r="BE34" s="28">
        <v>5.1951479911804199</v>
      </c>
      <c r="BF34" s="28">
        <v>1.8380906973034099</v>
      </c>
      <c r="BG34" s="28">
        <v>8627.4031753540003</v>
      </c>
      <c r="BH34" s="28">
        <v>465.68176269531199</v>
      </c>
      <c r="BI34" s="28">
        <v>194.37600708007801</v>
      </c>
      <c r="BJ34" s="28">
        <v>3923.4073791503902</v>
      </c>
      <c r="BK34" s="28">
        <v>4703.9914622306796</v>
      </c>
      <c r="BL34" s="28">
        <v>53.615327827632399</v>
      </c>
      <c r="BM34" s="28">
        <v>0.70496886968612604</v>
      </c>
      <c r="BN34" s="28">
        <v>310.332980990409</v>
      </c>
      <c r="BO34" s="28">
        <v>2.6356952637434001</v>
      </c>
      <c r="BP34" s="28">
        <v>298.23038578033402</v>
      </c>
      <c r="BQ34" s="28">
        <v>41.887183666229198</v>
      </c>
      <c r="BR34" s="28">
        <v>11.3092249035835</v>
      </c>
      <c r="BS34" s="28">
        <v>1349.67478179931</v>
      </c>
      <c r="BT34" s="28">
        <v>56.535026311874297</v>
      </c>
      <c r="BU34" s="28">
        <v>250.431255340576</v>
      </c>
      <c r="BV34" s="28">
        <v>51.346574530005398</v>
      </c>
      <c r="BW34" s="28">
        <v>140.383481740951</v>
      </c>
      <c r="BX34" s="28">
        <v>2.3714694597292598</v>
      </c>
      <c r="BY34" s="28">
        <v>4323.0007476806604</v>
      </c>
      <c r="BZ34" s="28">
        <v>1171.8991668224301</v>
      </c>
      <c r="CA34" s="28">
        <v>1171.8966410160001</v>
      </c>
      <c r="CB34" s="28">
        <v>47.174640715122202</v>
      </c>
      <c r="CC34" s="28">
        <v>4.86696738004684</v>
      </c>
      <c r="CD34" s="28">
        <v>1295.84143066406</v>
      </c>
      <c r="CE34" s="28">
        <v>76384.8865966796</v>
      </c>
      <c r="CF34" s="28">
        <v>8687.8912677764893</v>
      </c>
      <c r="CG34" s="28">
        <v>6847.81947612762</v>
      </c>
      <c r="CH34" s="28">
        <v>1542.0576944351101</v>
      </c>
      <c r="CI34" s="28">
        <v>0</v>
      </c>
      <c r="CJ34" s="28">
        <v>800.84627532958905</v>
      </c>
      <c r="CK34" s="28">
        <v>72349.575012207002</v>
      </c>
      <c r="CL34" s="28">
        <v>11357.092670440599</v>
      </c>
      <c r="CM34" s="28">
        <v>4529.8953895568802</v>
      </c>
      <c r="CN34" s="28">
        <f t="shared" si="1"/>
        <v>22686.328640042033</v>
      </c>
      <c r="CO34" s="28">
        <f t="shared" si="2"/>
        <v>11249.691731563151</v>
      </c>
      <c r="CP34" s="28"/>
      <c r="CQ34" s="28"/>
      <c r="CR34" s="28"/>
      <c r="CS34" s="37">
        <f t="shared" si="3"/>
        <v>8.0003227140628182E-3</v>
      </c>
      <c r="CT34" s="52">
        <f t="shared" si="4"/>
        <v>-4.0205438983063129E-5</v>
      </c>
      <c r="CU34" s="52">
        <f t="shared" si="5"/>
        <v>5.0234964587949446E-7</v>
      </c>
      <c r="CV34" s="52">
        <f t="shared" si="0"/>
        <v>-4.5971071784529714E-5</v>
      </c>
      <c r="CW34" s="52"/>
      <c r="CX34" s="37"/>
      <c r="CY34" s="37"/>
      <c r="CZ34" s="28"/>
      <c r="DA34" s="28"/>
      <c r="DB34" s="28"/>
      <c r="DC34" s="28"/>
      <c r="DD34" s="28"/>
      <c r="DE34" s="28"/>
      <c r="DF34" s="28"/>
      <c r="DG34" s="28"/>
      <c r="DH34" s="28"/>
    </row>
    <row r="35" spans="1:112" x14ac:dyDescent="0.3">
      <c r="A35" s="30" t="s">
        <v>34</v>
      </c>
      <c r="B35" s="28">
        <v>13.337646484375</v>
      </c>
      <c r="C35" s="28">
        <v>127.622324943542</v>
      </c>
      <c r="D35" s="28">
        <v>14.379554510116501</v>
      </c>
      <c r="E35" s="28">
        <v>14.379565715789701</v>
      </c>
      <c r="F35" s="28">
        <v>127.620944976806</v>
      </c>
      <c r="G35" s="28">
        <v>127.621337890625</v>
      </c>
      <c r="H35" s="28">
        <v>50.571171760558997</v>
      </c>
      <c r="I35" s="28">
        <v>207.11336314678101</v>
      </c>
      <c r="J35" s="28">
        <v>207.11377441882999</v>
      </c>
      <c r="K35" s="28">
        <v>419.350341796875</v>
      </c>
      <c r="L35" s="28">
        <v>28.298421680927198</v>
      </c>
      <c r="M35" s="28">
        <v>28.299122452735901</v>
      </c>
      <c r="N35" s="28">
        <v>483.59799194335898</v>
      </c>
      <c r="O35" s="28">
        <v>483.59793090820301</v>
      </c>
      <c r="P35" s="28">
        <v>76363.352783203096</v>
      </c>
      <c r="Q35" s="28">
        <v>7470778.2109375</v>
      </c>
      <c r="R35" s="28">
        <v>76393.929138183594</v>
      </c>
      <c r="S35" s="28">
        <v>149.867623329162</v>
      </c>
      <c r="T35" s="28">
        <v>716.97061157226506</v>
      </c>
      <c r="U35" s="28">
        <v>172.48929882049501</v>
      </c>
      <c r="V35" s="28">
        <v>390.77995681762599</v>
      </c>
      <c r="W35" s="28">
        <v>250.699152946472</v>
      </c>
      <c r="X35" s="28">
        <v>121.204030036926</v>
      </c>
      <c r="Y35" s="28">
        <v>390.78388977050702</v>
      </c>
      <c r="Z35" s="28">
        <v>652.95960998535099</v>
      </c>
      <c r="AA35" s="28">
        <v>4623.89404296875</v>
      </c>
      <c r="AB35" s="28">
        <v>207.14066696166901</v>
      </c>
      <c r="AC35" s="28">
        <v>207.140998840332</v>
      </c>
      <c r="AD35" s="28">
        <v>207.137771606445</v>
      </c>
      <c r="AE35" s="28">
        <v>151.96538734436001</v>
      </c>
      <c r="AF35" s="28">
        <v>219.352139472961</v>
      </c>
      <c r="AG35" s="28">
        <v>219.343298912048</v>
      </c>
      <c r="AH35" s="28">
        <v>212.638555526733</v>
      </c>
      <c r="AI35" s="28">
        <v>4.84377183811739</v>
      </c>
      <c r="AJ35" s="28">
        <v>17.758370399475002</v>
      </c>
      <c r="AK35" s="28">
        <v>11.340042471885599</v>
      </c>
      <c r="AL35" s="28">
        <v>0</v>
      </c>
      <c r="AM35" s="28">
        <v>158.906929016113</v>
      </c>
      <c r="AN35" s="28">
        <v>25.322852849960299</v>
      </c>
      <c r="AO35" s="28">
        <v>25.3224983215332</v>
      </c>
      <c r="AP35" s="28">
        <v>316.95232772827097</v>
      </c>
      <c r="AQ35" s="28">
        <v>316.949051856994</v>
      </c>
      <c r="AR35" s="28">
        <v>24085.2678222656</v>
      </c>
      <c r="AS35" s="28">
        <v>3114.3920440673801</v>
      </c>
      <c r="AT35" s="28">
        <v>3114.2668991088799</v>
      </c>
      <c r="AU35" s="28">
        <v>5807.96189880371</v>
      </c>
      <c r="AV35" s="28">
        <v>27417.914428710901</v>
      </c>
      <c r="AW35" s="28">
        <v>24084.2978515625</v>
      </c>
      <c r="AX35" s="28">
        <v>374.10493111610401</v>
      </c>
      <c r="AY35" s="28">
        <v>1.1247672284953201</v>
      </c>
      <c r="AZ35" s="28">
        <v>3491.99342346191</v>
      </c>
      <c r="BA35" s="28">
        <v>6.6256634294986698</v>
      </c>
      <c r="BB35" s="28">
        <v>1.9327889401465601</v>
      </c>
      <c r="BC35" s="28">
        <v>465.208843231201</v>
      </c>
      <c r="BD35" s="28">
        <v>10.0130813717842</v>
      </c>
      <c r="BE35" s="28">
        <v>0.57698130607604903</v>
      </c>
      <c r="BF35" s="28">
        <v>0.40938340174034199</v>
      </c>
      <c r="BG35" s="28">
        <v>1520.6955986022899</v>
      </c>
      <c r="BH35" s="28">
        <v>52.4185981750488</v>
      </c>
      <c r="BI35" s="28">
        <v>20.840070724487301</v>
      </c>
      <c r="BJ35" s="28">
        <v>951.172105789184</v>
      </c>
      <c r="BK35" s="28">
        <v>569.52556490898098</v>
      </c>
      <c r="BL35" s="28">
        <v>6.1723481751978397</v>
      </c>
      <c r="BM35" s="28">
        <v>7.7425181865692097E-2</v>
      </c>
      <c r="BN35" s="28">
        <v>44.422384619712801</v>
      </c>
      <c r="BO35" s="28">
        <v>0.84453332424163796</v>
      </c>
      <c r="BP35" s="28">
        <v>61.522693514823899</v>
      </c>
      <c r="BQ35" s="28">
        <v>7.7649583220481802</v>
      </c>
      <c r="BR35" s="28">
        <v>3.0242391824722201</v>
      </c>
      <c r="BS35" s="28">
        <v>292.17846488952603</v>
      </c>
      <c r="BT35" s="28">
        <v>10.3869819641113</v>
      </c>
      <c r="BU35" s="28">
        <v>49.090350151061998</v>
      </c>
      <c r="BV35" s="28">
        <v>7.5646656155586198</v>
      </c>
      <c r="BW35" s="28">
        <v>41.389724612236002</v>
      </c>
      <c r="BX35" s="28">
        <v>0.33733633634983501</v>
      </c>
      <c r="BY35" s="28">
        <v>381.24270629882801</v>
      </c>
      <c r="BZ35" s="28">
        <v>81.168360054492894</v>
      </c>
      <c r="CA35" s="28">
        <v>81.168376088142395</v>
      </c>
      <c r="CB35" s="28">
        <v>6.1024555414914996</v>
      </c>
      <c r="CC35" s="28">
        <v>1.6488169878721199</v>
      </c>
      <c r="CD35" s="28">
        <v>138.93391418457</v>
      </c>
      <c r="CE35" s="28">
        <v>8830.9364624023401</v>
      </c>
      <c r="CF35" s="28">
        <v>859.04144859313897</v>
      </c>
      <c r="CG35" s="28">
        <v>662.01251220703102</v>
      </c>
      <c r="CH35" s="28">
        <v>144.86676371097499</v>
      </c>
      <c r="CI35" s="28">
        <v>0</v>
      </c>
      <c r="CJ35" s="28">
        <v>88.152744770050006</v>
      </c>
      <c r="CK35" s="28">
        <v>8203.4468383789008</v>
      </c>
      <c r="CL35" s="28">
        <v>1159.35422325134</v>
      </c>
      <c r="CM35" s="28">
        <v>442.18577718734701</v>
      </c>
      <c r="CN35" s="28">
        <f t="shared" si="1"/>
        <v>2407.0953891659574</v>
      </c>
      <c r="CO35" s="28">
        <f t="shared" si="2"/>
        <v>1139.0924727616471</v>
      </c>
      <c r="CP35" s="28"/>
      <c r="CQ35" s="28"/>
      <c r="CR35" s="28"/>
      <c r="CS35" s="37">
        <f t="shared" si="3"/>
        <v>8.0003218349556354E-3</v>
      </c>
      <c r="CT35" s="52">
        <f t="shared" si="4"/>
        <v>-4.0031385242437936E-5</v>
      </c>
      <c r="CU35" s="52">
        <f t="shared" si="5"/>
        <v>-1.3625974040885776E-6</v>
      </c>
      <c r="CV35" s="52">
        <f t="shared" ref="CV35:CV51" si="6">(BJ35-BC35-BR35-BS35-BW35-AY35-BA35-BB35-BE35-BD35-BF35-BL35-BM35-BN35-BO35-BP35-BQ35-BV35-BX35)/BJ35</f>
        <v>-1.9109994584884644E-5</v>
      </c>
      <c r="CW35" s="52"/>
      <c r="CX35" s="37"/>
      <c r="CY35" s="37"/>
      <c r="CZ35" s="28"/>
      <c r="DA35" s="28"/>
      <c r="DB35" s="28"/>
      <c r="DC35" s="28"/>
      <c r="DD35" s="28"/>
      <c r="DE35" s="28"/>
      <c r="DF35" s="28"/>
      <c r="DG35" s="28"/>
      <c r="DH35" s="28"/>
    </row>
    <row r="36" spans="1:112" x14ac:dyDescent="0.3">
      <c r="A36" s="30" t="s">
        <v>35</v>
      </c>
      <c r="B36" s="28">
        <v>122.885311126708</v>
      </c>
      <c r="C36" s="28">
        <v>857.11579895019497</v>
      </c>
      <c r="D36" s="28">
        <v>71.466433525085407</v>
      </c>
      <c r="E36" s="28">
        <v>71.466767787933307</v>
      </c>
      <c r="F36" s="28">
        <v>857.10832977294899</v>
      </c>
      <c r="G36" s="28">
        <v>857.11102676391602</v>
      </c>
      <c r="H36" s="28">
        <v>236.523630142211</v>
      </c>
      <c r="I36" s="28">
        <v>1815.4537668228099</v>
      </c>
      <c r="J36" s="28">
        <v>1815.4608459472599</v>
      </c>
      <c r="K36" s="28">
        <v>4315.0546875</v>
      </c>
      <c r="L36" s="28">
        <v>283.35609292983997</v>
      </c>
      <c r="M36" s="28">
        <v>283.363822579383</v>
      </c>
      <c r="N36" s="28">
        <v>2937.60327148437</v>
      </c>
      <c r="O36" s="28">
        <v>2937.6041564941402</v>
      </c>
      <c r="P36" s="28">
        <v>766386.73913574195</v>
      </c>
      <c r="Q36" s="28">
        <v>63010050.8125</v>
      </c>
      <c r="R36" s="28">
        <v>766693.55310058501</v>
      </c>
      <c r="S36" s="28">
        <v>1824.7019958496001</v>
      </c>
      <c r="T36" s="28">
        <v>5238.0445861816397</v>
      </c>
      <c r="U36" s="28">
        <v>1496.7384681701601</v>
      </c>
      <c r="V36" s="28">
        <v>4159.7790527343705</v>
      </c>
      <c r="W36" s="28">
        <v>1686.5343589782699</v>
      </c>
      <c r="X36" s="28">
        <v>1146.80952596664</v>
      </c>
      <c r="Y36" s="28">
        <v>4159.8139038085901</v>
      </c>
      <c r="Z36" s="28">
        <v>7271.1174316406205</v>
      </c>
      <c r="AA36" s="28">
        <v>36615.119567870999</v>
      </c>
      <c r="AB36" s="28">
        <v>969.87261199951104</v>
      </c>
      <c r="AC36" s="28">
        <v>969.87236022949196</v>
      </c>
      <c r="AD36" s="28">
        <v>969.85926055908203</v>
      </c>
      <c r="AE36" s="28">
        <v>1560.15878224372</v>
      </c>
      <c r="AF36" s="28">
        <v>1008.2332496643</v>
      </c>
      <c r="AG36" s="28">
        <v>1008.19311141967</v>
      </c>
      <c r="AH36" s="28">
        <v>1935.31044769287</v>
      </c>
      <c r="AI36" s="28">
        <v>40.5971924811601</v>
      </c>
      <c r="AJ36" s="28">
        <v>55.0025186538696</v>
      </c>
      <c r="AK36" s="28">
        <v>151.07482528686501</v>
      </c>
      <c r="AL36" s="28">
        <v>0</v>
      </c>
      <c r="AM36" s="28">
        <v>1686.1142883300699</v>
      </c>
      <c r="AN36" s="28">
        <v>139.37572765350299</v>
      </c>
      <c r="AO36" s="28">
        <v>139.37346458434999</v>
      </c>
      <c r="AP36" s="28">
        <v>3495.6263780593799</v>
      </c>
      <c r="AQ36" s="28">
        <v>3495.5965652465802</v>
      </c>
      <c r="AR36" s="28">
        <v>111188.50097656201</v>
      </c>
      <c r="AS36" s="28">
        <v>13832.416564941401</v>
      </c>
      <c r="AT36" s="28">
        <v>13831.855163574201</v>
      </c>
      <c r="AU36" s="28">
        <v>48267.201599120999</v>
      </c>
      <c r="AV36" s="28">
        <v>126024.109863281</v>
      </c>
      <c r="AW36" s="28">
        <v>111184.077880859</v>
      </c>
      <c r="AX36" s="28">
        <v>2858.13743019104</v>
      </c>
      <c r="AY36" s="28">
        <v>5.9227049774490297</v>
      </c>
      <c r="AZ36" s="28">
        <v>30322.511444091699</v>
      </c>
      <c r="BA36" s="28">
        <v>33.628849565982797</v>
      </c>
      <c r="BB36" s="28">
        <v>7.8467695266008297</v>
      </c>
      <c r="BC36" s="28">
        <v>1692.7002477645799</v>
      </c>
      <c r="BD36" s="28">
        <v>87.424921095371204</v>
      </c>
      <c r="BE36" s="28">
        <v>5.8477396965026802</v>
      </c>
      <c r="BF36" s="28">
        <v>1.8913394566625299</v>
      </c>
      <c r="BG36" s="28">
        <v>9587.9307441711408</v>
      </c>
      <c r="BH36" s="28">
        <v>539.3798828125</v>
      </c>
      <c r="BI36" s="28">
        <v>202.54013061523401</v>
      </c>
      <c r="BJ36" s="28">
        <v>4290.7988929748499</v>
      </c>
      <c r="BK36" s="28">
        <v>5297.1308889389002</v>
      </c>
      <c r="BL36" s="28">
        <v>61.804697200655902</v>
      </c>
      <c r="BM36" s="28">
        <v>0.78207552433013905</v>
      </c>
      <c r="BN36" s="28">
        <v>347.41748344898201</v>
      </c>
      <c r="BO36" s="28">
        <v>2.9543181806802701</v>
      </c>
      <c r="BP36" s="28">
        <v>318.88688421249299</v>
      </c>
      <c r="BQ36" s="28">
        <v>42.2080750465393</v>
      </c>
      <c r="BR36" s="28">
        <v>12.1582248806953</v>
      </c>
      <c r="BS36" s="28">
        <v>1441.2206153869599</v>
      </c>
      <c r="BT36" s="28">
        <v>54.023015975952099</v>
      </c>
      <c r="BU36" s="28">
        <v>251.85154438018799</v>
      </c>
      <c r="BV36" s="28">
        <v>57.980111110955399</v>
      </c>
      <c r="BW36" s="28">
        <v>167.662160873413</v>
      </c>
      <c r="BX36" s="28">
        <v>2.63984598062234</v>
      </c>
      <c r="BY36" s="28">
        <v>2556.2477111816402</v>
      </c>
      <c r="BZ36" s="28">
        <v>841.35882258415199</v>
      </c>
      <c r="CA36" s="28">
        <v>841.35731768608002</v>
      </c>
      <c r="CB36" s="28">
        <v>47.3681551814079</v>
      </c>
      <c r="CC36" s="28">
        <v>4.6758836507797197</v>
      </c>
      <c r="CD36" s="28">
        <v>1350.28723144531</v>
      </c>
      <c r="CE36" s="28">
        <v>74423.024047851504</v>
      </c>
      <c r="CF36" s="28">
        <v>8308.2634563446009</v>
      </c>
      <c r="CG36" s="28">
        <v>6499.9511013030997</v>
      </c>
      <c r="CH36" s="28">
        <v>1398.19525575637</v>
      </c>
      <c r="CI36" s="28">
        <v>0</v>
      </c>
      <c r="CJ36" s="28">
        <v>740.68803310394196</v>
      </c>
      <c r="CK36" s="28">
        <v>70103.142211914004</v>
      </c>
      <c r="CL36" s="28">
        <v>10769.4224967956</v>
      </c>
      <c r="CM36" s="28">
        <v>4215.2748403549103</v>
      </c>
      <c r="CN36" s="28">
        <f t="shared" si="1"/>
        <v>20901.865677812399</v>
      </c>
      <c r="CO36" s="28">
        <f t="shared" si="2"/>
        <v>10657.903075274273</v>
      </c>
      <c r="CP36" s="28"/>
      <c r="CQ36" s="28"/>
      <c r="CR36" s="28"/>
      <c r="CS36" s="37">
        <f t="shared" si="3"/>
        <v>8.0003203415449295E-3</v>
      </c>
      <c r="CT36" s="52">
        <f t="shared" si="4"/>
        <v>-3.9999710310818872E-5</v>
      </c>
      <c r="CU36" s="52">
        <f t="shared" si="5"/>
        <v>1.0036132053789254E-7</v>
      </c>
      <c r="CV36" s="52">
        <f t="shared" si="6"/>
        <v>-4.152395837468687E-5</v>
      </c>
      <c r="CW36" s="52"/>
      <c r="CX36" s="37"/>
      <c r="CY36" s="37"/>
      <c r="CZ36" s="28"/>
      <c r="DA36" s="28"/>
      <c r="DB36" s="28"/>
      <c r="DC36" s="28"/>
      <c r="DD36" s="28"/>
      <c r="DE36" s="28"/>
      <c r="DF36" s="28"/>
      <c r="DG36" s="28"/>
      <c r="DH36" s="28"/>
    </row>
    <row r="37" spans="1:112" x14ac:dyDescent="0.3">
      <c r="A37" s="30" t="s">
        <v>36</v>
      </c>
      <c r="B37" s="28">
        <v>49.456002712249699</v>
      </c>
      <c r="C37" s="28">
        <v>422.45837402343699</v>
      </c>
      <c r="D37" s="28">
        <v>41.970939159393303</v>
      </c>
      <c r="E37" s="28">
        <v>41.970986366271902</v>
      </c>
      <c r="F37" s="28">
        <v>422.45431518554602</v>
      </c>
      <c r="G37" s="28">
        <v>422.45555877685501</v>
      </c>
      <c r="H37" s="28">
        <v>146.89241600036601</v>
      </c>
      <c r="I37" s="28">
        <v>808.645823001861</v>
      </c>
      <c r="J37" s="28">
        <v>808.648743629455</v>
      </c>
      <c r="K37" s="28">
        <v>1650.39904785156</v>
      </c>
      <c r="L37" s="28">
        <v>132.625910639762</v>
      </c>
      <c r="M37" s="28">
        <v>132.62871396541499</v>
      </c>
      <c r="N37" s="28">
        <v>1610.2112426757801</v>
      </c>
      <c r="O37" s="28">
        <v>1610.2109985351501</v>
      </c>
      <c r="P37" s="28">
        <v>351921.29394531198</v>
      </c>
      <c r="Q37" s="28">
        <v>29744729.203125</v>
      </c>
      <c r="R37" s="28">
        <v>352062.13208007801</v>
      </c>
      <c r="S37" s="28">
        <v>1250.69044494628</v>
      </c>
      <c r="T37" s="28">
        <v>2463.56153869628</v>
      </c>
      <c r="U37" s="28">
        <v>667.72486877441395</v>
      </c>
      <c r="V37" s="28">
        <v>2198.71215820312</v>
      </c>
      <c r="W37" s="28">
        <v>878.58328247070301</v>
      </c>
      <c r="X37" s="28">
        <v>545.93643617630005</v>
      </c>
      <c r="Y37" s="28">
        <v>2198.7360229492101</v>
      </c>
      <c r="Z37" s="28">
        <v>3746.6024780273401</v>
      </c>
      <c r="AA37" s="28">
        <v>17233.218261718699</v>
      </c>
      <c r="AB37" s="28">
        <v>605.44747924804597</v>
      </c>
      <c r="AC37" s="28">
        <v>605.44606781005803</v>
      </c>
      <c r="AD37" s="28">
        <v>605.43893432617097</v>
      </c>
      <c r="AE37" s="28">
        <v>770.16223192214898</v>
      </c>
      <c r="AF37" s="28">
        <v>611.87595939636196</v>
      </c>
      <c r="AG37" s="28">
        <v>611.85194969177201</v>
      </c>
      <c r="AH37" s="28">
        <v>1045.0535612106301</v>
      </c>
      <c r="AI37" s="28">
        <v>19.063094280660099</v>
      </c>
      <c r="AJ37" s="28">
        <v>43.109313011169398</v>
      </c>
      <c r="AK37" s="28">
        <v>52.617595672607401</v>
      </c>
      <c r="AL37" s="28">
        <v>0</v>
      </c>
      <c r="AM37" s="28">
        <v>796.73065185546795</v>
      </c>
      <c r="AN37" s="28">
        <v>78.015097618102999</v>
      </c>
      <c r="AO37" s="28">
        <v>78.013880729675293</v>
      </c>
      <c r="AP37" s="28">
        <v>1490.4751653671201</v>
      </c>
      <c r="AQ37" s="28">
        <v>1490.46266174316</v>
      </c>
      <c r="AR37" s="28">
        <v>67263.465087890596</v>
      </c>
      <c r="AS37" s="28">
        <v>8609.1437377929597</v>
      </c>
      <c r="AT37" s="28">
        <v>8608.8029174804597</v>
      </c>
      <c r="AU37" s="28">
        <v>24213.482910156199</v>
      </c>
      <c r="AV37" s="28">
        <v>76481.396972656206</v>
      </c>
      <c r="AW37" s="28">
        <v>67260.767822265596</v>
      </c>
      <c r="AX37" s="28">
        <v>1388.5174651145901</v>
      </c>
      <c r="AY37" s="28">
        <v>2.9819188117980899</v>
      </c>
      <c r="AZ37" s="28">
        <v>15577.54397583</v>
      </c>
      <c r="BA37" s="28">
        <v>16.994582921266499</v>
      </c>
      <c r="BB37" s="28">
        <v>4.6999415233731199</v>
      </c>
      <c r="BC37" s="28">
        <v>951.50285148620605</v>
      </c>
      <c r="BD37" s="28">
        <v>35.044616550207103</v>
      </c>
      <c r="BE37" s="28">
        <v>2.32177710533142</v>
      </c>
      <c r="BF37" s="28">
        <v>1.05560123361647</v>
      </c>
      <c r="BG37" s="28">
        <v>4362.66355514526</v>
      </c>
      <c r="BH37" s="28">
        <v>206.29902648925699</v>
      </c>
      <c r="BI37" s="28">
        <v>88.813682556152301</v>
      </c>
      <c r="BJ37" s="28">
        <v>2224.6009712219202</v>
      </c>
      <c r="BK37" s="28">
        <v>2138.0603275299</v>
      </c>
      <c r="BL37" s="28">
        <v>23.850404031574701</v>
      </c>
      <c r="BM37" s="28">
        <v>0.31222048401832497</v>
      </c>
      <c r="BN37" s="28">
        <v>145.72143894433901</v>
      </c>
      <c r="BO37" s="28">
        <v>1.97827475145459</v>
      </c>
      <c r="BP37" s="28">
        <v>157.474152088165</v>
      </c>
      <c r="BQ37" s="28">
        <v>20.516791164874999</v>
      </c>
      <c r="BR37" s="28">
        <v>7.0704830884933401</v>
      </c>
      <c r="BS37" s="28">
        <v>723.42061233520496</v>
      </c>
      <c r="BT37" s="28">
        <v>31.353760719299299</v>
      </c>
      <c r="BU37" s="28">
        <v>152.88363456726</v>
      </c>
      <c r="BV37" s="28">
        <v>24.830134645104401</v>
      </c>
      <c r="BW37" s="28">
        <v>103.78229701519</v>
      </c>
      <c r="BX37" s="28">
        <v>1.12033528258325</v>
      </c>
      <c r="BY37" s="28">
        <v>1982.9722290039001</v>
      </c>
      <c r="BZ37" s="28">
        <v>435.75402140617302</v>
      </c>
      <c r="CA37" s="28">
        <v>435.753299951553</v>
      </c>
      <c r="CB37" s="28">
        <v>22.5422812700271</v>
      </c>
      <c r="CC37" s="28">
        <v>3.8626805841922698</v>
      </c>
      <c r="CD37" s="28">
        <v>592.09411621093705</v>
      </c>
      <c r="CE37" s="28">
        <v>37459.3602294921</v>
      </c>
      <c r="CF37" s="28">
        <v>4088.9185695648098</v>
      </c>
      <c r="CG37" s="28">
        <v>3251.3266324996898</v>
      </c>
      <c r="CH37" s="28">
        <v>715.54899263381901</v>
      </c>
      <c r="CI37" s="28">
        <v>0</v>
      </c>
      <c r="CJ37" s="28">
        <v>391.95568561553898</v>
      </c>
      <c r="CK37" s="28">
        <v>35245.676391601497</v>
      </c>
      <c r="CL37" s="28">
        <v>5114.7530632018997</v>
      </c>
      <c r="CM37" s="28">
        <v>2010.9213809967</v>
      </c>
      <c r="CN37" s="28">
        <f t="shared" si="1"/>
        <v>10737.888000251938</v>
      </c>
      <c r="CO37" s="28">
        <f t="shared" si="2"/>
        <v>5052.3303999241152</v>
      </c>
      <c r="CP37" s="28"/>
      <c r="CQ37" s="28"/>
      <c r="CR37" s="28"/>
      <c r="CS37" s="37">
        <f t="shared" si="3"/>
        <v>8.0003240476258716E-3</v>
      </c>
      <c r="CT37" s="52">
        <f t="shared" si="4"/>
        <v>-4.0373378964501301E-5</v>
      </c>
      <c r="CU37" s="52">
        <f t="shared" si="5"/>
        <v>5.1720546665396388E-7</v>
      </c>
      <c r="CV37" s="52">
        <f t="shared" si="6"/>
        <v>-3.4820734991695803E-5</v>
      </c>
      <c r="CW37" s="52"/>
      <c r="CX37" s="37"/>
      <c r="CY37" s="37"/>
      <c r="CZ37" s="28"/>
      <c r="DA37" s="28"/>
      <c r="DB37" s="28"/>
      <c r="DC37" s="28"/>
      <c r="DD37" s="28"/>
      <c r="DE37" s="28"/>
      <c r="DF37" s="28"/>
      <c r="DG37" s="28"/>
      <c r="DH37" s="28"/>
    </row>
    <row r="38" spans="1:112" x14ac:dyDescent="0.3">
      <c r="A38" s="30" t="s">
        <v>37</v>
      </c>
      <c r="B38" s="28">
        <v>41.437452793121302</v>
      </c>
      <c r="C38" s="28">
        <v>393.65451049804602</v>
      </c>
      <c r="D38" s="28">
        <v>35.552610874175997</v>
      </c>
      <c r="E38" s="28">
        <v>35.552723169326697</v>
      </c>
      <c r="F38" s="28">
        <v>393.65144920349098</v>
      </c>
      <c r="G38" s="28">
        <v>393.652675628662</v>
      </c>
      <c r="H38" s="28">
        <v>137.444219589233</v>
      </c>
      <c r="I38" s="28">
        <v>893.123337268829</v>
      </c>
      <c r="J38" s="28">
        <v>893.12542200088501</v>
      </c>
      <c r="K38" s="28">
        <v>1363.10205078125</v>
      </c>
      <c r="L38" s="28">
        <v>133.289472699165</v>
      </c>
      <c r="M38" s="28">
        <v>133.29170900583199</v>
      </c>
      <c r="N38" s="28">
        <v>1153.31785583496</v>
      </c>
      <c r="O38" s="28">
        <v>1153.31785583496</v>
      </c>
      <c r="P38" s="28">
        <v>305514.52276611299</v>
      </c>
      <c r="Q38" s="28">
        <v>19958972.9609375</v>
      </c>
      <c r="R38" s="28">
        <v>305636.81530761701</v>
      </c>
      <c r="S38" s="28">
        <v>996.29593467712402</v>
      </c>
      <c r="T38" s="28">
        <v>2353.8405456542901</v>
      </c>
      <c r="U38" s="28">
        <v>668.85533142089798</v>
      </c>
      <c r="V38" s="28">
        <v>2018.4114074706999</v>
      </c>
      <c r="W38" s="28">
        <v>902.94496726989701</v>
      </c>
      <c r="X38" s="28">
        <v>558.90497958660103</v>
      </c>
      <c r="Y38" s="28">
        <v>2018.4284057617101</v>
      </c>
      <c r="Z38" s="28">
        <v>4136.4670410156205</v>
      </c>
      <c r="AA38" s="28">
        <v>17397.342102050701</v>
      </c>
      <c r="AB38" s="28">
        <v>526.90775680541901</v>
      </c>
      <c r="AC38" s="28">
        <v>526.90666198730401</v>
      </c>
      <c r="AD38" s="28">
        <v>526.90045166015602</v>
      </c>
      <c r="AE38" s="28">
        <v>720.63455283641804</v>
      </c>
      <c r="AF38" s="28">
        <v>493.91222667694001</v>
      </c>
      <c r="AG38" s="28">
        <v>493.89452838897699</v>
      </c>
      <c r="AH38" s="28">
        <v>963.89129543304398</v>
      </c>
      <c r="AI38" s="28">
        <v>15.5279299728572</v>
      </c>
      <c r="AJ38" s="28">
        <v>37.976081848144503</v>
      </c>
      <c r="AK38" s="28">
        <v>42.637961387634199</v>
      </c>
      <c r="AL38" s="28">
        <v>0</v>
      </c>
      <c r="AM38" s="28">
        <v>855.78654479980401</v>
      </c>
      <c r="AN38" s="28">
        <v>71.903049468994098</v>
      </c>
      <c r="AO38" s="28">
        <v>71.902098655700598</v>
      </c>
      <c r="AP38" s="28">
        <v>1306.03676509857</v>
      </c>
      <c r="AQ38" s="28">
        <v>1306.0225815772999</v>
      </c>
      <c r="AR38" s="28">
        <v>55369.23828125</v>
      </c>
      <c r="AS38" s="28">
        <v>5875.8721008300699</v>
      </c>
      <c r="AT38" s="28">
        <v>5875.6424865722602</v>
      </c>
      <c r="AU38" s="28">
        <v>23618.985778808499</v>
      </c>
      <c r="AV38" s="28">
        <v>61736.546875</v>
      </c>
      <c r="AW38" s="28">
        <v>55367.029052734302</v>
      </c>
      <c r="AX38" s="28">
        <v>1358.42671251297</v>
      </c>
      <c r="AY38" s="28">
        <v>2.4024784979410398</v>
      </c>
      <c r="AZ38" s="28">
        <v>15134.5743789672</v>
      </c>
      <c r="BA38" s="28">
        <v>13.527576416730801</v>
      </c>
      <c r="BB38" s="28">
        <v>3.0547080487012801</v>
      </c>
      <c r="BC38" s="28">
        <v>719.07175207138005</v>
      </c>
      <c r="BD38" s="28">
        <v>30.119365319609599</v>
      </c>
      <c r="BE38" s="28">
        <v>1.83586573600769</v>
      </c>
      <c r="BF38" s="28">
        <v>0.78389814682304804</v>
      </c>
      <c r="BG38" s="28">
        <v>3433.92946434021</v>
      </c>
      <c r="BH38" s="28">
        <v>170.38980102539</v>
      </c>
      <c r="BI38" s="28">
        <v>62.462444305419901</v>
      </c>
      <c r="BJ38" s="28">
        <v>1729.93725967407</v>
      </c>
      <c r="BK38" s="28">
        <v>1703.99101305007</v>
      </c>
      <c r="BL38" s="28">
        <v>19.740736663341501</v>
      </c>
      <c r="BM38" s="28">
        <v>0.249660730361938</v>
      </c>
      <c r="BN38" s="28">
        <v>119.186648339033</v>
      </c>
      <c r="BO38" s="28">
        <v>1.1677967794239501</v>
      </c>
      <c r="BP38" s="28">
        <v>126.96551680564799</v>
      </c>
      <c r="BQ38" s="28">
        <v>17.7886169552803</v>
      </c>
      <c r="BR38" s="28">
        <v>5.0302299857139499</v>
      </c>
      <c r="BS38" s="28">
        <v>587.14433479309002</v>
      </c>
      <c r="BT38" s="28">
        <v>30.019893407821598</v>
      </c>
      <c r="BU38" s="28">
        <v>144.63265466690001</v>
      </c>
      <c r="BV38" s="28">
        <v>19.401363166049101</v>
      </c>
      <c r="BW38" s="28">
        <v>61.6272472143173</v>
      </c>
      <c r="BX38" s="28">
        <v>0.89817580295493804</v>
      </c>
      <c r="BY38" s="28">
        <v>1088.8914489746001</v>
      </c>
      <c r="BZ38" s="28">
        <v>262.64546686410898</v>
      </c>
      <c r="CA38" s="28">
        <v>262.64547330140999</v>
      </c>
      <c r="CB38" s="28">
        <v>23.3707160055637</v>
      </c>
      <c r="CC38" s="28">
        <v>3.3575716912746398</v>
      </c>
      <c r="CD38" s="28">
        <v>416.41928100585898</v>
      </c>
      <c r="CE38" s="28">
        <v>36166.476867675701</v>
      </c>
      <c r="CF38" s="28">
        <v>4054.1990213394101</v>
      </c>
      <c r="CG38" s="28">
        <v>3227.0972452163601</v>
      </c>
      <c r="CH38" s="28">
        <v>710.32987844944</v>
      </c>
      <c r="CI38" s="28">
        <v>0</v>
      </c>
      <c r="CJ38" s="28">
        <v>353.07336282730103</v>
      </c>
      <c r="CK38" s="28">
        <v>34497.989562988201</v>
      </c>
      <c r="CL38" s="28">
        <v>5228.3957233428901</v>
      </c>
      <c r="CM38" s="28">
        <v>2050.9554557800202</v>
      </c>
      <c r="CN38" s="28">
        <f t="shared" si="1"/>
        <v>10432.540897652854</v>
      </c>
      <c r="CO38" s="28">
        <f t="shared" si="2"/>
        <v>5170.8633912582536</v>
      </c>
      <c r="CP38" s="28"/>
      <c r="CQ38" s="28"/>
      <c r="CR38" s="28"/>
      <c r="CS38" s="37">
        <f t="shared" si="3"/>
        <v>8.0003215547021153E-3</v>
      </c>
      <c r="CT38" s="52">
        <f t="shared" si="4"/>
        <v>-4.0101591072522349E-5</v>
      </c>
      <c r="CU38" s="52">
        <f t="shared" si="5"/>
        <v>3.4701238983504343E-7</v>
      </c>
      <c r="CV38" s="52">
        <f t="shared" si="6"/>
        <v>-3.3938686509742275E-5</v>
      </c>
      <c r="CW38" s="52"/>
      <c r="CX38" s="37"/>
      <c r="CY38" s="37"/>
      <c r="CZ38" s="28"/>
      <c r="DA38" s="28"/>
      <c r="DB38" s="28"/>
      <c r="DC38" s="28"/>
      <c r="DD38" s="28"/>
      <c r="DE38" s="28"/>
      <c r="DF38" s="28"/>
      <c r="DG38" s="28"/>
      <c r="DH38" s="28"/>
    </row>
    <row r="39" spans="1:112" x14ac:dyDescent="0.3">
      <c r="A39" s="30" t="s">
        <v>130</v>
      </c>
      <c r="B39" s="28">
        <v>109.68741130828801</v>
      </c>
      <c r="C39" s="28">
        <v>840.82518005371003</v>
      </c>
      <c r="D39" s="28">
        <v>80.198427200317298</v>
      </c>
      <c r="E39" s="28">
        <v>80.198796272277804</v>
      </c>
      <c r="F39" s="28">
        <v>840.81918334960903</v>
      </c>
      <c r="G39" s="28">
        <v>840.821983337402</v>
      </c>
      <c r="H39" s="28">
        <v>264.67319107055602</v>
      </c>
      <c r="I39" s="28">
        <v>1584.9940738677899</v>
      </c>
      <c r="J39" s="28">
        <v>1584.9955520629801</v>
      </c>
      <c r="K39" s="28">
        <v>4215.099609375</v>
      </c>
      <c r="L39" s="28">
        <v>262.392844438552</v>
      </c>
      <c r="M39" s="28">
        <v>262.39847660064697</v>
      </c>
      <c r="N39" s="28">
        <v>3164.7363891601499</v>
      </c>
      <c r="O39" s="28">
        <v>3164.7357788085901</v>
      </c>
      <c r="P39" s="28">
        <v>644886.58764648403</v>
      </c>
      <c r="Q39" s="28">
        <v>60136598.25</v>
      </c>
      <c r="R39" s="28">
        <v>645144.51098632801</v>
      </c>
      <c r="S39" s="28">
        <v>1877.2366600036601</v>
      </c>
      <c r="T39" s="28">
        <v>4847.6182861328098</v>
      </c>
      <c r="U39" s="28">
        <v>1304.1529045104901</v>
      </c>
      <c r="V39" s="28">
        <v>3822.7731323242101</v>
      </c>
      <c r="W39" s="28">
        <v>1590.3378143310499</v>
      </c>
      <c r="X39" s="28">
        <v>1000.42143011093</v>
      </c>
      <c r="Y39" s="28">
        <v>3822.8065185546802</v>
      </c>
      <c r="Z39" s="28">
        <v>7166.5461425781205</v>
      </c>
      <c r="AA39" s="28">
        <v>32798.110595703103</v>
      </c>
      <c r="AB39" s="28">
        <v>1132.50073242187</v>
      </c>
      <c r="AC39" s="28">
        <v>1132.4999237060499</v>
      </c>
      <c r="AD39" s="28">
        <v>1132.4845733642501</v>
      </c>
      <c r="AE39" s="28">
        <v>1393.93557071685</v>
      </c>
      <c r="AF39" s="28">
        <v>1122.21850585937</v>
      </c>
      <c r="AG39" s="28">
        <v>1122.1725234985299</v>
      </c>
      <c r="AH39" s="28">
        <v>1776.78586578369</v>
      </c>
      <c r="AI39" s="28">
        <v>37.933636516332598</v>
      </c>
      <c r="AJ39" s="28">
        <v>75.703981399536104</v>
      </c>
      <c r="AK39" s="28">
        <v>122.611171722412</v>
      </c>
      <c r="AL39" s="28">
        <v>0</v>
      </c>
      <c r="AM39" s="28">
        <v>1622.8608093261701</v>
      </c>
      <c r="AN39" s="28">
        <v>147.173261642456</v>
      </c>
      <c r="AO39" s="28">
        <v>147.170793533325</v>
      </c>
      <c r="AP39" s="28">
        <v>3080.58909988403</v>
      </c>
      <c r="AQ39" s="28">
        <v>3080.5697479248001</v>
      </c>
      <c r="AR39" s="28">
        <v>123255.54785156201</v>
      </c>
      <c r="AS39" s="28">
        <v>15899.5244140625</v>
      </c>
      <c r="AT39" s="28">
        <v>15898.8903808593</v>
      </c>
      <c r="AU39" s="28">
        <v>44111.0751953125</v>
      </c>
      <c r="AV39" s="28">
        <v>140271.65722656201</v>
      </c>
      <c r="AW39" s="28">
        <v>123250.65185546799</v>
      </c>
      <c r="AX39" s="28">
        <v>2606.4979581832799</v>
      </c>
      <c r="AY39" s="28">
        <v>6.3939576102420599</v>
      </c>
      <c r="AZ39" s="28">
        <v>27792.6779785156</v>
      </c>
      <c r="BA39" s="28">
        <v>36.739579379558499</v>
      </c>
      <c r="BB39" s="28">
        <v>9.3339801579713804</v>
      </c>
      <c r="BC39" s="28">
        <v>2004.58937263488</v>
      </c>
      <c r="BD39" s="28">
        <v>86.413590312004004</v>
      </c>
      <c r="BE39" s="28">
        <v>5.6448049545287997</v>
      </c>
      <c r="BF39" s="28">
        <v>2.2494363449513899</v>
      </c>
      <c r="BG39" s="28">
        <v>9984.5096969604492</v>
      </c>
      <c r="BH39" s="28">
        <v>526.88580322265602</v>
      </c>
      <c r="BI39" s="28">
        <v>188.86045837402301</v>
      </c>
      <c r="BJ39" s="28">
        <v>4809.1928405761701</v>
      </c>
      <c r="BK39" s="28">
        <v>5175.3121128082203</v>
      </c>
      <c r="BL39" s="28">
        <v>60.580147966742501</v>
      </c>
      <c r="BM39" s="28">
        <v>0.74782305955886796</v>
      </c>
      <c r="BN39" s="28">
        <v>350.19890141487099</v>
      </c>
      <c r="BO39" s="28">
        <v>3.8324773684143998</v>
      </c>
      <c r="BP39" s="28">
        <v>343.53581714630099</v>
      </c>
      <c r="BQ39" s="28">
        <v>45.356232166290198</v>
      </c>
      <c r="BR39" s="28">
        <v>14.7372072935104</v>
      </c>
      <c r="BS39" s="28">
        <v>1572.2532272338799</v>
      </c>
      <c r="BT39" s="28">
        <v>57.424381732940603</v>
      </c>
      <c r="BU39" s="28">
        <v>279.26629257202097</v>
      </c>
      <c r="BV39" s="28">
        <v>59.281632620841201</v>
      </c>
      <c r="BW39" s="28">
        <v>204.793992996215</v>
      </c>
      <c r="BX39" s="28">
        <v>2.67328052199445</v>
      </c>
      <c r="BY39" s="28">
        <v>2269.1602020263599</v>
      </c>
      <c r="BZ39" s="28">
        <v>1025.8523955345099</v>
      </c>
      <c r="CA39" s="28">
        <v>1025.8539664745299</v>
      </c>
      <c r="CB39" s="28">
        <v>42.402638316154402</v>
      </c>
      <c r="CC39" s="28">
        <v>6.7542711496353096</v>
      </c>
      <c r="CD39" s="28">
        <v>1259.07482910156</v>
      </c>
      <c r="CE39" s="28">
        <v>68360.408203125</v>
      </c>
      <c r="CF39" s="28">
        <v>7368.3924331665003</v>
      </c>
      <c r="CG39" s="28">
        <v>5783.3232917785599</v>
      </c>
      <c r="CH39" s="28">
        <v>1255.36132335662</v>
      </c>
      <c r="CI39" s="28">
        <v>0</v>
      </c>
      <c r="CJ39" s="28">
        <v>689.78066635131802</v>
      </c>
      <c r="CK39" s="28">
        <v>63954.170654296802</v>
      </c>
      <c r="CL39" s="28">
        <v>9425.12941741943</v>
      </c>
      <c r="CM39" s="28">
        <v>3680.9005775451601</v>
      </c>
      <c r="CN39" s="28">
        <f t="shared" si="1"/>
        <v>19158.004870563545</v>
      </c>
      <c r="CO39" s="28">
        <f t="shared" si="2"/>
        <v>9307.3709774709259</v>
      </c>
      <c r="CP39" s="28"/>
      <c r="CQ39" s="28"/>
      <c r="CR39" s="28"/>
      <c r="CS39" s="37">
        <f t="shared" si="3"/>
        <v>8.0003225744086047E-3</v>
      </c>
      <c r="CT39" s="52">
        <f t="shared" si="4"/>
        <v>-4.016167651584732E-5</v>
      </c>
      <c r="CU39" s="52">
        <f t="shared" si="5"/>
        <v>4.75093540180917E-7</v>
      </c>
      <c r="CV39" s="52">
        <f t="shared" si="6"/>
        <v>-3.381453228759883E-5</v>
      </c>
      <c r="CW39" s="52"/>
      <c r="CX39" s="37"/>
      <c r="CY39" s="37"/>
      <c r="CZ39" s="28"/>
      <c r="DA39" s="28"/>
      <c r="DB39" s="28"/>
      <c r="DC39" s="28"/>
      <c r="DD39" s="28"/>
      <c r="DE39" s="28"/>
      <c r="DF39" s="28"/>
      <c r="DG39" s="28"/>
      <c r="DH39" s="28"/>
    </row>
    <row r="40" spans="1:112" x14ac:dyDescent="0.3">
      <c r="A40" s="30" t="s">
        <v>39</v>
      </c>
      <c r="B40" s="28">
        <v>9.0425555408000893</v>
      </c>
      <c r="C40" s="28">
        <v>64.356278181075993</v>
      </c>
      <c r="D40" s="28">
        <v>5.7560441493988002</v>
      </c>
      <c r="E40" s="28">
        <v>5.7560654282569796</v>
      </c>
      <c r="F40" s="28">
        <v>64.355425596237097</v>
      </c>
      <c r="G40" s="28">
        <v>64.355567216873098</v>
      </c>
      <c r="H40" s="28">
        <v>18.679711222648599</v>
      </c>
      <c r="I40" s="28">
        <v>117.556600689888</v>
      </c>
      <c r="J40" s="28">
        <v>117.557080328464</v>
      </c>
      <c r="K40" s="28">
        <v>383.62850952148398</v>
      </c>
      <c r="L40" s="28">
        <v>23.7409633547067</v>
      </c>
      <c r="M40" s="28">
        <v>23.741040870547199</v>
      </c>
      <c r="N40" s="28">
        <v>209.433849334716</v>
      </c>
      <c r="O40" s="28">
        <v>209.43394851684499</v>
      </c>
      <c r="P40" s="28">
        <v>49919.105499267498</v>
      </c>
      <c r="Q40" s="28">
        <v>4670188.0078125</v>
      </c>
      <c r="R40" s="28">
        <v>49939.080429077098</v>
      </c>
      <c r="S40" s="28">
        <v>143.063990354537</v>
      </c>
      <c r="T40" s="28">
        <v>382.03548908233603</v>
      </c>
      <c r="U40" s="28">
        <v>101.898643016815</v>
      </c>
      <c r="V40" s="28">
        <v>305.84164428710898</v>
      </c>
      <c r="W40" s="28">
        <v>116.138939619064</v>
      </c>
      <c r="X40" s="28">
        <v>77.115885138511601</v>
      </c>
      <c r="Y40" s="28">
        <v>305.84380722045898</v>
      </c>
      <c r="Z40" s="28">
        <v>658.38659667968705</v>
      </c>
      <c r="AA40" s="28">
        <v>2505.2238273620601</v>
      </c>
      <c r="AB40" s="28">
        <v>77.761167526245103</v>
      </c>
      <c r="AC40" s="28">
        <v>77.761209487914996</v>
      </c>
      <c r="AD40" s="28">
        <v>77.760128021240206</v>
      </c>
      <c r="AE40" s="28">
        <v>109.81808951497</v>
      </c>
      <c r="AF40" s="28">
        <v>82.545795679092393</v>
      </c>
      <c r="AG40" s="28">
        <v>82.542474985122595</v>
      </c>
      <c r="AH40" s="28">
        <v>133.67931872606201</v>
      </c>
      <c r="AI40" s="28">
        <v>3.1764065884053698</v>
      </c>
      <c r="AJ40" s="28">
        <v>5.2776250243186897</v>
      </c>
      <c r="AK40" s="28">
        <v>11.319840312004001</v>
      </c>
      <c r="AL40" s="28">
        <v>0</v>
      </c>
      <c r="AM40" s="28">
        <v>132.56072235107399</v>
      </c>
      <c r="AN40" s="28">
        <v>10.630968213081299</v>
      </c>
      <c r="AO40" s="28">
        <v>10.6308513879776</v>
      </c>
      <c r="AP40" s="28">
        <v>237.08417940139699</v>
      </c>
      <c r="AQ40" s="28">
        <v>237.07999169826499</v>
      </c>
      <c r="AR40" s="28">
        <v>9074.9118041992097</v>
      </c>
      <c r="AS40" s="28">
        <v>1160.7666015625</v>
      </c>
      <c r="AT40" s="28">
        <v>1160.7180633544899</v>
      </c>
      <c r="AU40" s="28">
        <v>3368.83933639526</v>
      </c>
      <c r="AV40" s="28">
        <v>10317.803161620999</v>
      </c>
      <c r="AW40" s="28">
        <v>9074.5502624511701</v>
      </c>
      <c r="AX40" s="28">
        <v>198.51805818080899</v>
      </c>
      <c r="AY40" s="28">
        <v>0.54815526242600698</v>
      </c>
      <c r="AZ40" s="28">
        <v>2119.0407428741401</v>
      </c>
      <c r="BA40" s="28">
        <v>3.1580696254968599</v>
      </c>
      <c r="BB40" s="28">
        <v>0.80475544556975298</v>
      </c>
      <c r="BC40" s="28">
        <v>163.274318516254</v>
      </c>
      <c r="BD40" s="28">
        <v>7.6277051158249298</v>
      </c>
      <c r="BE40" s="28">
        <v>0.49718210101127602</v>
      </c>
      <c r="BF40" s="28">
        <v>0.175679615000262</v>
      </c>
      <c r="BG40" s="28">
        <v>856.96382570266701</v>
      </c>
      <c r="BH40" s="28">
        <v>47.953330993652301</v>
      </c>
      <c r="BI40" s="28">
        <v>14.9813013076782</v>
      </c>
      <c r="BJ40" s="28">
        <v>402.04655838012599</v>
      </c>
      <c r="BK40" s="28">
        <v>454.91381826996798</v>
      </c>
      <c r="BL40" s="28">
        <v>5.48579083941876</v>
      </c>
      <c r="BM40" s="28">
        <v>6.5160147845745003E-2</v>
      </c>
      <c r="BN40" s="28">
        <v>31.1489154919981</v>
      </c>
      <c r="BO40" s="28">
        <v>0.31141929281875402</v>
      </c>
      <c r="BP40" s="28">
        <v>28.9141732454299</v>
      </c>
      <c r="BQ40" s="28">
        <v>3.7169284075498501</v>
      </c>
      <c r="BR40" s="28">
        <v>1.2123880609869899</v>
      </c>
      <c r="BS40" s="28">
        <v>132.376011133193</v>
      </c>
      <c r="BT40" s="28">
        <v>4.1422278285026497</v>
      </c>
      <c r="BU40" s="28">
        <v>20.933159708976699</v>
      </c>
      <c r="BV40" s="28">
        <v>5.3607923996169102</v>
      </c>
      <c r="BW40" s="28">
        <v>17.143461763858699</v>
      </c>
      <c r="BX40" s="28">
        <v>0.239109468282549</v>
      </c>
      <c r="BY40" s="28">
        <v>62.1601238250732</v>
      </c>
      <c r="BZ40" s="28">
        <v>85.451824277639304</v>
      </c>
      <c r="CA40" s="28">
        <v>85.451801508665</v>
      </c>
      <c r="CB40" s="28">
        <v>3.2279534190893102</v>
      </c>
      <c r="CC40" s="28">
        <v>0.47187296673655499</v>
      </c>
      <c r="CD40" s="28">
        <v>99.876663208007798</v>
      </c>
      <c r="CE40" s="28">
        <v>5204.3807067871003</v>
      </c>
      <c r="CF40" s="28">
        <v>569.86826109886101</v>
      </c>
      <c r="CG40" s="28">
        <v>446.434855103492</v>
      </c>
      <c r="CH40" s="28">
        <v>96.174901157617498</v>
      </c>
      <c r="CI40" s="28">
        <v>0</v>
      </c>
      <c r="CJ40" s="28">
        <v>50.411061167716902</v>
      </c>
      <c r="CK40" s="28">
        <v>4889.9210052490198</v>
      </c>
      <c r="CL40" s="28">
        <v>725.55623054504395</v>
      </c>
      <c r="CM40" s="28">
        <v>283.550835371017</v>
      </c>
      <c r="CN40" s="28">
        <f t="shared" si="1"/>
        <v>1460.6938167055189</v>
      </c>
      <c r="CO40" s="28">
        <f t="shared" si="2"/>
        <v>717.04997434626125</v>
      </c>
      <c r="CP40" s="28"/>
      <c r="CQ40" s="28"/>
      <c r="CR40" s="28"/>
      <c r="CS40" s="37">
        <f t="shared" si="3"/>
        <v>8.0003266573389319E-3</v>
      </c>
      <c r="CT40" s="52">
        <f t="shared" si="4"/>
        <v>-4.0807118841832165E-5</v>
      </c>
      <c r="CU40" s="52">
        <f t="shared" si="5"/>
        <v>4.0247353150736852E-6</v>
      </c>
      <c r="CV40" s="52">
        <f t="shared" si="6"/>
        <v>-3.347262195347932E-5</v>
      </c>
      <c r="CW40" s="52"/>
      <c r="CX40" s="37"/>
      <c r="CY40" s="37"/>
      <c r="CZ40" s="28"/>
      <c r="DA40" s="28"/>
      <c r="DB40" s="28"/>
      <c r="DC40" s="28"/>
      <c r="DD40" s="28"/>
      <c r="DE40" s="28"/>
      <c r="DF40" s="28"/>
      <c r="DG40" s="28"/>
      <c r="DH40" s="28"/>
    </row>
    <row r="41" spans="1:112" x14ac:dyDescent="0.3">
      <c r="A41" s="30" t="s">
        <v>40</v>
      </c>
      <c r="B41" s="28">
        <v>50.591104030609102</v>
      </c>
      <c r="C41" s="28">
        <v>434.26767921447703</v>
      </c>
      <c r="D41" s="28">
        <v>37.771520137786801</v>
      </c>
      <c r="E41" s="28">
        <v>37.771546363830502</v>
      </c>
      <c r="F41" s="28">
        <v>434.262950897216</v>
      </c>
      <c r="G41" s="28">
        <v>434.26431083679199</v>
      </c>
      <c r="H41" s="28">
        <v>140.48854541778499</v>
      </c>
      <c r="I41" s="28">
        <v>979.85383987426701</v>
      </c>
      <c r="J41" s="28">
        <v>979.85632324218705</v>
      </c>
      <c r="K41" s="28">
        <v>1791.82153320312</v>
      </c>
      <c r="L41" s="28">
        <v>141.682939946651</v>
      </c>
      <c r="M41" s="28">
        <v>141.686505973339</v>
      </c>
      <c r="N41" s="28">
        <v>1435.3947296142501</v>
      </c>
      <c r="O41" s="28">
        <v>1435.39440917968</v>
      </c>
      <c r="P41" s="28">
        <v>458484.055786132</v>
      </c>
      <c r="Q41" s="28">
        <v>29396565.046875</v>
      </c>
      <c r="R41" s="28">
        <v>458667.57482910098</v>
      </c>
      <c r="S41" s="28">
        <v>1466.56617355346</v>
      </c>
      <c r="T41" s="28">
        <v>2595.6973457336398</v>
      </c>
      <c r="U41" s="28">
        <v>750.48999786376896</v>
      </c>
      <c r="V41" s="28">
        <v>2659.1362915038999</v>
      </c>
      <c r="W41" s="28">
        <v>962.27076911926201</v>
      </c>
      <c r="X41" s="28">
        <v>658.88488841056801</v>
      </c>
      <c r="Y41" s="28">
        <v>2659.1579895019499</v>
      </c>
      <c r="Z41" s="28">
        <v>4632.07470703125</v>
      </c>
      <c r="AA41" s="28">
        <v>19170.761840820302</v>
      </c>
      <c r="AB41" s="28">
        <v>558.15664291381802</v>
      </c>
      <c r="AC41" s="28">
        <v>558.15824508666901</v>
      </c>
      <c r="AD41" s="28">
        <v>558.148780822753</v>
      </c>
      <c r="AE41" s="28">
        <v>912.26302456855694</v>
      </c>
      <c r="AF41" s="28">
        <v>615.19891166687</v>
      </c>
      <c r="AG41" s="28">
        <v>615.17384910583496</v>
      </c>
      <c r="AH41" s="28">
        <v>1239.71400547027</v>
      </c>
      <c r="AI41" s="28">
        <v>19.782541923224901</v>
      </c>
      <c r="AJ41" s="28">
        <v>35.9439504146575</v>
      </c>
      <c r="AK41" s="28">
        <v>57.450217247009199</v>
      </c>
      <c r="AL41" s="28">
        <v>0</v>
      </c>
      <c r="AM41" s="28">
        <v>869.23164367675702</v>
      </c>
      <c r="AN41" s="28">
        <v>76.3592014312744</v>
      </c>
      <c r="AO41" s="28">
        <v>76.358083724975501</v>
      </c>
      <c r="AP41" s="28">
        <v>1858.66605329513</v>
      </c>
      <c r="AQ41" s="28">
        <v>1858.65555429458</v>
      </c>
      <c r="AR41" s="28">
        <v>68206.531005859302</v>
      </c>
      <c r="AS41" s="28">
        <v>8078.1419372558503</v>
      </c>
      <c r="AT41" s="28">
        <v>8077.8214721679597</v>
      </c>
      <c r="AU41" s="28">
        <v>27842.059204101501</v>
      </c>
      <c r="AV41" s="28">
        <v>76896.792480468706</v>
      </c>
      <c r="AW41" s="28">
        <v>68203.795288085894</v>
      </c>
      <c r="AX41" s="28">
        <v>1532.6561002731301</v>
      </c>
      <c r="AY41" s="28">
        <v>3.5396578619256598</v>
      </c>
      <c r="AZ41" s="28">
        <v>18288.247650146401</v>
      </c>
      <c r="BA41" s="28">
        <v>19.565455600619298</v>
      </c>
      <c r="BB41" s="28">
        <v>4.9678080305457097</v>
      </c>
      <c r="BC41" s="28">
        <v>775.86549472808804</v>
      </c>
      <c r="BD41" s="28">
        <v>39.716233968734699</v>
      </c>
      <c r="BE41" s="28">
        <v>2.4596872329711901</v>
      </c>
      <c r="BF41" s="28">
        <v>1.12999110948294</v>
      </c>
      <c r="BG41" s="28">
        <v>4423.1884021758997</v>
      </c>
      <c r="BH41" s="28">
        <v>223.97657775878901</v>
      </c>
      <c r="BI41" s="28">
        <v>88.291809082031193</v>
      </c>
      <c r="BJ41" s="28">
        <v>2165.18530845642</v>
      </c>
      <c r="BK41" s="28">
        <v>2258.0058417320201</v>
      </c>
      <c r="BL41" s="28">
        <v>25.960110694169899</v>
      </c>
      <c r="BM41" s="28">
        <v>0.33593913912773099</v>
      </c>
      <c r="BN41" s="28">
        <v>161.48621705174401</v>
      </c>
      <c r="BO41" s="28">
        <v>1.7234414517879399</v>
      </c>
      <c r="BP41" s="28">
        <v>175.403593540191</v>
      </c>
      <c r="BQ41" s="28">
        <v>24.7380819320678</v>
      </c>
      <c r="BR41" s="28">
        <v>7.4393609464168504</v>
      </c>
      <c r="BS41" s="28">
        <v>811.42250156402497</v>
      </c>
      <c r="BT41" s="28">
        <v>31.0922753810882</v>
      </c>
      <c r="BU41" s="28">
        <v>151.48354816436699</v>
      </c>
      <c r="BV41" s="28">
        <v>27.122129667550301</v>
      </c>
      <c r="BW41" s="28">
        <v>81.153446555137606</v>
      </c>
      <c r="BX41" s="28">
        <v>1.2419000067165999</v>
      </c>
      <c r="BY41" s="28">
        <v>2572.6655960082999</v>
      </c>
      <c r="BZ41" s="28">
        <v>583.72186076641003</v>
      </c>
      <c r="CA41" s="28">
        <v>583.72159945964802</v>
      </c>
      <c r="CB41" s="28">
        <v>25.308564305305399</v>
      </c>
      <c r="CC41" s="28">
        <v>3.11598044633865</v>
      </c>
      <c r="CD41" s="28">
        <v>588.61468505859295</v>
      </c>
      <c r="CE41" s="28">
        <v>43070.868652343699</v>
      </c>
      <c r="CF41" s="28">
        <v>4948.06833267211</v>
      </c>
      <c r="CG41" s="28">
        <v>3972.8228487968399</v>
      </c>
      <c r="CH41" s="28">
        <v>877.32658410072304</v>
      </c>
      <c r="CI41" s="28">
        <v>0</v>
      </c>
      <c r="CJ41" s="28">
        <v>454.694270133972</v>
      </c>
      <c r="CK41" s="28">
        <v>40943.715515136697</v>
      </c>
      <c r="CL41" s="28">
        <v>6092.9929122924796</v>
      </c>
      <c r="CM41" s="28">
        <v>2428.47182559967</v>
      </c>
      <c r="CN41" s="28">
        <f t="shared" si="1"/>
        <v>12606.425974007205</v>
      </c>
      <c r="CO41" s="28">
        <f t="shared" si="2"/>
        <v>6031.8951319446805</v>
      </c>
      <c r="CP41" s="28"/>
      <c r="CQ41" s="28"/>
      <c r="CR41" s="28"/>
      <c r="CS41" s="37">
        <f t="shared" si="3"/>
        <v>8.000319542887652E-3</v>
      </c>
      <c r="CT41" s="52">
        <f t="shared" si="4"/>
        <v>-4.0045549547446144E-5</v>
      </c>
      <c r="CU41" s="52">
        <f t="shared" si="5"/>
        <v>-6.2127413317936956E-7</v>
      </c>
      <c r="CV41" s="52">
        <f t="shared" si="6"/>
        <v>-3.960059425273735E-5</v>
      </c>
      <c r="CW41" s="52"/>
      <c r="CX41" s="37"/>
      <c r="CY41" s="37"/>
      <c r="CZ41" s="28"/>
      <c r="DA41" s="28"/>
      <c r="DB41" s="28"/>
      <c r="DC41" s="28"/>
      <c r="DD41" s="28"/>
      <c r="DE41" s="28"/>
      <c r="DF41" s="28"/>
      <c r="DG41" s="28"/>
      <c r="DH41" s="28"/>
    </row>
    <row r="42" spans="1:112" x14ac:dyDescent="0.3">
      <c r="A42" s="30" t="s">
        <v>41</v>
      </c>
      <c r="B42" s="28">
        <v>15.1431348323822</v>
      </c>
      <c r="C42" s="28">
        <v>134.392887115478</v>
      </c>
      <c r="D42" s="28">
        <v>13.2569081783294</v>
      </c>
      <c r="E42" s="28">
        <v>13.256911754608099</v>
      </c>
      <c r="F42" s="28">
        <v>134.39174652099601</v>
      </c>
      <c r="G42" s="28">
        <v>134.39218235015801</v>
      </c>
      <c r="H42" s="28">
        <v>47.634577274322503</v>
      </c>
      <c r="I42" s="28">
        <v>263.21239042282099</v>
      </c>
      <c r="J42" s="28">
        <v>263.21158742904601</v>
      </c>
      <c r="K42" s="28">
        <v>298.53900146484301</v>
      </c>
      <c r="L42" s="28">
        <v>34.502989232540102</v>
      </c>
      <c r="M42" s="28">
        <v>34.503668904304497</v>
      </c>
      <c r="N42" s="28">
        <v>491.68105316162098</v>
      </c>
      <c r="O42" s="28">
        <v>491.68091583251902</v>
      </c>
      <c r="P42" s="28">
        <v>93623.443115234302</v>
      </c>
      <c r="Q42" s="28">
        <v>6444038.5234375</v>
      </c>
      <c r="R42" s="28">
        <v>93660.904479980396</v>
      </c>
      <c r="S42" s="28">
        <v>260.29239749908402</v>
      </c>
      <c r="T42" s="28">
        <v>770.22591018676701</v>
      </c>
      <c r="U42" s="28">
        <v>207.56188583374001</v>
      </c>
      <c r="V42" s="28">
        <v>560.65591430664006</v>
      </c>
      <c r="W42" s="28">
        <v>280.02110671997002</v>
      </c>
      <c r="X42" s="28">
        <v>160.64167630672401</v>
      </c>
      <c r="Y42" s="28">
        <v>560.65995788574196</v>
      </c>
      <c r="Z42" s="28">
        <v>1017.2914276123</v>
      </c>
      <c r="AA42" s="28">
        <v>5407.3332824707004</v>
      </c>
      <c r="AB42" s="28">
        <v>195.645118713378</v>
      </c>
      <c r="AC42" s="28">
        <v>195.645751953125</v>
      </c>
      <c r="AD42" s="28">
        <v>195.642372131347</v>
      </c>
      <c r="AE42" s="28">
        <v>207.370578885078</v>
      </c>
      <c r="AF42" s="28">
        <v>189.15069580078099</v>
      </c>
      <c r="AG42" s="28">
        <v>189.143206596374</v>
      </c>
      <c r="AH42" s="28">
        <v>276.63372492790199</v>
      </c>
      <c r="AI42" s="28">
        <v>5.2207450335845298</v>
      </c>
      <c r="AJ42" s="28">
        <v>14.311927556991501</v>
      </c>
      <c r="AK42" s="28">
        <v>14.1988798379898</v>
      </c>
      <c r="AL42" s="28">
        <v>0</v>
      </c>
      <c r="AM42" s="28">
        <v>210.019283294677</v>
      </c>
      <c r="AN42" s="28">
        <v>25.295823812484699</v>
      </c>
      <c r="AO42" s="28">
        <v>25.295556783676101</v>
      </c>
      <c r="AP42" s="28">
        <v>335.900505065917</v>
      </c>
      <c r="AQ42" s="28">
        <v>335.89703130722</v>
      </c>
      <c r="AR42" s="28">
        <v>20914.560913085901</v>
      </c>
      <c r="AS42" s="28">
        <v>2540.1258697509702</v>
      </c>
      <c r="AT42" s="28">
        <v>2540.0256652831999</v>
      </c>
      <c r="AU42" s="28">
        <v>7098.96435546875</v>
      </c>
      <c r="AV42" s="28">
        <v>23642.887084960901</v>
      </c>
      <c r="AW42" s="28">
        <v>20913.732543945302</v>
      </c>
      <c r="AX42" s="28">
        <v>426.78237390518098</v>
      </c>
      <c r="AY42" s="28">
        <v>0.85029335517901905</v>
      </c>
      <c r="AZ42" s="28">
        <v>4438.3757171630796</v>
      </c>
      <c r="BA42" s="28">
        <v>4.9535626769065804</v>
      </c>
      <c r="BB42" s="28">
        <v>1.2620519325137101</v>
      </c>
      <c r="BC42" s="28">
        <v>352.33399009704499</v>
      </c>
      <c r="BD42" s="28">
        <v>7.89101622998714</v>
      </c>
      <c r="BE42" s="28">
        <v>0.43174093961715698</v>
      </c>
      <c r="BF42" s="28">
        <v>0.323931466322392</v>
      </c>
      <c r="BG42" s="28">
        <v>1152.68650436401</v>
      </c>
      <c r="BH42" s="28">
        <v>37.317394256591797</v>
      </c>
      <c r="BI42" s="28">
        <v>17.631698608398398</v>
      </c>
      <c r="BJ42" s="28">
        <v>724.049571990966</v>
      </c>
      <c r="BK42" s="28">
        <v>428.63764178752899</v>
      </c>
      <c r="BL42" s="28">
        <v>4.4596239626407597</v>
      </c>
      <c r="BM42" s="28">
        <v>5.9432938694953898E-2</v>
      </c>
      <c r="BN42" s="28">
        <v>32.833309382200198</v>
      </c>
      <c r="BO42" s="28">
        <v>0.57130563631653697</v>
      </c>
      <c r="BP42" s="28">
        <v>48.000264167785602</v>
      </c>
      <c r="BQ42" s="28">
        <v>6.5119681954383797</v>
      </c>
      <c r="BR42" s="28">
        <v>2.19612845778465</v>
      </c>
      <c r="BS42" s="28">
        <v>227.69481563568101</v>
      </c>
      <c r="BT42" s="28">
        <v>10.1961660385131</v>
      </c>
      <c r="BU42" s="28">
        <v>47.946650028228703</v>
      </c>
      <c r="BV42" s="28">
        <v>5.1723529817536402</v>
      </c>
      <c r="BW42" s="28">
        <v>28.278960704803399</v>
      </c>
      <c r="BX42" s="28">
        <v>0.24184298212639899</v>
      </c>
      <c r="BY42" s="28">
        <v>414.04504203796301</v>
      </c>
      <c r="BZ42" s="28">
        <v>74.298719525337205</v>
      </c>
      <c r="CA42" s="28">
        <v>74.298865616321507</v>
      </c>
      <c r="CB42" s="28">
        <v>7.13259010016918</v>
      </c>
      <c r="CC42" s="28">
        <v>1.2859818190336201</v>
      </c>
      <c r="CD42" s="28">
        <v>117.545234680175</v>
      </c>
      <c r="CE42" s="28">
        <v>10899.1114196777</v>
      </c>
      <c r="CF42" s="28">
        <v>1156.8433542251501</v>
      </c>
      <c r="CG42" s="28">
        <v>907.93059921264603</v>
      </c>
      <c r="CH42" s="28">
        <v>198.82486891746501</v>
      </c>
      <c r="CI42" s="28">
        <v>0</v>
      </c>
      <c r="CJ42" s="28">
        <v>109.611981868743</v>
      </c>
      <c r="CK42" s="28">
        <v>10237.801147460899</v>
      </c>
      <c r="CL42" s="28">
        <v>1518.3780937194799</v>
      </c>
      <c r="CM42" s="28">
        <v>589.40000867843605</v>
      </c>
      <c r="CN42" s="28">
        <f t="shared" si="1"/>
        <v>3059.4541365366736</v>
      </c>
      <c r="CO42" s="28">
        <f t="shared" si="2"/>
        <v>1498.1379004517853</v>
      </c>
      <c r="CP42" s="28"/>
      <c r="CQ42" s="28"/>
      <c r="CR42" s="28"/>
      <c r="CS42" s="37">
        <f t="shared" si="3"/>
        <v>8.0003214125697296E-3</v>
      </c>
      <c r="CT42" s="52">
        <f t="shared" si="4"/>
        <v>-4.0197868954675408E-5</v>
      </c>
      <c r="CU42" s="52">
        <f t="shared" si="5"/>
        <v>-6.154444268004045E-7</v>
      </c>
      <c r="CV42" s="52">
        <f t="shared" si="6"/>
        <v>-2.3506335047933359E-5</v>
      </c>
      <c r="CW42" s="52"/>
      <c r="CX42" s="37"/>
      <c r="CY42" s="37"/>
      <c r="CZ42" s="28"/>
      <c r="DA42" s="28"/>
      <c r="DB42" s="28"/>
      <c r="DC42" s="28"/>
      <c r="DD42" s="28"/>
      <c r="DE42" s="28"/>
      <c r="DF42" s="28"/>
      <c r="DG42" s="28"/>
      <c r="DH42" s="28"/>
    </row>
    <row r="43" spans="1:112" x14ac:dyDescent="0.3">
      <c r="A43" s="30" t="s">
        <v>42</v>
      </c>
      <c r="B43" s="28">
        <v>83.070806503295898</v>
      </c>
      <c r="C43" s="28">
        <v>690.25063323974598</v>
      </c>
      <c r="D43" s="28">
        <v>64.6105699539184</v>
      </c>
      <c r="E43" s="28">
        <v>64.610531806945801</v>
      </c>
      <c r="F43" s="28">
        <v>690.245460510253</v>
      </c>
      <c r="G43" s="28">
        <v>690.24744415283203</v>
      </c>
      <c r="H43" s="28">
        <v>227.95420837402301</v>
      </c>
      <c r="I43" s="28">
        <v>1407.34863758087</v>
      </c>
      <c r="J43" s="28">
        <v>1407.34923362731</v>
      </c>
      <c r="K43" s="28">
        <v>2839.26025390625</v>
      </c>
      <c r="L43" s="28">
        <v>208.108881473541</v>
      </c>
      <c r="M43" s="28">
        <v>208.11376380920399</v>
      </c>
      <c r="N43" s="28">
        <v>2640.3538818359302</v>
      </c>
      <c r="O43" s="28">
        <v>2640.3541259765602</v>
      </c>
      <c r="P43" s="28">
        <v>617125.24584960903</v>
      </c>
      <c r="Q43" s="28">
        <v>46563387.8125</v>
      </c>
      <c r="R43" s="28">
        <v>617372.25170898403</v>
      </c>
      <c r="S43" s="28">
        <v>1834.28903579711</v>
      </c>
      <c r="T43" s="28">
        <v>3975.85963439941</v>
      </c>
      <c r="U43" s="28">
        <v>1127.7224464416499</v>
      </c>
      <c r="V43" s="28">
        <v>3511.4529418945299</v>
      </c>
      <c r="W43" s="28">
        <v>1454.4270553588799</v>
      </c>
      <c r="X43" s="28">
        <v>943.56984567642201</v>
      </c>
      <c r="Y43" s="28">
        <v>3511.4816284179601</v>
      </c>
      <c r="Z43" s="28">
        <v>6334.8114013671802</v>
      </c>
      <c r="AA43" s="28">
        <v>28957.115966796799</v>
      </c>
      <c r="AB43" s="28">
        <v>972.49224853515602</v>
      </c>
      <c r="AC43" s="28">
        <v>972.49284362792901</v>
      </c>
      <c r="AD43" s="28">
        <v>972.47854614257801</v>
      </c>
      <c r="AE43" s="28">
        <v>1255.4277877807599</v>
      </c>
      <c r="AF43" s="28">
        <v>1014.8038406372</v>
      </c>
      <c r="AG43" s="28">
        <v>1014.76200866699</v>
      </c>
      <c r="AH43" s="28">
        <v>1720.09482574462</v>
      </c>
      <c r="AI43" s="28">
        <v>28.981334257870898</v>
      </c>
      <c r="AJ43" s="28">
        <v>60.424670219421301</v>
      </c>
      <c r="AK43" s="28">
        <v>86.7939643859863</v>
      </c>
      <c r="AL43" s="28">
        <v>0</v>
      </c>
      <c r="AM43" s="28">
        <v>1265.4959411621001</v>
      </c>
      <c r="AN43" s="28">
        <v>125.45822906494099</v>
      </c>
      <c r="AO43" s="28">
        <v>125.456565856933</v>
      </c>
      <c r="AP43" s="28">
        <v>2573.7906169891298</v>
      </c>
      <c r="AQ43" s="28">
        <v>2573.7675247192301</v>
      </c>
      <c r="AR43" s="28">
        <v>111492.109863281</v>
      </c>
      <c r="AS43" s="28">
        <v>14343.5574951171</v>
      </c>
      <c r="AT43" s="28">
        <v>14342.978881835899</v>
      </c>
      <c r="AU43" s="28">
        <v>40475.223876953103</v>
      </c>
      <c r="AV43" s="28">
        <v>126845.35546875</v>
      </c>
      <c r="AW43" s="28">
        <v>111487.63183593701</v>
      </c>
      <c r="AX43" s="28">
        <v>2289.8838567733701</v>
      </c>
      <c r="AY43" s="28">
        <v>4.6503220051526997</v>
      </c>
      <c r="AZ43" s="28">
        <v>26121.2352905273</v>
      </c>
      <c r="BA43" s="28">
        <v>26.159832358360202</v>
      </c>
      <c r="BB43" s="28">
        <v>6.6766144931316296</v>
      </c>
      <c r="BC43" s="28">
        <v>1534.64147377014</v>
      </c>
      <c r="BD43" s="28">
        <v>59.9120139479637</v>
      </c>
      <c r="BE43" s="28">
        <v>3.9056901931762602</v>
      </c>
      <c r="BF43" s="28">
        <v>1.7218309845775299</v>
      </c>
      <c r="BG43" s="28">
        <v>7102.9344940185501</v>
      </c>
      <c r="BH43" s="28">
        <v>354.90734863281199</v>
      </c>
      <c r="BI43" s="28">
        <v>140.99089050292901</v>
      </c>
      <c r="BJ43" s="28">
        <v>3515.4526901245099</v>
      </c>
      <c r="BK43" s="28">
        <v>3587.4798374175998</v>
      </c>
      <c r="BL43" s="28">
        <v>41.006388582289198</v>
      </c>
      <c r="BM43" s="28">
        <v>0.520812928676605</v>
      </c>
      <c r="BN43" s="28">
        <v>240.20296108722599</v>
      </c>
      <c r="BO43" s="28">
        <v>2.9345416836440501</v>
      </c>
      <c r="BP43" s="28">
        <v>242.331065177917</v>
      </c>
      <c r="BQ43" s="28">
        <v>33.487129688262897</v>
      </c>
      <c r="BR43" s="28">
        <v>10.6166478395462</v>
      </c>
      <c r="BS43" s="28">
        <v>1107.2024421691799</v>
      </c>
      <c r="BT43" s="28">
        <v>49.894750118255601</v>
      </c>
      <c r="BU43" s="28">
        <v>235.98576354980401</v>
      </c>
      <c r="BV43" s="28">
        <v>40.428312476724301</v>
      </c>
      <c r="BW43" s="28">
        <v>157.33186888694701</v>
      </c>
      <c r="BX43" s="28">
        <v>1.84387021814472</v>
      </c>
      <c r="BY43" s="28">
        <v>3349.01072692871</v>
      </c>
      <c r="BZ43" s="28">
        <v>716.32125973701397</v>
      </c>
      <c r="CA43" s="28">
        <v>716.32155156135502</v>
      </c>
      <c r="CB43" s="28">
        <v>37.919384837150503</v>
      </c>
      <c r="CC43" s="28">
        <v>5.2704032659530604</v>
      </c>
      <c r="CD43" s="28">
        <v>939.93994140625</v>
      </c>
      <c r="CE43" s="28">
        <v>62603.335449218699</v>
      </c>
      <c r="CF43" s="28">
        <v>6954.8988533020001</v>
      </c>
      <c r="CG43" s="28">
        <v>5526.4882144927897</v>
      </c>
      <c r="CH43" s="28">
        <v>1221.39526557922</v>
      </c>
      <c r="CI43" s="28">
        <v>0</v>
      </c>
      <c r="CJ43" s="28">
        <v>662.94139099121003</v>
      </c>
      <c r="CK43" s="28">
        <v>58953.035400390603</v>
      </c>
      <c r="CL43" s="28">
        <v>8802.2807693481409</v>
      </c>
      <c r="CM43" s="28">
        <v>3473.34202194213</v>
      </c>
      <c r="CN43" s="28">
        <f t="shared" si="1"/>
        <v>18005.8486378284</v>
      </c>
      <c r="CO43" s="28">
        <f t="shared" si="2"/>
        <v>8701.8969287645559</v>
      </c>
      <c r="CP43" s="28"/>
      <c r="CQ43" s="28"/>
      <c r="CR43" s="28"/>
      <c r="CS43" s="37">
        <f t="shared" si="3"/>
        <v>8.0003232036919957E-3</v>
      </c>
      <c r="CT43" s="52">
        <f t="shared" si="4"/>
        <v>-4.0330450148568223E-5</v>
      </c>
      <c r="CU43" s="52">
        <f t="shared" si="5"/>
        <v>2.7685408644633797E-7</v>
      </c>
      <c r="CV43" s="52">
        <f t="shared" si="6"/>
        <v>-3.4455979706462198E-5</v>
      </c>
      <c r="CW43" s="52"/>
      <c r="CX43" s="37"/>
      <c r="CY43" s="37"/>
      <c r="CZ43" s="28"/>
      <c r="DA43" s="28"/>
      <c r="DB43" s="28"/>
      <c r="DC43" s="28"/>
      <c r="DD43" s="28"/>
      <c r="DE43" s="28"/>
      <c r="DF43" s="28"/>
      <c r="DG43" s="28"/>
      <c r="DH43" s="28"/>
    </row>
    <row r="44" spans="1:112" x14ac:dyDescent="0.3">
      <c r="A44" s="30" t="s">
        <v>43</v>
      </c>
      <c r="B44" s="28">
        <v>203.730787277221</v>
      </c>
      <c r="C44" s="28">
        <v>1661.2146606445301</v>
      </c>
      <c r="D44" s="28">
        <v>173.87150764465301</v>
      </c>
      <c r="E44" s="28">
        <v>173.87163734436001</v>
      </c>
      <c r="F44" s="28">
        <v>1661.20127868652</v>
      </c>
      <c r="G44" s="28">
        <v>1661.2059936523401</v>
      </c>
      <c r="H44" s="28">
        <v>588.81687164306595</v>
      </c>
      <c r="I44" s="28">
        <v>2920.7320480346598</v>
      </c>
      <c r="J44" s="28">
        <v>2920.7376842498702</v>
      </c>
      <c r="K44" s="28">
        <v>9470.2490234375</v>
      </c>
      <c r="L44" s="28">
        <v>485.11323976516701</v>
      </c>
      <c r="M44" s="28">
        <v>485.12508106231599</v>
      </c>
      <c r="N44" s="28">
        <v>6721.1492919921802</v>
      </c>
      <c r="O44" s="28">
        <v>6721.1478271484302</v>
      </c>
      <c r="P44" s="28">
        <v>1585878.4736328099</v>
      </c>
      <c r="Q44" s="28">
        <v>165999865.0625</v>
      </c>
      <c r="R44" s="28">
        <v>1586512.94140625</v>
      </c>
      <c r="S44" s="28">
        <v>5425.8345947265598</v>
      </c>
      <c r="T44" s="28">
        <v>9687.2745361328107</v>
      </c>
      <c r="U44" s="28">
        <v>2471.7552108764598</v>
      </c>
      <c r="V44" s="28">
        <v>9176.14208984375</v>
      </c>
      <c r="W44" s="28">
        <v>3216.85206604003</v>
      </c>
      <c r="X44" s="28">
        <v>2032.99926185607</v>
      </c>
      <c r="Y44" s="28">
        <v>9176.2232666015607</v>
      </c>
      <c r="Z44" s="28">
        <v>15153.506347656201</v>
      </c>
      <c r="AA44" s="28">
        <v>63566.441894531199</v>
      </c>
      <c r="AB44" s="28">
        <v>2512.7435607910102</v>
      </c>
      <c r="AC44" s="28">
        <v>2512.7470703125</v>
      </c>
      <c r="AD44" s="28">
        <v>2512.70751953125</v>
      </c>
      <c r="AE44" s="28">
        <v>3051.9871139526299</v>
      </c>
      <c r="AF44" s="28">
        <v>2829.24928283691</v>
      </c>
      <c r="AG44" s="28">
        <v>2829.1397399902298</v>
      </c>
      <c r="AH44" s="28">
        <v>4109.8090133666901</v>
      </c>
      <c r="AI44" s="28">
        <v>84.120504811406093</v>
      </c>
      <c r="AJ44" s="28">
        <v>188.828125</v>
      </c>
      <c r="AK44" s="28">
        <v>231.73232650756799</v>
      </c>
      <c r="AL44" s="28">
        <v>0</v>
      </c>
      <c r="AM44" s="28">
        <v>3328.28637695312</v>
      </c>
      <c r="AN44" s="28">
        <v>309.82866668701098</v>
      </c>
      <c r="AO44" s="28">
        <v>309.82448196411099</v>
      </c>
      <c r="AP44" s="28">
        <v>7974.9502258300699</v>
      </c>
      <c r="AQ44" s="28">
        <v>7974.8909797668402</v>
      </c>
      <c r="AR44" s="28">
        <v>308704.365234375</v>
      </c>
      <c r="AS44" s="28">
        <v>42122.532348632798</v>
      </c>
      <c r="AT44" s="28">
        <v>42120.8406982421</v>
      </c>
      <c r="AU44" s="28">
        <v>93286.453613281206</v>
      </c>
      <c r="AV44" s="28">
        <v>353641.99511718698</v>
      </c>
      <c r="AW44" s="28">
        <v>308692.00390625</v>
      </c>
      <c r="AX44" s="28">
        <v>5280.9566650390598</v>
      </c>
      <c r="AY44" s="28">
        <v>14.0458329170942</v>
      </c>
      <c r="AZ44" s="28">
        <v>60496.997802734302</v>
      </c>
      <c r="BA44" s="28">
        <v>79.130092024803105</v>
      </c>
      <c r="BB44" s="28">
        <v>22.481894925236698</v>
      </c>
      <c r="BC44" s="28">
        <v>4995.3120651245099</v>
      </c>
      <c r="BD44" s="28">
        <v>187.63238787650999</v>
      </c>
      <c r="BE44" s="28">
        <v>13.2548007965087</v>
      </c>
      <c r="BF44" s="28">
        <v>4.8952290415763802</v>
      </c>
      <c r="BG44" s="28">
        <v>23032.913192749002</v>
      </c>
      <c r="BH44" s="28">
        <v>1183.7822265625</v>
      </c>
      <c r="BI44" s="28">
        <v>500.57528686523398</v>
      </c>
      <c r="BJ44" s="28">
        <v>11008.466186523399</v>
      </c>
      <c r="BK44" s="28">
        <v>12024.4492397308</v>
      </c>
      <c r="BL44" s="28">
        <v>135.65545521676501</v>
      </c>
      <c r="BM44" s="28">
        <v>1.7790070772171001</v>
      </c>
      <c r="BN44" s="28">
        <v>773.898444414138</v>
      </c>
      <c r="BO44" s="28">
        <v>9.59962458908557</v>
      </c>
      <c r="BP44" s="28">
        <v>721.51573753356899</v>
      </c>
      <c r="BQ44" s="28">
        <v>92.20263671875</v>
      </c>
      <c r="BR44" s="28">
        <v>31.807253718376099</v>
      </c>
      <c r="BS44" s="28">
        <v>3244.8910827636701</v>
      </c>
      <c r="BT44" s="28">
        <v>124.33164787292399</v>
      </c>
      <c r="BU44" s="28">
        <v>630.57245254516602</v>
      </c>
      <c r="BV44" s="28">
        <v>134.823350615799</v>
      </c>
      <c r="BW44" s="28">
        <v>539.95252132415703</v>
      </c>
      <c r="BX44" s="28">
        <v>6.0305882280226797</v>
      </c>
      <c r="BY44" s="28">
        <v>9140.6901245117097</v>
      </c>
      <c r="BZ44" s="28">
        <v>2625.5793919563198</v>
      </c>
      <c r="CA44" s="28">
        <v>2625.57942342758</v>
      </c>
      <c r="CB44" s="28">
        <v>82.463134527206407</v>
      </c>
      <c r="CC44" s="28">
        <v>17.262573957443198</v>
      </c>
      <c r="CD44" s="28">
        <v>3337.185546875</v>
      </c>
      <c r="CE44" s="28">
        <v>145342.76513671799</v>
      </c>
      <c r="CF44" s="28">
        <v>15705.0575866699</v>
      </c>
      <c r="CG44" s="28">
        <v>12531.497634887601</v>
      </c>
      <c r="CH44" s="28">
        <v>2770.1061458587601</v>
      </c>
      <c r="CI44" s="28">
        <v>0</v>
      </c>
      <c r="CJ44" s="28">
        <v>1566.68105316162</v>
      </c>
      <c r="CK44" s="28">
        <v>136104.559326171</v>
      </c>
      <c r="CL44" s="28">
        <v>18915.846298217701</v>
      </c>
      <c r="CM44" s="28">
        <v>7502.1136398315402</v>
      </c>
      <c r="CN44" s="28">
        <f t="shared" si="1"/>
        <v>41701.694937608816</v>
      </c>
      <c r="CO44" s="28">
        <f t="shared" si="2"/>
        <v>18667.940808425763</v>
      </c>
      <c r="CP44" s="28"/>
      <c r="CQ44" s="28"/>
      <c r="CR44" s="28"/>
      <c r="CS44" s="37">
        <f t="shared" si="3"/>
        <v>8.0003204424275928E-3</v>
      </c>
      <c r="CT44" s="52">
        <f t="shared" si="4"/>
        <v>-4.0017161007833327E-5</v>
      </c>
      <c r="CU44" s="52">
        <f t="shared" si="5"/>
        <v>-9.6970156549492174E-8</v>
      </c>
      <c r="CV44" s="52">
        <f t="shared" si="6"/>
        <v>-4.0134417901924002E-5</v>
      </c>
      <c r="CW44" s="52"/>
      <c r="CX44" s="37"/>
      <c r="CY44" s="37"/>
      <c r="CZ44" s="28"/>
      <c r="DA44" s="28"/>
      <c r="DB44" s="28"/>
      <c r="DC44" s="28"/>
      <c r="DD44" s="28"/>
      <c r="DE44" s="28"/>
      <c r="DF44" s="28"/>
      <c r="DG44" s="28"/>
      <c r="DH44" s="28"/>
    </row>
    <row r="45" spans="1:112" x14ac:dyDescent="0.3">
      <c r="A45" s="30" t="s">
        <v>44</v>
      </c>
      <c r="B45" s="28">
        <v>38.226574420928898</v>
      </c>
      <c r="C45" s="28">
        <v>351.769874572753</v>
      </c>
      <c r="D45" s="28">
        <v>38.849087238311697</v>
      </c>
      <c r="E45" s="28">
        <v>38.849321365356403</v>
      </c>
      <c r="F45" s="28">
        <v>351.76679801940901</v>
      </c>
      <c r="G45" s="28">
        <v>351.76796531677201</v>
      </c>
      <c r="H45" s="28">
        <v>135.89238071441599</v>
      </c>
      <c r="I45" s="28">
        <v>625.82898664474396</v>
      </c>
      <c r="J45" s="28">
        <v>625.83025217056195</v>
      </c>
      <c r="K45" s="28">
        <v>1624.97668457031</v>
      </c>
      <c r="L45" s="28">
        <v>94.235543727874699</v>
      </c>
      <c r="M45" s="28">
        <v>94.237549066543494</v>
      </c>
      <c r="N45" s="28">
        <v>1301.0736999511701</v>
      </c>
      <c r="O45" s="28">
        <v>1301.0734252929601</v>
      </c>
      <c r="P45" s="28">
        <v>232997.13598632801</v>
      </c>
      <c r="Q45" s="28">
        <v>21609396.078125</v>
      </c>
      <c r="R45" s="28">
        <v>233090.40087890599</v>
      </c>
      <c r="S45" s="28">
        <v>664.71143531799305</v>
      </c>
      <c r="T45" s="28">
        <v>2008.91967773437</v>
      </c>
      <c r="U45" s="28">
        <v>496.36633014678898</v>
      </c>
      <c r="V45" s="28">
        <v>1394.3110809326099</v>
      </c>
      <c r="W45" s="28">
        <v>700.91922950744595</v>
      </c>
      <c r="X45" s="28">
        <v>376.44388723373402</v>
      </c>
      <c r="Y45" s="28">
        <v>1394.32408142089</v>
      </c>
      <c r="Z45" s="28">
        <v>2487.4083862304601</v>
      </c>
      <c r="AA45" s="28">
        <v>13160.6482543945</v>
      </c>
      <c r="AB45" s="28">
        <v>561.92842102050702</v>
      </c>
      <c r="AC45" s="28">
        <v>561.93035125732399</v>
      </c>
      <c r="AD45" s="28">
        <v>561.92024230956997</v>
      </c>
      <c r="AE45" s="28">
        <v>505.88708639144897</v>
      </c>
      <c r="AF45" s="28">
        <v>535.98646354675202</v>
      </c>
      <c r="AG45" s="28">
        <v>535.96371459960903</v>
      </c>
      <c r="AH45" s="28">
        <v>697.67670440673805</v>
      </c>
      <c r="AI45" s="28">
        <v>14.620383376255599</v>
      </c>
      <c r="AJ45" s="28">
        <v>46.200598239898603</v>
      </c>
      <c r="AK45" s="28">
        <v>36.049841403961103</v>
      </c>
      <c r="AL45" s="28">
        <v>0</v>
      </c>
      <c r="AM45" s="28">
        <v>563.93981170654297</v>
      </c>
      <c r="AN45" s="28">
        <v>68.869892597198401</v>
      </c>
      <c r="AO45" s="28">
        <v>68.868897438049302</v>
      </c>
      <c r="AP45" s="28">
        <v>1030.8033084869301</v>
      </c>
      <c r="AQ45" s="28">
        <v>1030.79442310333</v>
      </c>
      <c r="AR45" s="28">
        <v>58653.947021484302</v>
      </c>
      <c r="AS45" s="28">
        <v>7808.3707275390598</v>
      </c>
      <c r="AT45" s="28">
        <v>7808.0610961913999</v>
      </c>
      <c r="AU45" s="28">
        <v>17546.514709472602</v>
      </c>
      <c r="AV45" s="28">
        <v>66995.612060546802</v>
      </c>
      <c r="AW45" s="28">
        <v>58651.60546875</v>
      </c>
      <c r="AX45" s="28">
        <v>1071.0743865966699</v>
      </c>
      <c r="AY45" s="28">
        <v>3.21773388097062</v>
      </c>
      <c r="AZ45" s="28">
        <v>10908.4531402587</v>
      </c>
      <c r="BA45" s="28">
        <v>18.690940529108001</v>
      </c>
      <c r="BB45" s="28">
        <v>5.3151249289512599</v>
      </c>
      <c r="BC45" s="28">
        <v>929.00191020965497</v>
      </c>
      <c r="BD45" s="28">
        <v>34.576715841889303</v>
      </c>
      <c r="BE45" s="28">
        <v>2.09074711799621</v>
      </c>
      <c r="BF45" s="28">
        <v>1.1226253006607201</v>
      </c>
      <c r="BG45" s="28">
        <v>4255.8316917419397</v>
      </c>
      <c r="BH45" s="28">
        <v>203.12351989746</v>
      </c>
      <c r="BI45" s="28">
        <v>61.430923461913999</v>
      </c>
      <c r="BJ45" s="28">
        <v>2288.7199020385701</v>
      </c>
      <c r="BK45" s="28">
        <v>1967.10579705238</v>
      </c>
      <c r="BL45" s="28">
        <v>23.496330320835099</v>
      </c>
      <c r="BM45" s="28">
        <v>0.27939459681510898</v>
      </c>
      <c r="BN45" s="28">
        <v>148.14138907194101</v>
      </c>
      <c r="BO45" s="28">
        <v>2.21639541909098</v>
      </c>
      <c r="BP45" s="28">
        <v>167.59589791297901</v>
      </c>
      <c r="BQ45" s="28">
        <v>21.564776837825701</v>
      </c>
      <c r="BR45" s="28">
        <v>8.0845852494239807</v>
      </c>
      <c r="BS45" s="28">
        <v>787.280542373657</v>
      </c>
      <c r="BT45" s="28">
        <v>28.101284980773901</v>
      </c>
      <c r="BU45" s="28">
        <v>136.927076339721</v>
      </c>
      <c r="BV45" s="28">
        <v>25.897364947944801</v>
      </c>
      <c r="BW45" s="28">
        <v>109.061138391494</v>
      </c>
      <c r="BX45" s="28">
        <v>1.1439273207215499</v>
      </c>
      <c r="BY45" s="28">
        <v>1233.74927139282</v>
      </c>
      <c r="BZ45" s="28">
        <v>256.61456763744297</v>
      </c>
      <c r="CA45" s="28">
        <v>256.61508059501602</v>
      </c>
      <c r="CB45" s="28">
        <v>17.320197969675</v>
      </c>
      <c r="CC45" s="28">
        <v>4.26634538173675</v>
      </c>
      <c r="CD45" s="28">
        <v>409.54113769531199</v>
      </c>
      <c r="CE45" s="28">
        <v>26932.524902343699</v>
      </c>
      <c r="CF45" s="28">
        <v>2761.09641838073</v>
      </c>
      <c r="CG45" s="28">
        <v>2166.0798988342199</v>
      </c>
      <c r="CH45" s="28">
        <v>475.89480948448102</v>
      </c>
      <c r="CI45" s="28">
        <v>0</v>
      </c>
      <c r="CJ45" s="28">
        <v>273.41869354248001</v>
      </c>
      <c r="CK45" s="28">
        <v>25180.402404785102</v>
      </c>
      <c r="CL45" s="28">
        <v>3553.9113006591701</v>
      </c>
      <c r="CM45" s="28">
        <v>1379.41247272491</v>
      </c>
      <c r="CN45" s="28">
        <f t="shared" si="1"/>
        <v>7519.3976828335917</v>
      </c>
      <c r="CO45" s="28">
        <f t="shared" si="2"/>
        <v>3498.8059789538702</v>
      </c>
      <c r="CP45" s="28"/>
      <c r="CQ45" s="28"/>
      <c r="CR45" s="28"/>
      <c r="CS45" s="37">
        <f t="shared" si="3"/>
        <v>8.0003219175363016E-3</v>
      </c>
      <c r="CT45" s="52">
        <f t="shared" si="4"/>
        <v>-4.0184005198425356E-5</v>
      </c>
      <c r="CU45" s="52">
        <f t="shared" si="5"/>
        <v>1.4081033799366005E-6</v>
      </c>
      <c r="CV45" s="52">
        <f t="shared" si="6"/>
        <v>-2.5183602999130601E-5</v>
      </c>
      <c r="CW45" s="52"/>
      <c r="CX45" s="37"/>
      <c r="CY45" s="37"/>
      <c r="CZ45" s="28"/>
      <c r="DA45" s="28"/>
      <c r="DB45" s="28"/>
      <c r="DC45" s="28"/>
      <c r="DD45" s="28"/>
      <c r="DE45" s="28"/>
      <c r="DF45" s="28"/>
      <c r="DG45" s="28"/>
      <c r="DH45" s="28"/>
    </row>
    <row r="46" spans="1:112" x14ac:dyDescent="0.3">
      <c r="A46" s="30" t="s">
        <v>45</v>
      </c>
      <c r="B46" s="28">
        <v>7.0247455537319103</v>
      </c>
      <c r="C46" s="28">
        <v>47.5270125865936</v>
      </c>
      <c r="D46" s="28">
        <v>4.1307623982429504</v>
      </c>
      <c r="E46" s="28">
        <v>4.1307726204395196</v>
      </c>
      <c r="F46" s="28">
        <v>47.526597261428797</v>
      </c>
      <c r="G46" s="28">
        <v>47.526753902435303</v>
      </c>
      <c r="H46" s="28">
        <v>13.0629398822784</v>
      </c>
      <c r="I46" s="28">
        <v>103.196567893028</v>
      </c>
      <c r="J46" s="28">
        <v>103.196998298168</v>
      </c>
      <c r="K46" s="28">
        <v>313.61782836914</v>
      </c>
      <c r="L46" s="28">
        <v>16.464806482195801</v>
      </c>
      <c r="M46" s="28">
        <v>16.465338557958599</v>
      </c>
      <c r="N46" s="28">
        <v>176.41481208801201</v>
      </c>
      <c r="O46" s="28">
        <v>176.414728164672</v>
      </c>
      <c r="P46" s="28">
        <v>38466.908233642498</v>
      </c>
      <c r="Q46" s="28">
        <v>3895942.60839843</v>
      </c>
      <c r="R46" s="28">
        <v>38482.302154541001</v>
      </c>
      <c r="S46" s="28">
        <v>77.552582740783606</v>
      </c>
      <c r="T46" s="28">
        <v>287.87645626068098</v>
      </c>
      <c r="U46" s="28">
        <v>80.216142654418903</v>
      </c>
      <c r="V46" s="28">
        <v>203.86323165893501</v>
      </c>
      <c r="W46" s="28">
        <v>88.739393234252901</v>
      </c>
      <c r="X46" s="28">
        <v>58.138775750994597</v>
      </c>
      <c r="Y46" s="28">
        <v>203.86443328857399</v>
      </c>
      <c r="Z46" s="28">
        <v>411.340919494628</v>
      </c>
      <c r="AA46" s="28">
        <v>1952.72534179687</v>
      </c>
      <c r="AB46" s="28">
        <v>54.992909431457498</v>
      </c>
      <c r="AC46" s="28">
        <v>54.992889404296797</v>
      </c>
      <c r="AD46" s="28">
        <v>54.992143630981403</v>
      </c>
      <c r="AE46" s="28">
        <v>80.740935236215506</v>
      </c>
      <c r="AF46" s="28">
        <v>49.430430412292402</v>
      </c>
      <c r="AG46" s="28">
        <v>49.4283444881439</v>
      </c>
      <c r="AH46" s="28">
        <v>93.599929332733097</v>
      </c>
      <c r="AI46" s="28">
        <v>2.2114666297566101</v>
      </c>
      <c r="AJ46" s="28">
        <v>3.2232365310192099</v>
      </c>
      <c r="AK46" s="28">
        <v>8.53946453332901</v>
      </c>
      <c r="AL46" s="28">
        <v>0</v>
      </c>
      <c r="AM46" s="28">
        <v>93.568145751953097</v>
      </c>
      <c r="AN46" s="28">
        <v>7.7498075962066597</v>
      </c>
      <c r="AO46" s="28">
        <v>7.7496982216835004</v>
      </c>
      <c r="AP46" s="28">
        <v>203.93012535572001</v>
      </c>
      <c r="AQ46" s="28">
        <v>203.92833316326099</v>
      </c>
      <c r="AR46" s="28">
        <v>5449.9243469238199</v>
      </c>
      <c r="AS46" s="28">
        <v>679.44883728027298</v>
      </c>
      <c r="AT46" s="28">
        <v>679.42234420776299</v>
      </c>
      <c r="AU46" s="28">
        <v>2486.1338653564399</v>
      </c>
      <c r="AV46" s="28">
        <v>6178.5575561523401</v>
      </c>
      <c r="AW46" s="28">
        <v>5449.7037353515598</v>
      </c>
      <c r="AX46" s="28">
        <v>151.14602416753701</v>
      </c>
      <c r="AY46" s="28">
        <v>0.37145271338522401</v>
      </c>
      <c r="AZ46" s="28">
        <v>1534.3535499572699</v>
      </c>
      <c r="BA46" s="28">
        <v>2.1221416369080499</v>
      </c>
      <c r="BB46" s="28">
        <v>0.45946283265948201</v>
      </c>
      <c r="BC46" s="28">
        <v>85.866504371166201</v>
      </c>
      <c r="BD46" s="28">
        <v>6.1581297311931804</v>
      </c>
      <c r="BE46" s="28">
        <v>0.41181427240371699</v>
      </c>
      <c r="BF46" s="28">
        <v>0.11613891669548999</v>
      </c>
      <c r="BG46" s="28">
        <v>621.73435950279202</v>
      </c>
      <c r="BH46" s="28">
        <v>39.202125549316399</v>
      </c>
      <c r="BI46" s="28">
        <v>12.962303161621</v>
      </c>
      <c r="BJ46" s="28">
        <v>251.926998376846</v>
      </c>
      <c r="BK46" s="28">
        <v>369.80928233265797</v>
      </c>
      <c r="BL46" s="28">
        <v>4.4721756023354802</v>
      </c>
      <c r="BM46" s="28">
        <v>5.44550754129886E-2</v>
      </c>
      <c r="BN46" s="28">
        <v>24.158551990985799</v>
      </c>
      <c r="BO46" s="28">
        <v>0.157283689826726</v>
      </c>
      <c r="BP46" s="28">
        <v>20.178627878427498</v>
      </c>
      <c r="BQ46" s="28">
        <v>2.6863365322351398</v>
      </c>
      <c r="BR46" s="28">
        <v>0.73380812257528305</v>
      </c>
      <c r="BS46" s="28">
        <v>90.586718320846501</v>
      </c>
      <c r="BT46" s="28">
        <v>2.9159528017044001</v>
      </c>
      <c r="BU46" s="28">
        <v>14.054947853088301</v>
      </c>
      <c r="BV46" s="28">
        <v>4.0418886465486104</v>
      </c>
      <c r="BW46" s="28">
        <v>9.1784363687038404</v>
      </c>
      <c r="BX46" s="28">
        <v>0.18322844027716201</v>
      </c>
      <c r="BY46" s="28">
        <v>44.513155221939002</v>
      </c>
      <c r="BZ46" s="28">
        <v>80.613659448921595</v>
      </c>
      <c r="CA46" s="28">
        <v>80.613753572106305</v>
      </c>
      <c r="CB46" s="28">
        <v>2.4867999777197798</v>
      </c>
      <c r="CC46" s="28">
        <v>0.27860474959015802</v>
      </c>
      <c r="CD46" s="28">
        <v>86.415145874023395</v>
      </c>
      <c r="CE46" s="28">
        <v>3849.4230651855401</v>
      </c>
      <c r="CF46" s="28">
        <v>416.91302514076199</v>
      </c>
      <c r="CG46" s="28">
        <v>322.92321676015803</v>
      </c>
      <c r="CH46" s="28">
        <v>68.300101906061101</v>
      </c>
      <c r="CI46" s="28">
        <v>0</v>
      </c>
      <c r="CJ46" s="28">
        <v>36.200004339218097</v>
      </c>
      <c r="CK46" s="28">
        <v>3590.4860076904201</v>
      </c>
      <c r="CL46" s="28">
        <v>552.754730939865</v>
      </c>
      <c r="CM46" s="28">
        <v>213.45267581939601</v>
      </c>
      <c r="CN46" s="28">
        <f t="shared" si="1"/>
        <v>1057.6581647141379</v>
      </c>
      <c r="CO46" s="28">
        <f t="shared" si="2"/>
        <v>546.55382415158647</v>
      </c>
      <c r="CP46" s="28"/>
      <c r="CQ46" s="28"/>
      <c r="CR46" s="28"/>
      <c r="CS46" s="37">
        <f t="shared" si="3"/>
        <v>8.0003188386699939E-3</v>
      </c>
      <c r="CT46" s="52">
        <f t="shared" si="4"/>
        <v>-3.9824580706588444E-5</v>
      </c>
      <c r="CU46" s="52">
        <f t="shared" si="5"/>
        <v>-3.0900764652340932E-6</v>
      </c>
      <c r="CV46" s="52">
        <f t="shared" si="6"/>
        <v>-4.0316305143212393E-5</v>
      </c>
      <c r="CW46" s="52"/>
      <c r="CX46" s="37"/>
      <c r="CY46" s="37"/>
      <c r="CZ46" s="28"/>
      <c r="DA46" s="28"/>
      <c r="DB46" s="28"/>
      <c r="DC46" s="28"/>
      <c r="DD46" s="28"/>
      <c r="DE46" s="28"/>
      <c r="DF46" s="28"/>
      <c r="DG46" s="28"/>
      <c r="DH46" s="28"/>
    </row>
    <row r="47" spans="1:112" x14ac:dyDescent="0.3">
      <c r="A47" s="30" t="s">
        <v>46</v>
      </c>
      <c r="B47" s="28">
        <v>77.7495148181915</v>
      </c>
      <c r="C47" s="28">
        <v>602.38801193237305</v>
      </c>
      <c r="D47" s="28">
        <v>50.479574918746899</v>
      </c>
      <c r="E47" s="28">
        <v>50.479661941528299</v>
      </c>
      <c r="F47" s="28">
        <v>602.38344764709404</v>
      </c>
      <c r="G47" s="28">
        <v>602.38524436950604</v>
      </c>
      <c r="H47" s="28">
        <v>179.98190021514799</v>
      </c>
      <c r="I47" s="28">
        <v>1290.5462393760599</v>
      </c>
      <c r="J47" s="28">
        <v>1290.5478615760801</v>
      </c>
      <c r="K47" s="28">
        <v>3081.65283203125</v>
      </c>
      <c r="L47" s="28">
        <v>217.490484297275</v>
      </c>
      <c r="M47" s="28">
        <v>217.495797693729</v>
      </c>
      <c r="N47" s="28">
        <v>1985.41282653808</v>
      </c>
      <c r="O47" s="28">
        <v>1985.4128723144499</v>
      </c>
      <c r="P47" s="28">
        <v>613494.52154541004</v>
      </c>
      <c r="Q47" s="28">
        <v>47775296.1875</v>
      </c>
      <c r="R47" s="28">
        <v>613740.17083740199</v>
      </c>
      <c r="S47" s="28">
        <v>1757.2336997985799</v>
      </c>
      <c r="T47" s="28">
        <v>3644.6575622558498</v>
      </c>
      <c r="U47" s="28">
        <v>1041.83874988555</v>
      </c>
      <c r="V47" s="28">
        <v>3553.8340454101499</v>
      </c>
      <c r="W47" s="28">
        <v>1254.71458435058</v>
      </c>
      <c r="X47" s="28">
        <v>884.85866785049404</v>
      </c>
      <c r="Y47" s="28">
        <v>3553.8643188476499</v>
      </c>
      <c r="Z47" s="28">
        <v>6733.10009765625</v>
      </c>
      <c r="AA47" s="28">
        <v>26050.273071289001</v>
      </c>
      <c r="AB47" s="28">
        <v>721.97679138183503</v>
      </c>
      <c r="AC47" s="28">
        <v>721.97821426391602</v>
      </c>
      <c r="AD47" s="28">
        <v>721.96652603149403</v>
      </c>
      <c r="AE47" s="28">
        <v>1231.4100610017699</v>
      </c>
      <c r="AF47" s="28">
        <v>875.16285705566395</v>
      </c>
      <c r="AG47" s="28">
        <v>875.12759780883698</v>
      </c>
      <c r="AH47" s="28">
        <v>1608.3921394348099</v>
      </c>
      <c r="AI47" s="28">
        <v>28.6997878886759</v>
      </c>
      <c r="AJ47" s="28">
        <v>44.912685632705603</v>
      </c>
      <c r="AK47" s="28">
        <v>94.566568374633704</v>
      </c>
      <c r="AL47" s="28">
        <v>0</v>
      </c>
      <c r="AM47" s="28">
        <v>1316.06359863281</v>
      </c>
      <c r="AN47" s="28">
        <v>101.226914405822</v>
      </c>
      <c r="AO47" s="28">
        <v>101.225678920745</v>
      </c>
      <c r="AP47" s="28">
        <v>2809.0745477676301</v>
      </c>
      <c r="AQ47" s="28">
        <v>2809.0491709709099</v>
      </c>
      <c r="AR47" s="28">
        <v>96994.829467773394</v>
      </c>
      <c r="AS47" s="28">
        <v>11525.350402832</v>
      </c>
      <c r="AT47" s="28">
        <v>11524.8856811523</v>
      </c>
      <c r="AU47" s="28">
        <v>37292.188598632798</v>
      </c>
      <c r="AV47" s="28">
        <v>109390.95825195299</v>
      </c>
      <c r="AW47" s="28">
        <v>96990.958251953096</v>
      </c>
      <c r="AX47" s="28">
        <v>2070.8093748092601</v>
      </c>
      <c r="AY47" s="28">
        <v>4.6799602671526301</v>
      </c>
      <c r="AZ47" s="28">
        <v>24306.760253906199</v>
      </c>
      <c r="BA47" s="28">
        <v>25.813771605491599</v>
      </c>
      <c r="BB47" s="28">
        <v>5.9377586096525103</v>
      </c>
      <c r="BC47" s="28">
        <v>1291.6746244430501</v>
      </c>
      <c r="BD47" s="28">
        <v>64.316673278808594</v>
      </c>
      <c r="BE47" s="28">
        <v>4.2210679054260201</v>
      </c>
      <c r="BF47" s="28">
        <v>1.43691939860582</v>
      </c>
      <c r="BG47" s="28">
        <v>7056.9590167999204</v>
      </c>
      <c r="BH47" s="28">
        <v>385.20779418945301</v>
      </c>
      <c r="BI47" s="28">
        <v>150.61883544921801</v>
      </c>
      <c r="BJ47" s="28">
        <v>3225.6574134826601</v>
      </c>
      <c r="BK47" s="28">
        <v>3831.2995607852899</v>
      </c>
      <c r="BL47" s="28">
        <v>44.275010112673002</v>
      </c>
      <c r="BM47" s="28">
        <v>0.56709778308868397</v>
      </c>
      <c r="BN47" s="28">
        <v>253.53032624721499</v>
      </c>
      <c r="BO47" s="28">
        <v>2.1483083553612201</v>
      </c>
      <c r="BP47" s="28">
        <v>238.12014603614799</v>
      </c>
      <c r="BQ47" s="28">
        <v>33.140735924243899</v>
      </c>
      <c r="BR47" s="28">
        <v>8.9326729476451803</v>
      </c>
      <c r="BS47" s="28">
        <v>1078.3654174804601</v>
      </c>
      <c r="BT47" s="28">
        <v>40.479899644851599</v>
      </c>
      <c r="BU47" s="28">
        <v>201.049468040466</v>
      </c>
      <c r="BV47" s="28">
        <v>42.146234333515103</v>
      </c>
      <c r="BW47" s="28">
        <v>124.545013666152</v>
      </c>
      <c r="BX47" s="28">
        <v>1.93889035959728</v>
      </c>
      <c r="BY47" s="28">
        <v>2751.5866394042901</v>
      </c>
      <c r="BZ47" s="28">
        <v>933.29790979623795</v>
      </c>
      <c r="CA47" s="28">
        <v>933.29827189445496</v>
      </c>
      <c r="CB47" s="28">
        <v>34.084079056978197</v>
      </c>
      <c r="CC47" s="28">
        <v>3.88089868426322</v>
      </c>
      <c r="CD47" s="28">
        <v>1004.13812255859</v>
      </c>
      <c r="CE47" s="28">
        <v>57698.462890625</v>
      </c>
      <c r="CF47" s="28">
        <v>6612.1754646301197</v>
      </c>
      <c r="CG47" s="28">
        <v>5276.99115800857</v>
      </c>
      <c r="CH47" s="28">
        <v>1156.1224493980401</v>
      </c>
      <c r="CI47" s="28">
        <v>0</v>
      </c>
      <c r="CJ47" s="28">
        <v>597.22274684905994</v>
      </c>
      <c r="CK47" s="28">
        <v>54718.242340087803</v>
      </c>
      <c r="CL47" s="28">
        <v>8200.0564975738507</v>
      </c>
      <c r="CM47" s="28">
        <v>3258.9845399856499</v>
      </c>
      <c r="CN47" s="28">
        <f t="shared" si="1"/>
        <v>16755.097572530743</v>
      </c>
      <c r="CO47" s="28">
        <f t="shared" si="2"/>
        <v>8119.0609566363355</v>
      </c>
      <c r="CP47" s="28"/>
      <c r="CQ47" s="28"/>
      <c r="CR47" s="28"/>
      <c r="CS47" s="37">
        <f t="shared" si="3"/>
        <v>8.0003216997145132E-3</v>
      </c>
      <c r="CT47" s="52">
        <f t="shared" si="4"/>
        <v>-4.0080787097282088E-5</v>
      </c>
      <c r="CU47" s="52">
        <f t="shared" si="5"/>
        <v>2.8943514699232774E-7</v>
      </c>
      <c r="CV47" s="52">
        <f t="shared" si="6"/>
        <v>-4.1298642276756441E-5</v>
      </c>
      <c r="CW47" s="52"/>
      <c r="CX47" s="37"/>
      <c r="CY47" s="37"/>
      <c r="CZ47" s="28"/>
      <c r="DA47" s="28"/>
      <c r="DB47" s="28"/>
      <c r="DC47" s="28"/>
      <c r="DD47" s="28"/>
      <c r="DE47" s="28"/>
      <c r="DF47" s="28"/>
      <c r="DG47" s="28"/>
      <c r="DH47" s="28"/>
    </row>
    <row r="48" spans="1:112" x14ac:dyDescent="0.3">
      <c r="A48" s="30" t="s">
        <v>47</v>
      </c>
      <c r="B48" s="28">
        <v>77.272756099700899</v>
      </c>
      <c r="C48" s="28">
        <v>689.98183441162098</v>
      </c>
      <c r="D48" s="28">
        <v>60.4267930984497</v>
      </c>
      <c r="E48" s="28">
        <v>60.426893711090003</v>
      </c>
      <c r="F48" s="28">
        <v>689.97511672973599</v>
      </c>
      <c r="G48" s="28">
        <v>689.97704696655205</v>
      </c>
      <c r="H48" s="28">
        <v>230.047720909118</v>
      </c>
      <c r="I48" s="28">
        <v>1578.9454150199799</v>
      </c>
      <c r="J48" s="28">
        <v>1578.9508876800501</v>
      </c>
      <c r="K48" s="28">
        <v>2550.04833984375</v>
      </c>
      <c r="L48" s="28">
        <v>235.07767641544299</v>
      </c>
      <c r="M48" s="28">
        <v>235.08386671543099</v>
      </c>
      <c r="N48" s="28">
        <v>2181.4791870117101</v>
      </c>
      <c r="O48" s="28">
        <v>2181.4804077148401</v>
      </c>
      <c r="P48" s="28">
        <v>556203.48986816395</v>
      </c>
      <c r="Q48" s="28">
        <v>35431927.796875</v>
      </c>
      <c r="R48" s="28">
        <v>556426.05761718703</v>
      </c>
      <c r="S48" s="28">
        <v>1674.6989021301199</v>
      </c>
      <c r="T48" s="28">
        <v>4115.25586700439</v>
      </c>
      <c r="U48" s="28">
        <v>1192.1221275329499</v>
      </c>
      <c r="V48" s="28">
        <v>3413.3248901367101</v>
      </c>
      <c r="W48" s="28">
        <v>1560.55345916748</v>
      </c>
      <c r="X48" s="28">
        <v>971.56757950782696</v>
      </c>
      <c r="Y48" s="28">
        <v>3413.35571289062</v>
      </c>
      <c r="Z48" s="28">
        <v>7155.69970703125</v>
      </c>
      <c r="AA48" s="28">
        <v>30648.6043701171</v>
      </c>
      <c r="AB48" s="28">
        <v>905.01137542724598</v>
      </c>
      <c r="AC48" s="28">
        <v>905.01142120361305</v>
      </c>
      <c r="AD48" s="28">
        <v>904.99893188476506</v>
      </c>
      <c r="AE48" s="28">
        <v>1245.8095915317499</v>
      </c>
      <c r="AF48" s="28">
        <v>883.51757431030205</v>
      </c>
      <c r="AG48" s="28">
        <v>883.48172187805096</v>
      </c>
      <c r="AH48" s="28">
        <v>1627.12488937377</v>
      </c>
      <c r="AI48" s="28">
        <v>26.929905187338498</v>
      </c>
      <c r="AJ48" s="28">
        <v>59.963855266571002</v>
      </c>
      <c r="AK48" s="28">
        <v>79.758941650390597</v>
      </c>
      <c r="AL48" s="28">
        <v>0</v>
      </c>
      <c r="AM48" s="28">
        <v>1455.6097106933501</v>
      </c>
      <c r="AN48" s="28">
        <v>124.13980770111</v>
      </c>
      <c r="AO48" s="28">
        <v>124.137693405151</v>
      </c>
      <c r="AP48" s="28">
        <v>2189.8404502868598</v>
      </c>
      <c r="AQ48" s="28">
        <v>2189.8227777481002</v>
      </c>
      <c r="AR48" s="28">
        <v>98731.971191406206</v>
      </c>
      <c r="AS48" s="28">
        <v>10824.192077636701</v>
      </c>
      <c r="AT48" s="28">
        <v>10823.7559204101</v>
      </c>
      <c r="AU48" s="28">
        <v>40812.534545898401</v>
      </c>
      <c r="AV48" s="28">
        <v>110435.27050781201</v>
      </c>
      <c r="AW48" s="28">
        <v>98728.007324218706</v>
      </c>
      <c r="AX48" s="28">
        <v>2364.9967346191402</v>
      </c>
      <c r="AY48" s="28">
        <v>4.6056597060523901</v>
      </c>
      <c r="AZ48" s="28">
        <v>25992.350326537999</v>
      </c>
      <c r="BA48" s="28">
        <v>25.910474091768201</v>
      </c>
      <c r="BB48" s="28">
        <v>5.9168200790882102</v>
      </c>
      <c r="BC48" s="28">
        <v>1238.3815526962201</v>
      </c>
      <c r="BD48" s="28">
        <v>56.4820406883955</v>
      </c>
      <c r="BE48" s="28">
        <v>3.3937535285949698</v>
      </c>
      <c r="BF48" s="28">
        <v>1.4899293109774501</v>
      </c>
      <c r="BG48" s="28">
        <v>6306.5635375976499</v>
      </c>
      <c r="BH48" s="28">
        <v>318.75567626953102</v>
      </c>
      <c r="BI48" s="28">
        <v>111.428100585937</v>
      </c>
      <c r="BJ48" s="28">
        <v>3156.6901130676201</v>
      </c>
      <c r="BK48" s="28">
        <v>3149.8703246116602</v>
      </c>
      <c r="BL48" s="28">
        <v>36.9395967125892</v>
      </c>
      <c r="BM48" s="28">
        <v>0.45532992482185303</v>
      </c>
      <c r="BN48" s="28">
        <v>224.582637429237</v>
      </c>
      <c r="BO48" s="28">
        <v>2.2424621284007999</v>
      </c>
      <c r="BP48" s="28">
        <v>240.808919429779</v>
      </c>
      <c r="BQ48" s="28">
        <v>33.802878260612403</v>
      </c>
      <c r="BR48" s="28">
        <v>9.6734151840209908</v>
      </c>
      <c r="BS48" s="28">
        <v>1117.39866065979</v>
      </c>
      <c r="BT48" s="28">
        <v>50.956125020980799</v>
      </c>
      <c r="BU48" s="28">
        <v>242.39092826843199</v>
      </c>
      <c r="BV48" s="28">
        <v>36.727443862706401</v>
      </c>
      <c r="BW48" s="28">
        <v>116.28394937515201</v>
      </c>
      <c r="BX48" s="28">
        <v>1.6952269027242399</v>
      </c>
      <c r="BY48" s="28">
        <v>1333.5337677001901</v>
      </c>
      <c r="BZ48" s="28">
        <v>463.669373989105</v>
      </c>
      <c r="CA48" s="28">
        <v>463.67028081416998</v>
      </c>
      <c r="CB48" s="28">
        <v>40.906305104494002</v>
      </c>
      <c r="CC48" s="28">
        <v>5.2183080315589896</v>
      </c>
      <c r="CD48" s="28">
        <v>742.85223388671795</v>
      </c>
      <c r="CE48" s="28">
        <v>62629.172241210901</v>
      </c>
      <c r="CF48" s="28">
        <v>6990.8157424926703</v>
      </c>
      <c r="CG48" s="28">
        <v>5538.5412273406901</v>
      </c>
      <c r="CH48" s="28">
        <v>1213.5652780532801</v>
      </c>
      <c r="CI48" s="28">
        <v>0</v>
      </c>
      <c r="CJ48" s="28">
        <v>603.91876411437897</v>
      </c>
      <c r="CK48" s="28">
        <v>59503.215270995999</v>
      </c>
      <c r="CL48" s="28">
        <v>9139.9699745178204</v>
      </c>
      <c r="CM48" s="28">
        <v>3566.91187095642</v>
      </c>
      <c r="CN48" s="28">
        <f t="shared" si="1"/>
        <v>17917.005858094893</v>
      </c>
      <c r="CO48" s="28">
        <f t="shared" si="2"/>
        <v>9040.6414273024657</v>
      </c>
      <c r="CP48" s="28"/>
      <c r="CQ48" s="28"/>
      <c r="CR48" s="28"/>
      <c r="CS48" s="37">
        <f t="shared" si="3"/>
        <v>8.0003206425596027E-3</v>
      </c>
      <c r="CT48" s="52">
        <f t="shared" si="4"/>
        <v>-3.9935932795061376E-5</v>
      </c>
      <c r="CU48" s="52">
        <f t="shared" si="5"/>
        <v>4.9153843469435479E-7</v>
      </c>
      <c r="CV48" s="52">
        <f t="shared" si="6"/>
        <v>-3.1880513989620078E-5</v>
      </c>
      <c r="CW48" s="52"/>
      <c r="CX48" s="37"/>
      <c r="CY48" s="37"/>
      <c r="CZ48" s="28"/>
      <c r="DA48" s="28"/>
      <c r="DB48" s="28"/>
      <c r="DC48" s="28"/>
      <c r="DD48" s="28"/>
      <c r="DE48" s="28"/>
      <c r="DF48" s="28"/>
      <c r="DG48" s="28"/>
      <c r="DH48" s="28"/>
    </row>
    <row r="49" spans="1:112" x14ac:dyDescent="0.3">
      <c r="A49" s="30" t="s">
        <v>48</v>
      </c>
      <c r="B49" s="28">
        <v>20.573512792587199</v>
      </c>
      <c r="C49" s="28">
        <v>179.750089645385</v>
      </c>
      <c r="D49" s="28">
        <v>17.320351839065498</v>
      </c>
      <c r="E49" s="28">
        <v>17.320360422134399</v>
      </c>
      <c r="F49" s="28">
        <v>179.74852466583201</v>
      </c>
      <c r="G49" s="28">
        <v>179.749086380004</v>
      </c>
      <c r="H49" s="28">
        <v>61.268597126007002</v>
      </c>
      <c r="I49" s="28">
        <v>337.90850043296803</v>
      </c>
      <c r="J49" s="28">
        <v>337.90938878059302</v>
      </c>
      <c r="K49" s="28">
        <v>554.55889892578102</v>
      </c>
      <c r="L49" s="28">
        <v>51.960112333297701</v>
      </c>
      <c r="M49" s="28">
        <v>51.961228430271099</v>
      </c>
      <c r="N49" s="28">
        <v>637.50155639648403</v>
      </c>
      <c r="O49" s="28">
        <v>637.50154113769497</v>
      </c>
      <c r="P49" s="28">
        <v>141512.57678222601</v>
      </c>
      <c r="Q49" s="28">
        <v>11689405.2617187</v>
      </c>
      <c r="R49" s="28">
        <v>141569.208923339</v>
      </c>
      <c r="S49" s="28">
        <v>367.70626258850098</v>
      </c>
      <c r="T49" s="28">
        <v>1035.55104446411</v>
      </c>
      <c r="U49" s="28">
        <v>281.43652057647699</v>
      </c>
      <c r="V49" s="28">
        <v>804.70072937011696</v>
      </c>
      <c r="W49" s="28">
        <v>370.13254547119101</v>
      </c>
      <c r="X49" s="28">
        <v>223.400652527809</v>
      </c>
      <c r="Y49" s="28">
        <v>804.70938110351506</v>
      </c>
      <c r="Z49" s="28">
        <v>1381.3633422851501</v>
      </c>
      <c r="AA49" s="28">
        <v>7262.1863098144504</v>
      </c>
      <c r="AB49" s="28">
        <v>250.15517807006799</v>
      </c>
      <c r="AC49" s="28">
        <v>250.15458297729401</v>
      </c>
      <c r="AD49" s="28">
        <v>250.15163803100501</v>
      </c>
      <c r="AE49" s="28">
        <v>293.92752349376599</v>
      </c>
      <c r="AF49" s="28">
        <v>268.01823329925497</v>
      </c>
      <c r="AG49" s="28">
        <v>268.00761699676502</v>
      </c>
      <c r="AH49" s="28">
        <v>400.19404387473998</v>
      </c>
      <c r="AI49" s="28">
        <v>7.3256056541576902</v>
      </c>
      <c r="AJ49" s="28">
        <v>17.9196374416351</v>
      </c>
      <c r="AK49" s="28">
        <v>20.947205305099398</v>
      </c>
      <c r="AL49" s="28">
        <v>0</v>
      </c>
      <c r="AM49" s="28">
        <v>304.54128265380803</v>
      </c>
      <c r="AN49" s="28">
        <v>32.497896432876502</v>
      </c>
      <c r="AO49" s="28">
        <v>32.497479200363102</v>
      </c>
      <c r="AP49" s="28">
        <v>647.072373867034</v>
      </c>
      <c r="AQ49" s="28">
        <v>647.06345844268799</v>
      </c>
      <c r="AR49" s="28">
        <v>29568.188842773401</v>
      </c>
      <c r="AS49" s="28">
        <v>3666.0679931640602</v>
      </c>
      <c r="AT49" s="28">
        <v>3665.9230651855401</v>
      </c>
      <c r="AU49" s="28">
        <v>9781.3551330566406</v>
      </c>
      <c r="AV49" s="28">
        <v>33500.943115234302</v>
      </c>
      <c r="AW49" s="28">
        <v>29567.004028320302</v>
      </c>
      <c r="AX49" s="28">
        <v>578.04208970069806</v>
      </c>
      <c r="AY49" s="28">
        <v>1.3545854825060799</v>
      </c>
      <c r="AZ49" s="28">
        <v>6179.9008178710901</v>
      </c>
      <c r="BA49" s="28">
        <v>7.68225149810314</v>
      </c>
      <c r="BB49" s="28">
        <v>2.0815761573612601</v>
      </c>
      <c r="BC49" s="28">
        <v>470.274585247039</v>
      </c>
      <c r="BD49" s="28">
        <v>13.2596133723855</v>
      </c>
      <c r="BE49" s="28">
        <v>0.81290090084075906</v>
      </c>
      <c r="BF49" s="28">
        <v>0.47304717544466202</v>
      </c>
      <c r="BG49" s="28">
        <v>1802.5547771453801</v>
      </c>
      <c r="BH49" s="28">
        <v>69.319404602050696</v>
      </c>
      <c r="BI49" s="28">
        <v>34.205703735351499</v>
      </c>
      <c r="BJ49" s="28">
        <v>1031.51331329345</v>
      </c>
      <c r="BK49" s="28">
        <v>771.04136204719498</v>
      </c>
      <c r="BL49" s="28">
        <v>8.1425039358437008</v>
      </c>
      <c r="BM49" s="28">
        <v>0.111912779510021</v>
      </c>
      <c r="BN49" s="28">
        <v>55.670975416898699</v>
      </c>
      <c r="BO49" s="28">
        <v>0.85094708763062898</v>
      </c>
      <c r="BP49" s="28">
        <v>71.621920228004399</v>
      </c>
      <c r="BQ49" s="28">
        <v>9.6208711862563998</v>
      </c>
      <c r="BR49" s="28">
        <v>3.2238490581512398</v>
      </c>
      <c r="BS49" s="28">
        <v>334.56418609619101</v>
      </c>
      <c r="BT49" s="28">
        <v>13.1403776407241</v>
      </c>
      <c r="BU49" s="28">
        <v>62.222342252731302</v>
      </c>
      <c r="BV49" s="28">
        <v>9.1954646613448805</v>
      </c>
      <c r="BW49" s="28">
        <v>42.180030882358501</v>
      </c>
      <c r="BX49" s="28">
        <v>0.42281847586855198</v>
      </c>
      <c r="BY49" s="28">
        <v>770.10053253173805</v>
      </c>
      <c r="BZ49" s="28">
        <v>167.59180480241699</v>
      </c>
      <c r="CA49" s="28">
        <v>167.59217184782</v>
      </c>
      <c r="CB49" s="28">
        <v>9.5388893932104093</v>
      </c>
      <c r="CC49" s="28">
        <v>1.60506631433963</v>
      </c>
      <c r="CD49" s="28">
        <v>228.03939819335901</v>
      </c>
      <c r="CE49" s="28">
        <v>15018.080078125</v>
      </c>
      <c r="CF49" s="28">
        <v>1627.6906156539901</v>
      </c>
      <c r="CG49" s="28">
        <v>1283.5135302543599</v>
      </c>
      <c r="CH49" s="28">
        <v>281.29254817962601</v>
      </c>
      <c r="CI49" s="28">
        <v>0</v>
      </c>
      <c r="CJ49" s="28">
        <v>154.385567188262</v>
      </c>
      <c r="CK49" s="28">
        <v>14133.3200988769</v>
      </c>
      <c r="CL49" s="28">
        <v>2096.2817039489701</v>
      </c>
      <c r="CM49" s="28">
        <v>820.11533594131402</v>
      </c>
      <c r="CN49" s="28">
        <f t="shared" si="1"/>
        <v>4259.9194672746471</v>
      </c>
      <c r="CO49" s="28">
        <f t="shared" si="2"/>
        <v>2070.278905696563</v>
      </c>
      <c r="CP49" s="28"/>
      <c r="CQ49" s="28"/>
      <c r="CR49" s="28"/>
      <c r="CS49" s="37">
        <f t="shared" si="3"/>
        <v>8.0003190470591765E-3</v>
      </c>
      <c r="CT49" s="52">
        <f t="shared" si="4"/>
        <v>-3.9758701653052298E-5</v>
      </c>
      <c r="CU49" s="52">
        <f t="shared" si="5"/>
        <v>5.6478025736660216E-8</v>
      </c>
      <c r="CV49" s="52">
        <f t="shared" si="6"/>
        <v>-2.9787641024586319E-5</v>
      </c>
      <c r="CW49" s="52"/>
      <c r="CX49" s="37"/>
      <c r="CY49" s="37"/>
      <c r="CZ49" s="28"/>
      <c r="DA49" s="28"/>
      <c r="DB49" s="28"/>
      <c r="DC49" s="28"/>
      <c r="DD49" s="28"/>
      <c r="DE49" s="28"/>
      <c r="DF49" s="28"/>
      <c r="DG49" s="28"/>
      <c r="DH49" s="28"/>
    </row>
    <row r="50" spans="1:112" x14ac:dyDescent="0.3">
      <c r="A50" s="30" t="s">
        <v>49</v>
      </c>
      <c r="B50" s="28">
        <v>74.038798809051499</v>
      </c>
      <c r="C50" s="28">
        <v>555.25069046020496</v>
      </c>
      <c r="D50" s="28">
        <v>49.445778369903501</v>
      </c>
      <c r="E50" s="28">
        <v>49.445667743682797</v>
      </c>
      <c r="F50" s="28">
        <v>555.24658966064396</v>
      </c>
      <c r="G50" s="28">
        <v>555.24837493896405</v>
      </c>
      <c r="H50" s="28">
        <v>170.668453216552</v>
      </c>
      <c r="I50" s="28">
        <v>1147.65979862213</v>
      </c>
      <c r="J50" s="28">
        <v>1147.66502475738</v>
      </c>
      <c r="K50" s="28">
        <v>1689.40576171875</v>
      </c>
      <c r="L50" s="28">
        <v>155.82749164104399</v>
      </c>
      <c r="M50" s="28">
        <v>155.83066058158801</v>
      </c>
      <c r="N50" s="28">
        <v>1983.5920715331999</v>
      </c>
      <c r="O50" s="28">
        <v>1983.5907287597599</v>
      </c>
      <c r="P50" s="28">
        <v>449705.254638671</v>
      </c>
      <c r="Q50" s="28">
        <v>34975689.671875</v>
      </c>
      <c r="R50" s="28">
        <v>449885.328857421</v>
      </c>
      <c r="S50" s="28">
        <v>916.76280784606899</v>
      </c>
      <c r="T50" s="28">
        <v>3300.6537170410102</v>
      </c>
      <c r="U50" s="28">
        <v>910.42946624755803</v>
      </c>
      <c r="V50" s="28">
        <v>2393.6691284179601</v>
      </c>
      <c r="W50" s="28">
        <v>1095.7609252929601</v>
      </c>
      <c r="X50" s="28">
        <v>687.12377405166603</v>
      </c>
      <c r="Y50" s="28">
        <v>2393.6902160644499</v>
      </c>
      <c r="Z50" s="28">
        <v>4107.2557373046802</v>
      </c>
      <c r="AA50" s="28">
        <v>22780.2385253906</v>
      </c>
      <c r="AB50" s="28">
        <v>710.54637145996003</v>
      </c>
      <c r="AC50" s="28">
        <v>710.54793548583905</v>
      </c>
      <c r="AD50" s="28">
        <v>710.53650665283203</v>
      </c>
      <c r="AE50" s="28">
        <v>897.51288843154896</v>
      </c>
      <c r="AF50" s="28">
        <v>682.85451889037995</v>
      </c>
      <c r="AG50" s="28">
        <v>682.82713317871003</v>
      </c>
      <c r="AH50" s="28">
        <v>1138.97010040283</v>
      </c>
      <c r="AI50" s="28">
        <v>23.9529470689594</v>
      </c>
      <c r="AJ50" s="28">
        <v>46.458476543426499</v>
      </c>
      <c r="AK50" s="28">
        <v>81.886954307556096</v>
      </c>
      <c r="AL50" s="28">
        <v>0</v>
      </c>
      <c r="AM50" s="28">
        <v>909.48866271972599</v>
      </c>
      <c r="AN50" s="28">
        <v>96.831513404846106</v>
      </c>
      <c r="AO50" s="28">
        <v>96.830088615417395</v>
      </c>
      <c r="AP50" s="28">
        <v>2022.8218231201099</v>
      </c>
      <c r="AQ50" s="28">
        <v>2022.7978820800699</v>
      </c>
      <c r="AR50" s="28">
        <v>75055.321777343706</v>
      </c>
      <c r="AS50" s="28">
        <v>9618.6164550781195</v>
      </c>
      <c r="AT50" s="28">
        <v>9618.2339477539008</v>
      </c>
      <c r="AU50" s="28">
        <v>29493.2625732421</v>
      </c>
      <c r="AV50" s="28">
        <v>85353.373535156206</v>
      </c>
      <c r="AW50" s="28">
        <v>75052.3095703125</v>
      </c>
      <c r="AX50" s="28">
        <v>1786.1927185058501</v>
      </c>
      <c r="AY50" s="28">
        <v>3.8399870055727598</v>
      </c>
      <c r="AZ50" s="28">
        <v>18306.2127685546</v>
      </c>
      <c r="BA50" s="28">
        <v>21.742765963077499</v>
      </c>
      <c r="BB50" s="28">
        <v>5.2246650308370501</v>
      </c>
      <c r="BC50" s="28">
        <v>1101.9441261291499</v>
      </c>
      <c r="BD50" s="28">
        <v>41.125158488750401</v>
      </c>
      <c r="BE50" s="28">
        <v>2.4790086746215798</v>
      </c>
      <c r="BF50" s="28">
        <v>1.34006629511713</v>
      </c>
      <c r="BG50" s="28">
        <v>5052.5299911498996</v>
      </c>
      <c r="BH50" s="28">
        <v>211.17375183105401</v>
      </c>
      <c r="BI50" s="28">
        <v>104.54988861083901</v>
      </c>
      <c r="BJ50" s="28">
        <v>2728.77418518066</v>
      </c>
      <c r="BK50" s="28">
        <v>2323.7599501609802</v>
      </c>
      <c r="BL50" s="28">
        <v>24.834385178983201</v>
      </c>
      <c r="BM50" s="28">
        <v>0.34121471643447798</v>
      </c>
      <c r="BN50" s="28">
        <v>165.55930435657501</v>
      </c>
      <c r="BO50" s="28">
        <v>2.1189595423638798</v>
      </c>
      <c r="BP50" s="28">
        <v>209.590628623962</v>
      </c>
      <c r="BQ50" s="28">
        <v>29.045476317405701</v>
      </c>
      <c r="BR50" s="28">
        <v>8.7115375995635898</v>
      </c>
      <c r="BS50" s="28">
        <v>976.06118583679199</v>
      </c>
      <c r="BT50" s="28">
        <v>37.997396469116197</v>
      </c>
      <c r="BU50" s="28">
        <v>175.77431678771899</v>
      </c>
      <c r="BV50" s="28">
        <v>26.165385156869799</v>
      </c>
      <c r="BW50" s="28">
        <v>107.516141176223</v>
      </c>
      <c r="BX50" s="28">
        <v>1.23237459931988</v>
      </c>
      <c r="BY50" s="28">
        <v>1689.0018844604399</v>
      </c>
      <c r="BZ50" s="28">
        <v>410.72107696533197</v>
      </c>
      <c r="CA50" s="28">
        <v>410.720369219779</v>
      </c>
      <c r="CB50" s="28">
        <v>29.668573796749101</v>
      </c>
      <c r="CC50" s="28">
        <v>4.0927605628967196</v>
      </c>
      <c r="CD50" s="28">
        <v>697.002197265625</v>
      </c>
      <c r="CE50" s="28">
        <v>45424.832397460901</v>
      </c>
      <c r="CF50" s="28">
        <v>4923.5876388549796</v>
      </c>
      <c r="CG50" s="28">
        <v>3836.8632507324201</v>
      </c>
      <c r="CH50" s="28">
        <v>828.37404870986904</v>
      </c>
      <c r="CI50" s="28">
        <v>0</v>
      </c>
      <c r="CJ50" s="28">
        <v>453.33405113220198</v>
      </c>
      <c r="CK50" s="28">
        <v>42619.6962280273</v>
      </c>
      <c r="CL50" s="28">
        <v>6463.24509811401</v>
      </c>
      <c r="CM50" s="28">
        <v>2521.2127418517998</v>
      </c>
      <c r="CN50" s="28">
        <f t="shared" si="1"/>
        <v>12618.809661042711</v>
      </c>
      <c r="CO50" s="28">
        <f t="shared" si="2"/>
        <v>6385.766680680289</v>
      </c>
      <c r="CP50" s="28"/>
      <c r="CQ50" s="28"/>
      <c r="CR50" s="28"/>
      <c r="CS50" s="37">
        <f t="shared" si="3"/>
        <v>8.0003225485764662E-3</v>
      </c>
      <c r="CT50" s="52">
        <f t="shared" si="4"/>
        <v>-4.0059531502783087E-5</v>
      </c>
      <c r="CU50" s="52">
        <f t="shared" si="5"/>
        <v>-8.2022110662146618E-7</v>
      </c>
      <c r="CV50" s="52">
        <f t="shared" si="6"/>
        <v>-3.5981544934038188E-5</v>
      </c>
      <c r="CW50" s="52"/>
      <c r="CX50" s="37"/>
      <c r="CY50" s="37"/>
      <c r="CZ50" s="28"/>
      <c r="DA50" s="28"/>
      <c r="DB50" s="28"/>
      <c r="DC50" s="28"/>
      <c r="DD50" s="28"/>
      <c r="DE50" s="28"/>
      <c r="DF50" s="28"/>
      <c r="DG50" s="28"/>
      <c r="DH50" s="28"/>
    </row>
    <row r="51" spans="1:112" x14ac:dyDescent="0.3">
      <c r="A51" s="30" t="s">
        <v>50</v>
      </c>
      <c r="B51" s="28">
        <v>14.373386144637999</v>
      </c>
      <c r="C51" s="28">
        <v>133.21285629272401</v>
      </c>
      <c r="D51" s="28">
        <v>15.6157875061035</v>
      </c>
      <c r="E51" s="28">
        <v>15.6157569885253</v>
      </c>
      <c r="F51" s="28">
        <v>133.21165084838799</v>
      </c>
      <c r="G51" s="28">
        <v>133.21200561523401</v>
      </c>
      <c r="H51" s="28">
        <v>52.283287048339801</v>
      </c>
      <c r="I51" s="28">
        <v>200.21045422553999</v>
      </c>
      <c r="J51" s="28">
        <v>200.20955288410099</v>
      </c>
      <c r="K51" s="28">
        <v>286.090240478515</v>
      </c>
      <c r="L51" s="28">
        <v>30.954815506935098</v>
      </c>
      <c r="M51" s="28">
        <v>30.9555070400238</v>
      </c>
      <c r="N51" s="28">
        <v>621.84017181396405</v>
      </c>
      <c r="O51" s="28">
        <v>621.83998870849598</v>
      </c>
      <c r="P51" s="28">
        <v>73928.103759765596</v>
      </c>
      <c r="Q51" s="28">
        <v>6660348.28125</v>
      </c>
      <c r="R51" s="28">
        <v>73957.6923828125</v>
      </c>
      <c r="S51" s="28">
        <v>143.96998786926201</v>
      </c>
      <c r="T51" s="28">
        <v>694.88163757324196</v>
      </c>
      <c r="U51" s="28">
        <v>168.648589134216</v>
      </c>
      <c r="V51" s="28">
        <v>381.88162612914999</v>
      </c>
      <c r="W51" s="28">
        <v>248.70810317993099</v>
      </c>
      <c r="X51" s="28">
        <v>119.996350765228</v>
      </c>
      <c r="Y51" s="28">
        <v>381.88468170165999</v>
      </c>
      <c r="Z51" s="28">
        <v>692.93168640136696</v>
      </c>
      <c r="AA51" s="28">
        <v>4560.3186340332004</v>
      </c>
      <c r="AB51" s="28">
        <v>238.96202468871999</v>
      </c>
      <c r="AC51" s="28">
        <v>238.96091842651299</v>
      </c>
      <c r="AD51" s="28">
        <v>238.95855712890599</v>
      </c>
      <c r="AE51" s="28">
        <v>146.886173486709</v>
      </c>
      <c r="AF51" s="28">
        <v>211.376953125</v>
      </c>
      <c r="AG51" s="28">
        <v>211.36848068237299</v>
      </c>
      <c r="AH51" s="28">
        <v>211.75285911559999</v>
      </c>
      <c r="AI51" s="28">
        <v>4.45887073595076</v>
      </c>
      <c r="AJ51" s="28">
        <v>17.876075267791698</v>
      </c>
      <c r="AK51" s="28">
        <v>9.5192557573318393</v>
      </c>
      <c r="AL51" s="28">
        <v>0</v>
      </c>
      <c r="AM51" s="28">
        <v>155.68684005737299</v>
      </c>
      <c r="AN51" s="28">
        <v>27.2019653320312</v>
      </c>
      <c r="AO51" s="28">
        <v>27.201529502868599</v>
      </c>
      <c r="AP51" s="28">
        <v>321.12667846679602</v>
      </c>
      <c r="AQ51" s="28">
        <v>321.12609481811501</v>
      </c>
      <c r="AR51" s="28">
        <v>23012.657958984299</v>
      </c>
      <c r="AS51" s="28">
        <v>3198.08616638183</v>
      </c>
      <c r="AT51" s="28">
        <v>3197.9568710327098</v>
      </c>
      <c r="AU51" s="28">
        <v>5749.3061828613199</v>
      </c>
      <c r="AV51" s="28">
        <v>26421.059326171799</v>
      </c>
      <c r="AW51" s="28">
        <v>23011.7294921875</v>
      </c>
      <c r="AX51" s="28">
        <v>365.76631557941403</v>
      </c>
      <c r="AY51" s="28">
        <v>0.81880281050689496</v>
      </c>
      <c r="AZ51" s="28">
        <v>3475.5825958251899</v>
      </c>
      <c r="BA51" s="28">
        <v>4.74537393450737</v>
      </c>
      <c r="BB51" s="28">
        <v>1.30979916639626</v>
      </c>
      <c r="BC51" s="28">
        <v>367.78237342834399</v>
      </c>
      <c r="BD51" s="28">
        <v>7.5458284318447104</v>
      </c>
      <c r="BE51" s="28">
        <v>0.42256337404251099</v>
      </c>
      <c r="BF51" s="28">
        <v>0.39246205566450898</v>
      </c>
      <c r="BG51" s="28">
        <v>1145.23264694213</v>
      </c>
      <c r="BH51" s="28">
        <v>35.761272430419901</v>
      </c>
      <c r="BI51" s="28">
        <v>18.0724277496337</v>
      </c>
      <c r="BJ51" s="28">
        <v>726.37717056274403</v>
      </c>
      <c r="BK51" s="28">
        <v>418.85737609863202</v>
      </c>
      <c r="BL51" s="28">
        <v>4.3121437430381704</v>
      </c>
      <c r="BM51" s="28">
        <v>5.8445084840059197E-2</v>
      </c>
      <c r="BN51" s="28">
        <v>31.0803923010826</v>
      </c>
      <c r="BO51" s="28">
        <v>0.68725622445344903</v>
      </c>
      <c r="BP51" s="28">
        <v>45.504137039184499</v>
      </c>
      <c r="BQ51" s="28">
        <v>6.5362652838230098</v>
      </c>
      <c r="BR51" s="28">
        <v>2.4009156674146599</v>
      </c>
      <c r="BS51" s="28">
        <v>215.172977447509</v>
      </c>
      <c r="BT51" s="28">
        <v>10.7139656543731</v>
      </c>
      <c r="BU51" s="28">
        <v>50.339240312576202</v>
      </c>
      <c r="BV51" s="28">
        <v>5.0072049926966402</v>
      </c>
      <c r="BW51" s="28">
        <v>32.3828708529472</v>
      </c>
      <c r="BX51" s="28">
        <v>0.23327625630190499</v>
      </c>
      <c r="BY51" s="28">
        <v>352.087350845336</v>
      </c>
      <c r="BZ51" s="28">
        <v>77.487836480140601</v>
      </c>
      <c r="CA51" s="28">
        <v>77.487859010696397</v>
      </c>
      <c r="CB51" s="28">
        <v>5.9376762211322696</v>
      </c>
      <c r="CC51" s="28">
        <v>1.6432812064886</v>
      </c>
      <c r="CD51" s="28">
        <v>120.48338317871</v>
      </c>
      <c r="CE51" s="28">
        <v>8928.71826171875</v>
      </c>
      <c r="CF51" s="28">
        <v>855.49355125427201</v>
      </c>
      <c r="CG51" s="28">
        <v>660.425560951232</v>
      </c>
      <c r="CH51" s="28">
        <v>145.60475683212201</v>
      </c>
      <c r="CI51" s="28">
        <v>0</v>
      </c>
      <c r="CJ51" s="28">
        <v>91.759418010711599</v>
      </c>
      <c r="CK51" s="28">
        <v>8167.7119140625</v>
      </c>
      <c r="CL51" s="28">
        <v>1149.43431854248</v>
      </c>
      <c r="CM51" s="28">
        <v>439.97107696533197</v>
      </c>
      <c r="CN51" s="28">
        <f t="shared" si="1"/>
        <v>2395.7831033892035</v>
      </c>
      <c r="CO51" s="28">
        <f t="shared" si="2"/>
        <v>1127.6690647066659</v>
      </c>
      <c r="CP51" s="28"/>
      <c r="CQ51" s="28"/>
      <c r="CR51" s="28"/>
      <c r="CS51" s="37">
        <f t="shared" si="3"/>
        <v>8.0003208999124883E-3</v>
      </c>
      <c r="CT51" s="52">
        <f t="shared" si="4"/>
        <v>-4.018583457319178E-5</v>
      </c>
      <c r="CU51" s="52">
        <f t="shared" si="5"/>
        <v>-1.6588064015502607E-6</v>
      </c>
      <c r="CV51" s="52">
        <f t="shared" si="6"/>
        <v>-2.1913590485082886E-5</v>
      </c>
      <c r="CW51" s="52"/>
      <c r="CX51" s="37"/>
      <c r="CY51" s="37"/>
      <c r="CZ51" s="28"/>
      <c r="DA51" s="28"/>
      <c r="DB51" s="28"/>
      <c r="DC51" s="28"/>
      <c r="DD51" s="28"/>
      <c r="DE51" s="28"/>
      <c r="DF51" s="28"/>
      <c r="DG51" s="28"/>
      <c r="DH51" s="28"/>
    </row>
    <row r="52" spans="1:112" s="30" customFormat="1" x14ac:dyDescent="0.3">
      <c r="B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</row>
    <row r="53" spans="1:112" s="30" customFormat="1" x14ac:dyDescent="0.3">
      <c r="B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</row>
    <row r="54" spans="1:112" s="30" customFormat="1" x14ac:dyDescent="0.3">
      <c r="B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</row>
    <row r="55" spans="1:112" s="30" customFormat="1" x14ac:dyDescent="0.3">
      <c r="A55" s="30" t="s">
        <v>1</v>
      </c>
      <c r="B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</row>
    <row r="56" spans="1:112" s="30" customFormat="1" x14ac:dyDescent="0.3">
      <c r="A56" s="30" t="s">
        <v>11</v>
      </c>
      <c r="B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</row>
    <row r="57" spans="1:112" s="30" customFormat="1" x14ac:dyDescent="0.3">
      <c r="A57" s="30" t="s">
        <v>58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</row>
    <row r="58" spans="1:112" s="30" customFormat="1" x14ac:dyDescent="0.3">
      <c r="A58" s="30" t="s">
        <v>75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</row>
    <row r="59" spans="1:112" s="30" customFormat="1" x14ac:dyDescent="0.3">
      <c r="A59" s="30" t="s">
        <v>237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</row>
    <row r="60" spans="1:112" s="30" customFormat="1" x14ac:dyDescent="0.3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</row>
    <row r="61" spans="1:112" x14ac:dyDescent="0.3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</row>
    <row r="62" spans="1:112" x14ac:dyDescent="0.3">
      <c r="A62" s="2" t="s">
        <v>56</v>
      </c>
      <c r="B62" s="1">
        <f>SUM(B3:B51)</f>
        <v>2928.6577182691481</v>
      </c>
      <c r="C62" s="1">
        <f t="shared" ref="C62:BN62" si="7">SUM(C3:C51)</f>
        <v>22765.627279818047</v>
      </c>
      <c r="D62" s="1">
        <f t="shared" si="7"/>
        <v>2145.3766274917853</v>
      </c>
      <c r="E62" s="1">
        <f t="shared" si="7"/>
        <v>2145.3789464905844</v>
      </c>
      <c r="F62" s="1">
        <f t="shared" si="7"/>
        <v>22765.426054552179</v>
      </c>
      <c r="G62" s="1">
        <f t="shared" si="7"/>
        <v>22765.495831787575</v>
      </c>
      <c r="H62" s="1">
        <f t="shared" si="7"/>
        <v>7516.1720475628808</v>
      </c>
      <c r="I62" s="1">
        <f t="shared" si="7"/>
        <v>48211.877374447788</v>
      </c>
      <c r="J62" s="1">
        <f t="shared" si="7"/>
        <v>48212.00491220496</v>
      </c>
      <c r="K62" s="1">
        <f t="shared" si="7"/>
        <v>118926.92805480951</v>
      </c>
      <c r="L62" s="1">
        <f t="shared" si="7"/>
        <v>7370.719236896357</v>
      </c>
      <c r="M62" s="1">
        <f t="shared" si="7"/>
        <v>7370.8842161395423</v>
      </c>
      <c r="N62" s="1">
        <f t="shared" si="7"/>
        <v>85608.661784887183</v>
      </c>
      <c r="O62" s="1">
        <f t="shared" si="7"/>
        <v>85608.655300974686</v>
      </c>
      <c r="P62" s="1">
        <f t="shared" si="7"/>
        <v>20446327.223770596</v>
      </c>
      <c r="Q62" s="1">
        <f t="shared" si="7"/>
        <v>1799201055.5985107</v>
      </c>
      <c r="R62" s="1">
        <f t="shared" si="7"/>
        <v>20454509.989805207</v>
      </c>
      <c r="S62" s="1">
        <f t="shared" si="7"/>
        <v>61822.447450399268</v>
      </c>
      <c r="T62" s="1">
        <f t="shared" si="7"/>
        <v>137951.44080737216</v>
      </c>
      <c r="U62" s="1">
        <f t="shared" si="7"/>
        <v>38264.317534468981</v>
      </c>
      <c r="V62" s="1">
        <f t="shared" si="7"/>
        <v>116805.64430999738</v>
      </c>
      <c r="W62" s="1">
        <f t="shared" si="7"/>
        <v>47703.637631237412</v>
      </c>
      <c r="X62" s="1">
        <f t="shared" si="7"/>
        <v>31393.976597733752</v>
      </c>
      <c r="Y62" s="1">
        <f t="shared" si="7"/>
        <v>116806.64033126811</v>
      </c>
      <c r="Z62" s="1">
        <f t="shared" si="7"/>
        <v>233916.62374877912</v>
      </c>
      <c r="AA62" s="1">
        <f t="shared" si="7"/>
        <v>970279.27058458177</v>
      </c>
      <c r="AB62" s="1">
        <f t="shared" si="7"/>
        <v>30963.044288635218</v>
      </c>
      <c r="AC62" s="1">
        <f t="shared" si="7"/>
        <v>30963.039311557965</v>
      </c>
      <c r="AD62" s="1">
        <f t="shared" si="7"/>
        <v>30962.603275984475</v>
      </c>
      <c r="AE62" s="1">
        <f t="shared" si="7"/>
        <v>42606.509431801634</v>
      </c>
      <c r="AF62" s="1">
        <f t="shared" si="7"/>
        <v>32367.98565538221</v>
      </c>
      <c r="AG62" s="1">
        <f t="shared" si="7"/>
        <v>32366.689584284977</v>
      </c>
      <c r="AH62" s="1">
        <f t="shared" si="7"/>
        <v>56378.913626909161</v>
      </c>
      <c r="AI62" s="1">
        <f t="shared" si="7"/>
        <v>1063.9056181865731</v>
      </c>
      <c r="AJ62" s="1">
        <f t="shared" si="7"/>
        <v>2057.251824444158</v>
      </c>
      <c r="AK62" s="1">
        <f t="shared" si="7"/>
        <v>3465.5724937319706</v>
      </c>
      <c r="AL62" s="1">
        <f t="shared" si="7"/>
        <v>0</v>
      </c>
      <c r="AM62" s="1">
        <f t="shared" si="7"/>
        <v>48692.969097137364</v>
      </c>
      <c r="AN62" s="1">
        <f t="shared" si="7"/>
        <v>4111.6361340805806</v>
      </c>
      <c r="AO62" s="1">
        <f t="shared" si="7"/>
        <v>4111.5797729901878</v>
      </c>
      <c r="AP62" s="1">
        <f t="shared" si="7"/>
        <v>101229.68283285556</v>
      </c>
      <c r="AQ62" s="1">
        <f t="shared" si="7"/>
        <v>101228.87250495689</v>
      </c>
      <c r="AR62" s="1">
        <f t="shared" si="7"/>
        <v>3567126.2189588514</v>
      </c>
      <c r="AS62" s="1">
        <f t="shared" si="7"/>
        <v>446503.78588056477</v>
      </c>
      <c r="AT62" s="1">
        <f t="shared" si="7"/>
        <v>446485.93675756373</v>
      </c>
      <c r="AU62" s="1">
        <f t="shared" si="7"/>
        <v>1351745.4399571402</v>
      </c>
      <c r="AV62" s="1">
        <f t="shared" si="7"/>
        <v>4045836.0910215331</v>
      </c>
      <c r="AW62" s="1">
        <f t="shared" si="7"/>
        <v>3566983.6040811487</v>
      </c>
      <c r="AX62" s="1">
        <f t="shared" si="7"/>
        <v>76815.393004536483</v>
      </c>
      <c r="AY62" s="1">
        <f t="shared" si="7"/>
        <v>180.261841826519</v>
      </c>
      <c r="AZ62" s="1">
        <f t="shared" si="7"/>
        <v>868169.69783234422</v>
      </c>
      <c r="BA62" s="1">
        <f t="shared" si="7"/>
        <v>1029.1485115205855</v>
      </c>
      <c r="BB62" s="1">
        <f t="shared" si="7"/>
        <v>270.18186527641933</v>
      </c>
      <c r="BC62" s="1">
        <f t="shared" si="7"/>
        <v>50912.836878131973</v>
      </c>
      <c r="BD62" s="1">
        <f t="shared" si="7"/>
        <v>2776.2682915671585</v>
      </c>
      <c r="BE62" s="1">
        <f t="shared" si="7"/>
        <v>196.54207304120035</v>
      </c>
      <c r="BF62" s="1">
        <f t="shared" si="7"/>
        <v>59.993632442259567</v>
      </c>
      <c r="BG62" s="1">
        <f t="shared" si="7"/>
        <v>272854.87708745874</v>
      </c>
      <c r="BH62" s="1">
        <f t="shared" si="7"/>
        <v>18014.449863433834</v>
      </c>
      <c r="BI62" s="1">
        <f t="shared" si="7"/>
        <v>6929.4119424819773</v>
      </c>
      <c r="BJ62" s="1">
        <f t="shared" si="7"/>
        <v>130262.64993128162</v>
      </c>
      <c r="BK62" s="1">
        <f t="shared" si="7"/>
        <v>142592.23310060869</v>
      </c>
      <c r="BL62" s="1">
        <f t="shared" si="7"/>
        <v>2053.6524590454628</v>
      </c>
      <c r="BM62" s="1">
        <f t="shared" si="7"/>
        <v>24.698438435792898</v>
      </c>
      <c r="BN62" s="1">
        <f t="shared" si="7"/>
        <v>11253.448375343096</v>
      </c>
      <c r="BO62" s="1">
        <f t="shared" ref="BO62:CO62" si="8">SUM(BO3:BO51)</f>
        <v>99.680736264737661</v>
      </c>
      <c r="BP62" s="1">
        <f t="shared" si="8"/>
        <v>9607.6330201811943</v>
      </c>
      <c r="BQ62" s="1">
        <f t="shared" si="8"/>
        <v>1217.3528829896807</v>
      </c>
      <c r="BR62" s="1">
        <f t="shared" si="8"/>
        <v>392.01113296602796</v>
      </c>
      <c r="BS62" s="1">
        <f t="shared" si="8"/>
        <v>42819.616082951346</v>
      </c>
      <c r="BT62" s="1">
        <f t="shared" si="8"/>
        <v>1648.0577453365529</v>
      </c>
      <c r="BU62" s="1">
        <f t="shared" si="8"/>
        <v>8028.7805588245192</v>
      </c>
      <c r="BV62" s="1">
        <f t="shared" si="8"/>
        <v>1938.4576756985016</v>
      </c>
      <c r="BW62" s="1">
        <f t="shared" si="8"/>
        <v>5348.1948660574735</v>
      </c>
      <c r="BX62" s="1">
        <f t="shared" si="8"/>
        <v>86.666233235275172</v>
      </c>
      <c r="BY62" s="1">
        <f t="shared" si="8"/>
        <v>85727.094867586929</v>
      </c>
      <c r="BZ62" s="1">
        <f t="shared" si="8"/>
        <v>27355.697223276326</v>
      </c>
      <c r="CA62" s="1">
        <f t="shared" si="8"/>
        <v>27355.700881948193</v>
      </c>
      <c r="CB62" s="1">
        <f t="shared" si="8"/>
        <v>1267.1853821866664</v>
      </c>
      <c r="CC62" s="1">
        <f t="shared" si="8"/>
        <v>181.77989644673642</v>
      </c>
      <c r="CD62" s="1">
        <f t="shared" si="8"/>
        <v>37833.581939697222</v>
      </c>
      <c r="CE62" s="1">
        <f t="shared" si="8"/>
        <v>2084520.736040113</v>
      </c>
      <c r="CF62" s="1">
        <f t="shared" si="8"/>
        <v>230585.33915778974</v>
      </c>
      <c r="CG62" s="1">
        <f t="shared" si="8"/>
        <v>182561.77437046892</v>
      </c>
      <c r="CH62" s="1">
        <f t="shared" si="8"/>
        <v>40080.432597061532</v>
      </c>
      <c r="CI62" s="1">
        <f t="shared" si="8"/>
        <v>0</v>
      </c>
      <c r="CJ62" s="1">
        <f t="shared" si="8"/>
        <v>21260.367858283207</v>
      </c>
      <c r="CK62" s="1">
        <f t="shared" si="8"/>
        <v>1961994.5307834113</v>
      </c>
      <c r="CL62" s="1">
        <f t="shared" si="8"/>
        <v>292770.45685495378</v>
      </c>
      <c r="CM62" s="1">
        <f t="shared" si="8"/>
        <v>115234.89499845343</v>
      </c>
      <c r="CN62" s="1">
        <f t="shared" si="8"/>
        <v>598445.3643655706</v>
      </c>
      <c r="CO62" s="1">
        <f t="shared" si="8"/>
        <v>289480.58385660296</v>
      </c>
      <c r="CP62" s="1"/>
      <c r="CQ62" s="1"/>
      <c r="CR62" s="1"/>
      <c r="CS62" s="37">
        <f t="shared" ref="CS62" si="9">AF62/AV62</f>
        <v>8.0003205585151664E-3</v>
      </c>
      <c r="CT62" s="1"/>
      <c r="CU62" s="1"/>
      <c r="CV62" s="1"/>
      <c r="CW62" s="1"/>
      <c r="CX62" s="37"/>
      <c r="CY62" s="37"/>
      <c r="CZ62" s="1"/>
      <c r="DA62" s="1"/>
      <c r="DB62" s="1"/>
      <c r="DC62" s="1"/>
      <c r="DD62" s="1"/>
      <c r="DE62" s="1"/>
      <c r="DF62" s="1"/>
    </row>
    <row r="63" spans="1:112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2394.0995341222679</v>
      </c>
      <c r="C63" s="28">
        <f t="shared" ref="C63:BN63" si="10">+C3+C5+C8+C9+C11+C12+C14+C15+C16+C17+C18+C19+C20+C21+C22+C23+C24+C25+C26+C28+C30+C31+C33+C34+C35+C36+C37+C39+C40+C41+C42+C43+C44+C46+C47+C49+C50+C10</f>
        <v>18277.072701036919</v>
      </c>
      <c r="D63" s="28">
        <f t="shared" si="10"/>
        <v>1706.3384410608544</v>
      </c>
      <c r="E63" s="28">
        <f t="shared" si="10"/>
        <v>1706.3399835303412</v>
      </c>
      <c r="F63" s="28">
        <f t="shared" si="10"/>
        <v>18276.913197115042</v>
      </c>
      <c r="G63" s="28">
        <f t="shared" si="10"/>
        <v>18276.969281494607</v>
      </c>
      <c r="H63" s="28">
        <f t="shared" si="10"/>
        <v>5932.1190123036376</v>
      </c>
      <c r="I63" s="28">
        <f t="shared" si="10"/>
        <v>38444.113971628169</v>
      </c>
      <c r="J63" s="28">
        <f t="shared" si="10"/>
        <v>38444.206798858868</v>
      </c>
      <c r="K63" s="28">
        <f t="shared" si="10"/>
        <v>92742.727554321231</v>
      </c>
      <c r="L63" s="28">
        <f t="shared" si="10"/>
        <v>5956.7949241557944</v>
      </c>
      <c r="M63" s="28">
        <f t="shared" si="10"/>
        <v>5956.928133437862</v>
      </c>
      <c r="N63" s="28">
        <f t="shared" si="10"/>
        <v>68034.561778783667</v>
      </c>
      <c r="O63" s="28">
        <f t="shared" si="10"/>
        <v>68034.553639292601</v>
      </c>
      <c r="P63" s="28">
        <f t="shared" si="10"/>
        <v>16923408.528030854</v>
      </c>
      <c r="Q63" s="28">
        <f t="shared" si="10"/>
        <v>1416883499.7625732</v>
      </c>
      <c r="R63" s="28">
        <f t="shared" si="10"/>
        <v>16930181.148069367</v>
      </c>
      <c r="S63" s="28">
        <f t="shared" si="10"/>
        <v>49568.123836278806</v>
      </c>
      <c r="T63" s="28">
        <f t="shared" si="10"/>
        <v>110617.38982585058</v>
      </c>
      <c r="U63" s="28">
        <f t="shared" si="10"/>
        <v>30647.438229106294</v>
      </c>
      <c r="V63" s="28">
        <f t="shared" si="10"/>
        <v>92691.099376678307</v>
      </c>
      <c r="W63" s="28">
        <f t="shared" si="10"/>
        <v>37774.898732960137</v>
      </c>
      <c r="X63" s="28">
        <f t="shared" si="10"/>
        <v>25109.196661241309</v>
      </c>
      <c r="Y63" s="28">
        <f t="shared" si="10"/>
        <v>92691.889926910299</v>
      </c>
      <c r="Z63" s="28">
        <f t="shared" si="10"/>
        <v>179316.7736968993</v>
      </c>
      <c r="AA63" s="28">
        <f t="shared" si="10"/>
        <v>775128.0134892452</v>
      </c>
      <c r="AB63" s="28">
        <f t="shared" si="10"/>
        <v>24490.28880310055</v>
      </c>
      <c r="AC63" s="28">
        <f t="shared" si="10"/>
        <v>24490.287076145371</v>
      </c>
      <c r="AD63" s="28">
        <f t="shared" si="10"/>
        <v>24489.940008848862</v>
      </c>
      <c r="AE63" s="28">
        <f t="shared" si="10"/>
        <v>34031.278265319677</v>
      </c>
      <c r="AF63" s="28">
        <f t="shared" si="10"/>
        <v>25562.510877206863</v>
      </c>
      <c r="AG63" s="28">
        <f t="shared" si="10"/>
        <v>25561.487236529541</v>
      </c>
      <c r="AH63" s="28">
        <f t="shared" si="10"/>
        <v>45503.291529655377</v>
      </c>
      <c r="AI63" s="28">
        <f t="shared" si="10"/>
        <v>867.54793202457824</v>
      </c>
      <c r="AJ63" s="28">
        <f t="shared" si="10"/>
        <v>1608.3323432859015</v>
      </c>
      <c r="AK63" s="28">
        <f t="shared" si="10"/>
        <v>2898.6742120385125</v>
      </c>
      <c r="AL63" s="28">
        <f t="shared" si="10"/>
        <v>0</v>
      </c>
      <c r="AM63" s="28">
        <f t="shared" si="10"/>
        <v>36442.554851531917</v>
      </c>
      <c r="AN63" s="28">
        <f t="shared" si="10"/>
        <v>3269.6583651825717</v>
      </c>
      <c r="AO63" s="28">
        <f t="shared" si="10"/>
        <v>3269.6132603101355</v>
      </c>
      <c r="AP63" s="28">
        <f t="shared" si="10"/>
        <v>76181.873242039088</v>
      </c>
      <c r="AQ63" s="28">
        <f t="shared" si="10"/>
        <v>76181.264323957133</v>
      </c>
      <c r="AR63" s="28">
        <f t="shared" si="10"/>
        <v>2813864.0840711561</v>
      </c>
      <c r="AS63" s="28">
        <f t="shared" si="10"/>
        <v>355887.07491254731</v>
      </c>
      <c r="AT63" s="28">
        <f t="shared" si="10"/>
        <v>355872.83012151654</v>
      </c>
      <c r="AU63" s="28">
        <f t="shared" si="10"/>
        <v>1079279.807922839</v>
      </c>
      <c r="AV63" s="28">
        <f t="shared" si="10"/>
        <v>3195185.7687559091</v>
      </c>
      <c r="AW63" s="28">
        <f t="shared" si="10"/>
        <v>2813751.5745401331</v>
      </c>
      <c r="AX63" s="28">
        <f t="shared" si="10"/>
        <v>61450.247646808501</v>
      </c>
      <c r="AY63" s="28">
        <f t="shared" si="10"/>
        <v>143.10541228755011</v>
      </c>
      <c r="AZ63" s="28">
        <f t="shared" si="10"/>
        <v>692214.56288361421</v>
      </c>
      <c r="BA63" s="28">
        <f t="shared" si="10"/>
        <v>809.16390538867472</v>
      </c>
      <c r="BB63" s="28">
        <f t="shared" si="10"/>
        <v>205.23074382508622</v>
      </c>
      <c r="BC63" s="28">
        <f t="shared" si="10"/>
        <v>41122.115463327536</v>
      </c>
      <c r="BD63" s="28">
        <f t="shared" si="10"/>
        <v>1907.1440189598909</v>
      </c>
      <c r="BE63" s="28">
        <f t="shared" si="10"/>
        <v>126.02102890610668</v>
      </c>
      <c r="BF63" s="28">
        <f t="shared" si="10"/>
        <v>47.780834537406811</v>
      </c>
      <c r="BG63" s="28">
        <f t="shared" si="10"/>
        <v>216815.79474149627</v>
      </c>
      <c r="BH63" s="28">
        <f t="shared" si="10"/>
        <v>11592.838443756093</v>
      </c>
      <c r="BI63" s="28">
        <f t="shared" si="10"/>
        <v>4398.0374994277836</v>
      </c>
      <c r="BJ63" s="28">
        <f t="shared" si="10"/>
        <v>101977.76975187645</v>
      </c>
      <c r="BK63" s="28">
        <f t="shared" si="10"/>
        <v>114838.02180858035</v>
      </c>
      <c r="BL63" s="28">
        <f t="shared" si="10"/>
        <v>1332.28287866857</v>
      </c>
      <c r="BM63" s="28">
        <f t="shared" si="10"/>
        <v>16.855010684579586</v>
      </c>
      <c r="BN63" s="28">
        <f t="shared" si="10"/>
        <v>7712.5968536126747</v>
      </c>
      <c r="BO63" s="28">
        <f t="shared" ref="BO63:CO63" si="11">+BO3+BO5+BO8+BO9+BO11+BO12+BO14+BO15+BO16+BO17+BO18+BO19+BO20+BO21+BO22+BO23+BO24+BO25+BO26+BO28+BO30+BO31+BO33+BO34+BO35+BO36+BO37+BO39+BO40+BO41+BO42+BO43+BO44+BO46+BO47+BO49+BO50+BO10</f>
        <v>79.984574663045251</v>
      </c>
      <c r="BP63" s="28">
        <f t="shared" si="11"/>
        <v>7479.3212061114491</v>
      </c>
      <c r="BQ63" s="28">
        <f t="shared" si="11"/>
        <v>997.71902716997897</v>
      </c>
      <c r="BR63" s="28">
        <f t="shared" si="11"/>
        <v>311.46208592806897</v>
      </c>
      <c r="BS63" s="28">
        <f t="shared" si="11"/>
        <v>34058.716465279387</v>
      </c>
      <c r="BT63" s="28">
        <f t="shared" si="11"/>
        <v>1306.2067080726829</v>
      </c>
      <c r="BU63" s="28">
        <f t="shared" si="11"/>
        <v>6287.0975401401374</v>
      </c>
      <c r="BV63" s="28">
        <f t="shared" si="11"/>
        <v>1306.2898938845005</v>
      </c>
      <c r="BW63" s="28">
        <f t="shared" si="11"/>
        <v>4266.2038627825596</v>
      </c>
      <c r="BX63" s="28">
        <f t="shared" si="11"/>
        <v>59.131452381206948</v>
      </c>
      <c r="BY63" s="28">
        <f t="shared" si="11"/>
        <v>75266.883207082617</v>
      </c>
      <c r="BZ63" s="28">
        <f t="shared" si="11"/>
        <v>23197.371318430141</v>
      </c>
      <c r="CA63" s="28">
        <f t="shared" si="11"/>
        <v>23197.371760835376</v>
      </c>
      <c r="CB63" s="28">
        <f t="shared" si="11"/>
        <v>1011.6774656467591</v>
      </c>
      <c r="CC63" s="28">
        <f t="shared" si="11"/>
        <v>141.86846923199471</v>
      </c>
      <c r="CD63" s="28">
        <f t="shared" si="11"/>
        <v>29320.396835327108</v>
      </c>
      <c r="CE63" s="28">
        <f t="shared" si="11"/>
        <v>1663086.4357166272</v>
      </c>
      <c r="CF63" s="28">
        <f t="shared" si="11"/>
        <v>184008.22096750123</v>
      </c>
      <c r="CG63" s="28">
        <f t="shared" si="11"/>
        <v>145436.64079693684</v>
      </c>
      <c r="CH63" s="28">
        <f t="shared" si="11"/>
        <v>31924.146854838284</v>
      </c>
      <c r="CI63" s="28">
        <f t="shared" si="11"/>
        <v>0</v>
      </c>
      <c r="CJ63" s="28">
        <f t="shared" si="11"/>
        <v>17111.475927226231</v>
      </c>
      <c r="CK63" s="28">
        <f t="shared" si="11"/>
        <v>1565506.8643252819</v>
      </c>
      <c r="CL63" s="28">
        <f t="shared" si="11"/>
        <v>233682.09054864891</v>
      </c>
      <c r="CM63" s="28">
        <f t="shared" si="11"/>
        <v>92117.637308023754</v>
      </c>
      <c r="CN63" s="28">
        <f t="shared" si="11"/>
        <v>477156.24875914125</v>
      </c>
      <c r="CO63" s="28">
        <f t="shared" si="11"/>
        <v>231065.91550790024</v>
      </c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</row>
    <row r="65" spans="6:61" x14ac:dyDescent="0.3">
      <c r="F65" s="28"/>
      <c r="L65" s="28"/>
    </row>
    <row r="66" spans="6:61" x14ac:dyDescent="0.3">
      <c r="H66" s="28"/>
      <c r="AZ66" s="28">
        <f>AZ62*0.108/14.43*92.1006</f>
        <v>598445.36436557036</v>
      </c>
      <c r="BI66" s="30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3" sqref="J3:BO47"/>
    </sheetView>
  </sheetViews>
  <sheetFormatPr defaultRowHeight="14.4" x14ac:dyDescent="0.3"/>
  <cols>
    <col min="1" max="1" width="17.88671875" customWidth="1"/>
    <col min="2" max="8" width="9.109375" style="28"/>
    <col min="10" max="10" width="20.6640625" customWidth="1"/>
    <col min="11" max="11" width="7.6640625" style="28" bestFit="1" customWidth="1"/>
    <col min="12" max="12" width="6.6640625" style="28" bestFit="1" customWidth="1"/>
    <col min="13" max="13" width="14.5546875" style="28" bestFit="1" customWidth="1"/>
    <col min="14" max="15" width="6.6640625" style="28" bestFit="1" customWidth="1"/>
    <col min="16" max="17" width="9.33203125" style="28" bestFit="1" customWidth="1"/>
    <col min="18" max="18" width="6.6640625" style="28" bestFit="1" customWidth="1"/>
    <col min="19" max="19" width="7.6640625" style="28" bestFit="1" customWidth="1"/>
    <col min="20" max="22" width="6.6640625" style="28" bestFit="1" customWidth="1"/>
    <col min="23" max="23" width="15.44140625" style="28" bestFit="1" customWidth="1"/>
    <col min="24" max="24" width="6.5546875" style="28" bestFit="1" customWidth="1"/>
    <col min="25" max="25" width="6.6640625" style="28" bestFit="1" customWidth="1"/>
    <col min="26" max="26" width="5.109375" style="28" bestFit="1" customWidth="1"/>
    <col min="27" max="27" width="5.6640625" style="28" bestFit="1" customWidth="1"/>
    <col min="28" max="28" width="6.6640625" style="28" bestFit="1" customWidth="1"/>
    <col min="29" max="29" width="6.6640625" style="28" customWidth="1"/>
    <col min="30" max="30" width="7.6640625" style="28" bestFit="1" customWidth="1"/>
    <col min="31" max="31" width="10" style="28" bestFit="1" customWidth="1"/>
    <col min="32" max="32" width="7.6640625" style="28" bestFit="1" customWidth="1"/>
    <col min="33" max="33" width="6.6640625" style="28" bestFit="1" customWidth="1"/>
    <col min="34" max="34" width="7.6640625" style="28" bestFit="1" customWidth="1"/>
    <col min="35" max="35" width="6" style="28" bestFit="1" customWidth="1"/>
    <col min="36" max="36" width="6.6640625" style="28" bestFit="1" customWidth="1"/>
    <col min="37" max="37" width="5.6640625" style="28" bestFit="1" customWidth="1"/>
    <col min="38" max="38" width="7.6640625" style="28" bestFit="1" customWidth="1"/>
    <col min="39" max="39" width="4.5546875" style="28" bestFit="1" customWidth="1"/>
    <col min="40" max="40" width="5.6640625" style="28" bestFit="1" customWidth="1"/>
    <col min="41" max="41" width="6.6640625" style="28" bestFit="1" customWidth="1"/>
    <col min="42" max="42" width="5.6640625" style="28" bestFit="1" customWidth="1"/>
    <col min="43" max="43" width="5.88671875" style="28" bestFit="1" customWidth="1"/>
    <col min="44" max="44" width="5.6640625" style="28" bestFit="1" customWidth="1"/>
    <col min="45" max="46" width="7.6640625" style="28" bestFit="1" customWidth="1"/>
    <col min="47" max="47" width="6.6640625" style="28" bestFit="1" customWidth="1"/>
    <col min="48" max="48" width="5.109375" style="28" bestFit="1" customWidth="1"/>
    <col min="49" max="49" width="5.33203125" style="28" bestFit="1" customWidth="1"/>
    <col min="50" max="50" width="8.6640625" style="28" bestFit="1" customWidth="1"/>
    <col min="51" max="51" width="4.88671875" style="28" bestFit="1" customWidth="1"/>
    <col min="52" max="52" width="7.88671875" style="28" bestFit="1" customWidth="1"/>
    <col min="53" max="53" width="5.88671875" style="28" bestFit="1" customWidth="1"/>
    <col min="54" max="54" width="6" style="28" bestFit="1" customWidth="1"/>
    <col min="55" max="56" width="6.6640625" style="28" bestFit="1" customWidth="1"/>
    <col min="57" max="58" width="5.6640625" style="28" bestFit="1" customWidth="1"/>
    <col min="59" max="59" width="3.88671875" style="28" bestFit="1" customWidth="1"/>
    <col min="60" max="60" width="6.6640625" style="28" bestFit="1" customWidth="1"/>
    <col min="61" max="61" width="6.6640625" style="28" customWidth="1"/>
    <col min="62" max="62" width="5.33203125" style="28" bestFit="1" customWidth="1"/>
    <col min="63" max="63" width="6.6640625" style="28" bestFit="1" customWidth="1"/>
    <col min="64" max="65" width="7.6640625" style="28" bestFit="1" customWidth="1"/>
    <col min="66" max="66" width="9.33203125" style="28" bestFit="1" customWidth="1"/>
    <col min="67" max="67" width="6.6640625" style="28" bestFit="1" customWidth="1"/>
    <col min="68" max="68" width="7.6640625" style="28" customWidth="1"/>
    <col min="70" max="70" width="8.5546875" style="30" customWidth="1"/>
    <col min="71" max="71" width="10.33203125" style="30" bestFit="1" customWidth="1"/>
    <col min="72" max="75" width="9.109375" style="30"/>
    <col min="76" max="76" width="8.5546875" style="30" customWidth="1"/>
    <col min="77" max="77" width="9.109375" style="30"/>
  </cols>
  <sheetData>
    <row r="1" spans="1:77" x14ac:dyDescent="0.3">
      <c r="B1" s="102" t="s">
        <v>498</v>
      </c>
      <c r="C1" s="102"/>
      <c r="D1" s="102"/>
      <c r="E1" s="102"/>
      <c r="F1" s="102"/>
      <c r="G1" s="102"/>
      <c r="H1" s="102"/>
      <c r="J1" s="30" t="s">
        <v>505</v>
      </c>
      <c r="BS1" s="30" t="s">
        <v>316</v>
      </c>
    </row>
    <row r="2" spans="1:77" x14ac:dyDescent="0.3">
      <c r="A2" s="6" t="s">
        <v>52</v>
      </c>
      <c r="B2" s="102" t="s">
        <v>59</v>
      </c>
      <c r="C2" s="102" t="s">
        <v>57</v>
      </c>
      <c r="D2" s="102" t="s">
        <v>60</v>
      </c>
      <c r="E2" s="102" t="s">
        <v>54</v>
      </c>
      <c r="F2" s="102" t="s">
        <v>53</v>
      </c>
      <c r="G2" s="102" t="s">
        <v>61</v>
      </c>
      <c r="H2" s="102" t="s">
        <v>62</v>
      </c>
      <c r="J2" s="19" t="s">
        <v>227</v>
      </c>
      <c r="K2" s="28" t="s">
        <v>391</v>
      </c>
      <c r="L2" s="28" t="s">
        <v>131</v>
      </c>
      <c r="M2" s="28" t="s">
        <v>132</v>
      </c>
      <c r="N2" s="28" t="s">
        <v>133</v>
      </c>
      <c r="O2" s="28" t="s">
        <v>392</v>
      </c>
      <c r="P2" s="28" t="s">
        <v>134</v>
      </c>
      <c r="Q2" s="28" t="s">
        <v>59</v>
      </c>
      <c r="R2" s="28" t="s">
        <v>136</v>
      </c>
      <c r="S2" s="28" t="s">
        <v>137</v>
      </c>
      <c r="T2" s="28" t="s">
        <v>393</v>
      </c>
      <c r="U2" s="28" t="s">
        <v>138</v>
      </c>
      <c r="V2" s="28" t="s">
        <v>139</v>
      </c>
      <c r="W2" s="28" t="s">
        <v>140</v>
      </c>
      <c r="X2" s="28" t="s">
        <v>141</v>
      </c>
      <c r="Y2" s="28" t="s">
        <v>142</v>
      </c>
      <c r="Z2" s="28" t="s">
        <v>143</v>
      </c>
      <c r="AA2" s="28" t="s">
        <v>394</v>
      </c>
      <c r="AB2" s="28" t="s">
        <v>144</v>
      </c>
      <c r="AC2" s="28" t="s">
        <v>403</v>
      </c>
      <c r="AD2" s="28" t="s">
        <v>57</v>
      </c>
      <c r="AE2" s="28" t="s">
        <v>128</v>
      </c>
      <c r="AF2" s="28" t="s">
        <v>145</v>
      </c>
      <c r="AG2" s="28" t="s">
        <v>146</v>
      </c>
      <c r="AH2" s="28" t="s">
        <v>60</v>
      </c>
      <c r="AI2" s="28" t="s">
        <v>147</v>
      </c>
      <c r="AJ2" s="28" t="s">
        <v>148</v>
      </c>
      <c r="AK2" s="28" t="s">
        <v>149</v>
      </c>
      <c r="AL2" s="28" t="s">
        <v>150</v>
      </c>
      <c r="AM2" s="28" t="s">
        <v>151</v>
      </c>
      <c r="AN2" s="28" t="s">
        <v>152</v>
      </c>
      <c r="AO2" s="28" t="s">
        <v>153</v>
      </c>
      <c r="AP2" s="28" t="s">
        <v>154</v>
      </c>
      <c r="AQ2" s="28" t="s">
        <v>155</v>
      </c>
      <c r="AR2" s="28" t="s">
        <v>156</v>
      </c>
      <c r="AS2" s="28" t="s">
        <v>54</v>
      </c>
      <c r="AT2" s="28" t="s">
        <v>53</v>
      </c>
      <c r="AU2" s="28" t="s">
        <v>157</v>
      </c>
      <c r="AV2" s="28" t="s">
        <v>158</v>
      </c>
      <c r="AW2" s="28" t="s">
        <v>159</v>
      </c>
      <c r="AX2" s="28" t="s">
        <v>160</v>
      </c>
      <c r="AY2" s="28" t="s">
        <v>161</v>
      </c>
      <c r="AZ2" s="28" t="s">
        <v>162</v>
      </c>
      <c r="BA2" s="28" t="s">
        <v>163</v>
      </c>
      <c r="BB2" s="28" t="s">
        <v>164</v>
      </c>
      <c r="BC2" s="28" t="s">
        <v>165</v>
      </c>
      <c r="BD2" s="28" t="s">
        <v>395</v>
      </c>
      <c r="BE2" s="28" t="s">
        <v>166</v>
      </c>
      <c r="BF2" s="28" t="s">
        <v>167</v>
      </c>
      <c r="BG2" s="28" t="s">
        <v>168</v>
      </c>
      <c r="BH2" s="28" t="s">
        <v>61</v>
      </c>
      <c r="BI2" s="28" t="s">
        <v>404</v>
      </c>
      <c r="BJ2" s="28" t="s">
        <v>169</v>
      </c>
      <c r="BK2" s="28" t="s">
        <v>170</v>
      </c>
      <c r="BL2" s="28" t="s">
        <v>171</v>
      </c>
      <c r="BM2" s="28" t="s">
        <v>173</v>
      </c>
      <c r="BN2" s="28" t="s">
        <v>174</v>
      </c>
      <c r="BO2" s="28" t="s">
        <v>405</v>
      </c>
      <c r="BR2" s="28" t="s">
        <v>141</v>
      </c>
      <c r="BS2" s="28" t="s">
        <v>59</v>
      </c>
      <c r="BT2" s="28" t="s">
        <v>57</v>
      </c>
      <c r="BU2" s="28" t="s">
        <v>60</v>
      </c>
      <c r="BV2" s="28" t="s">
        <v>54</v>
      </c>
      <c r="BW2" s="28" t="s">
        <v>53</v>
      </c>
      <c r="BX2" s="28" t="s">
        <v>61</v>
      </c>
      <c r="BY2" s="28" t="s">
        <v>62</v>
      </c>
    </row>
    <row r="3" spans="1:77" x14ac:dyDescent="0.3">
      <c r="A3" s="27" t="s">
        <v>121</v>
      </c>
      <c r="B3" s="102">
        <v>246710.98663</v>
      </c>
      <c r="C3" s="102">
        <v>747.02532951000001</v>
      </c>
      <c r="D3" s="102">
        <v>41644.185776999999</v>
      </c>
      <c r="E3" s="102">
        <v>9199.5471758000003</v>
      </c>
      <c r="F3" s="102">
        <v>8490.4078425000007</v>
      </c>
      <c r="G3" s="102">
        <v>737.04863217000002</v>
      </c>
      <c r="H3" s="102">
        <v>68214.131401000006</v>
      </c>
      <c r="J3" t="s">
        <v>121</v>
      </c>
      <c r="K3" s="28">
        <v>227.90165412721799</v>
      </c>
      <c r="L3" s="28">
        <v>488.61355370406102</v>
      </c>
      <c r="M3" s="28">
        <v>488.56263403898799</v>
      </c>
      <c r="N3" s="28">
        <v>444.87619916003899</v>
      </c>
      <c r="O3" s="28">
        <v>904.27181307852197</v>
      </c>
      <c r="P3" s="28">
        <v>14478.2373571156</v>
      </c>
      <c r="Q3" s="28">
        <v>75002.346266307301</v>
      </c>
      <c r="R3" s="28">
        <v>1301.62711415995</v>
      </c>
      <c r="S3" s="28">
        <v>780.87512363035103</v>
      </c>
      <c r="T3" s="28">
        <v>727.08555766332097</v>
      </c>
      <c r="U3" s="28">
        <v>129.97151547708501</v>
      </c>
      <c r="V3" s="28">
        <v>455.46092648908399</v>
      </c>
      <c r="W3" s="28">
        <v>455.46092648908399</v>
      </c>
      <c r="X3" s="28">
        <v>48.5918071837608</v>
      </c>
      <c r="Y3" s="28">
        <v>497.99634682892599</v>
      </c>
      <c r="Z3" s="28">
        <v>12.094404108412199</v>
      </c>
      <c r="AA3" s="28">
        <v>43.751716703869697</v>
      </c>
      <c r="AB3" s="28">
        <v>27.895286222104598</v>
      </c>
      <c r="AC3" s="28">
        <v>51.352673554953</v>
      </c>
      <c r="AD3" s="28">
        <v>292.93231230675002</v>
      </c>
      <c r="AE3" s="28">
        <v>49.920261514465203</v>
      </c>
      <c r="AF3" s="28">
        <v>6256.6668741215999</v>
      </c>
      <c r="AG3" s="28">
        <v>646.61616649305097</v>
      </c>
      <c r="AH3" s="28">
        <v>6951.87484779841</v>
      </c>
      <c r="AI3" s="28">
        <v>39.410800477532099</v>
      </c>
      <c r="AJ3" s="28">
        <v>883.33593694229796</v>
      </c>
      <c r="AK3" s="28">
        <v>3.2805212828695298</v>
      </c>
      <c r="AL3" s="28">
        <v>8318.5595176308998</v>
      </c>
      <c r="AM3" s="28">
        <v>3.4393242833600599</v>
      </c>
      <c r="AN3" s="28">
        <v>6.70936280912934</v>
      </c>
      <c r="AO3" s="28">
        <v>191.94700232036399</v>
      </c>
      <c r="AP3" s="28">
        <v>1.4533909841983701</v>
      </c>
      <c r="AQ3" s="28">
        <v>1.03398580223438</v>
      </c>
      <c r="AR3" s="28">
        <v>17.184516388608699</v>
      </c>
      <c r="AS3" s="28">
        <v>4076.4026223898099</v>
      </c>
      <c r="AT3" s="28">
        <v>2238.2484676143199</v>
      </c>
      <c r="AU3" s="28">
        <v>1838.15415477548</v>
      </c>
      <c r="AV3" s="28">
        <v>0.77565072173812399</v>
      </c>
      <c r="AW3" s="28">
        <v>5.0749171007016203E-2</v>
      </c>
      <c r="AX3" s="28">
        <v>221.76884417180599</v>
      </c>
      <c r="AY3" s="28">
        <v>1.9124967344036701</v>
      </c>
      <c r="AZ3" s="28">
        <v>653.71980952065906</v>
      </c>
      <c r="BA3" s="28">
        <v>2.77281183000159</v>
      </c>
      <c r="BB3" s="28">
        <v>3.6329794915039302</v>
      </c>
      <c r="BC3" s="28">
        <v>1092.88204610966</v>
      </c>
      <c r="BD3" s="28">
        <v>133.09948772433299</v>
      </c>
      <c r="BE3" s="28">
        <v>8.7316774417566503</v>
      </c>
      <c r="BF3" s="28">
        <v>26.840453711205502</v>
      </c>
      <c r="BG3" s="28">
        <v>0.112844839806654</v>
      </c>
      <c r="BH3" s="28">
        <v>151.95336254457399</v>
      </c>
      <c r="BI3" s="28">
        <v>5908.9826876438401</v>
      </c>
      <c r="BJ3" s="28">
        <v>0.13932546415560201</v>
      </c>
      <c r="BK3" s="28">
        <v>23.489007098353699</v>
      </c>
      <c r="BL3" s="28">
        <v>2557.9821632041999</v>
      </c>
      <c r="BM3" s="28">
        <v>585.97409406901602</v>
      </c>
      <c r="BN3" s="28">
        <v>20260.287899381001</v>
      </c>
      <c r="BO3" s="28">
        <v>2736.88693607202</v>
      </c>
      <c r="BR3" s="32">
        <f t="shared" ref="BR3:BR47" si="0">IF(X3&lt;&gt;0,X3/AH3,"")</f>
        <v>6.9897413643960149E-3</v>
      </c>
      <c r="BS3" s="25">
        <f t="shared" ref="BS3:BS5" si="1">IF(Q3&lt;&gt;0,(Q3-B3)/B3,"")</f>
        <v>-0.69599105702256137</v>
      </c>
      <c r="BT3" s="25">
        <f t="shared" ref="BT3:BT5" si="2">IF(AD3&lt;&gt;0,(AD3-C3)/C3,"")</f>
        <v>-0.60786830012993731</v>
      </c>
      <c r="BU3" s="25">
        <f t="shared" ref="BU3:BU5" si="3">IF(AH3&lt;&gt;0,(AH3-D3)/D3,"")</f>
        <v>-0.83306493528232417</v>
      </c>
      <c r="BV3" s="25">
        <f t="shared" ref="BV3:BV5" si="4">IF(AS3&lt;&gt;0,(AS3-E3)/E3,"")</f>
        <v>-0.55689094859874744</v>
      </c>
      <c r="BW3" s="25">
        <f t="shared" ref="BW3:BW5" si="5">IF(AT3&lt;&gt;0,(AT3-F3)/F3,"")</f>
        <v>-0.7363791576170895</v>
      </c>
      <c r="BX3" s="25">
        <f t="shared" ref="BX3:BX5" si="6">IF(BH3&lt;&gt;0,(BH3-G3)/G3,"")</f>
        <v>-0.79383536457126747</v>
      </c>
      <c r="BY3" s="25">
        <f t="shared" ref="BY3:BY5" si="7">IF(BN3&lt;&gt;0,(BN3-H3)/H3,"")</f>
        <v>-0.70298987199177343</v>
      </c>
    </row>
    <row r="4" spans="1:77" x14ac:dyDescent="0.3">
      <c r="A4" s="6" t="s">
        <v>77</v>
      </c>
      <c r="B4" s="102">
        <v>26089.918519999999</v>
      </c>
      <c r="C4" s="102">
        <v>2367.5427866999999</v>
      </c>
      <c r="D4" s="102">
        <v>2799.0603857000001</v>
      </c>
      <c r="E4" s="102">
        <v>2737.7980670000002</v>
      </c>
      <c r="F4" s="102">
        <v>2608.3638347999999</v>
      </c>
      <c r="G4" s="102">
        <v>390.55283363000001</v>
      </c>
      <c r="H4" s="102">
        <v>8481.4766717000002</v>
      </c>
      <c r="J4" t="s">
        <v>77</v>
      </c>
      <c r="K4" s="28">
        <v>91.856312582990299</v>
      </c>
      <c r="L4" s="28">
        <v>28.2516903720961</v>
      </c>
      <c r="M4" s="28">
        <v>28.204051398012499</v>
      </c>
      <c r="N4" s="28">
        <v>47.876613932108597</v>
      </c>
      <c r="O4" s="28">
        <v>1271.97035211671</v>
      </c>
      <c r="P4" s="28">
        <v>22530.996119285701</v>
      </c>
      <c r="Q4" s="28">
        <v>26136.322000033</v>
      </c>
      <c r="R4" s="28">
        <v>1169.8221321900101</v>
      </c>
      <c r="S4" s="28">
        <v>3236.3574161927199</v>
      </c>
      <c r="T4" s="28">
        <v>81.130050400304199</v>
      </c>
      <c r="U4" s="28">
        <v>2206.54997449547</v>
      </c>
      <c r="V4" s="28">
        <v>39.428708666920102</v>
      </c>
      <c r="W4" s="28">
        <v>39.428708666920102</v>
      </c>
      <c r="X4" s="28">
        <v>17.4257341115648</v>
      </c>
      <c r="Y4" s="28">
        <v>103.515204749858</v>
      </c>
      <c r="Z4" s="28">
        <v>1.87754324880371</v>
      </c>
      <c r="AA4" s="28">
        <v>17.363025065449602</v>
      </c>
      <c r="AB4" s="28">
        <v>29.1712160855833</v>
      </c>
      <c r="AC4" s="28">
        <v>5.45675245657005</v>
      </c>
      <c r="AD4" s="28">
        <v>2367.76569299535</v>
      </c>
      <c r="AE4" s="28">
        <v>346.30223263171098</v>
      </c>
      <c r="AF4" s="28">
        <v>2519.8788084018101</v>
      </c>
      <c r="AG4" s="28">
        <v>262.55968010934799</v>
      </c>
      <c r="AH4" s="28">
        <v>2799.8642226227198</v>
      </c>
      <c r="AI4" s="28">
        <v>2.8752069405688898</v>
      </c>
      <c r="AJ4" s="28">
        <v>228.75844997437099</v>
      </c>
      <c r="AK4" s="28">
        <v>1.42307274701411</v>
      </c>
      <c r="AL4" s="28">
        <v>2038.22736845185</v>
      </c>
      <c r="AM4" s="28">
        <v>0.97747813290563701</v>
      </c>
      <c r="AN4" s="28">
        <v>9.9919432089375295</v>
      </c>
      <c r="AO4" s="28">
        <v>175.30641820576801</v>
      </c>
      <c r="AP4" s="28">
        <v>0.71217776969416402</v>
      </c>
      <c r="AQ4" s="28">
        <v>0.76119825063245194</v>
      </c>
      <c r="AR4" s="28">
        <v>25.147460991969702</v>
      </c>
      <c r="AS4" s="28">
        <v>2751.6785635371998</v>
      </c>
      <c r="AT4" s="28">
        <v>2622.1750428661198</v>
      </c>
      <c r="AU4" s="28">
        <v>129.50352067108599</v>
      </c>
      <c r="AV4" s="28">
        <v>0.42451258563578498</v>
      </c>
      <c r="AW4" s="28">
        <v>2.04023506781968E-2</v>
      </c>
      <c r="AX4" s="28">
        <v>109.094522506434</v>
      </c>
      <c r="AY4" s="28">
        <v>2.8327257395128802</v>
      </c>
      <c r="AZ4" s="28">
        <v>914.72602589328505</v>
      </c>
      <c r="BA4" s="28">
        <v>4.1859223862828303</v>
      </c>
      <c r="BB4" s="28">
        <v>5.2898144259439803</v>
      </c>
      <c r="BC4" s="28">
        <v>1350.8295995855301</v>
      </c>
      <c r="BD4" s="28">
        <v>146.54525704723901</v>
      </c>
      <c r="BE4" s="28">
        <v>3.6528567822439699</v>
      </c>
      <c r="BF4" s="28">
        <v>16.751074477642302</v>
      </c>
      <c r="BG4" s="28">
        <v>4.7836826005720902E-2</v>
      </c>
      <c r="BH4" s="28">
        <v>392.66843962367102</v>
      </c>
      <c r="BI4" s="28">
        <v>1359.1683874544201</v>
      </c>
      <c r="BJ4" s="28">
        <v>0</v>
      </c>
      <c r="BK4" s="28">
        <v>30.4236350873745</v>
      </c>
      <c r="BL4" s="28">
        <v>424.87510722112802</v>
      </c>
      <c r="BM4" s="28">
        <v>192.28021883959701</v>
      </c>
      <c r="BN4" s="28">
        <v>8499.8801611578601</v>
      </c>
      <c r="BO4" s="28">
        <v>407.054703520781</v>
      </c>
      <c r="BR4" s="32">
        <f t="shared" si="0"/>
        <v>6.2237782713768794E-3</v>
      </c>
      <c r="BS4" s="25">
        <f t="shared" si="1"/>
        <v>1.7785981200910612E-3</v>
      </c>
      <c r="BT4" s="25">
        <f t="shared" si="2"/>
        <v>9.4150904728054882E-5</v>
      </c>
      <c r="BU4" s="25">
        <f t="shared" si="3"/>
        <v>2.8718098645759806E-4</v>
      </c>
      <c r="BV4" s="25">
        <f t="shared" si="4"/>
        <v>5.0699489872930914E-3</v>
      </c>
      <c r="BW4" s="25">
        <f t="shared" si="5"/>
        <v>5.2949699278355784E-3</v>
      </c>
      <c r="BX4" s="25">
        <f t="shared" si="6"/>
        <v>5.4169521035284125E-3</v>
      </c>
      <c r="BY4" s="25">
        <f t="shared" si="7"/>
        <v>2.1698449657082141E-3</v>
      </c>
    </row>
    <row r="5" spans="1:77" x14ac:dyDescent="0.3">
      <c r="A5" s="6" t="s">
        <v>71</v>
      </c>
      <c r="B5" s="102">
        <v>113518.42342000001</v>
      </c>
      <c r="C5" s="102">
        <v>3579.0489295000002</v>
      </c>
      <c r="D5" s="102">
        <v>39892.376625999997</v>
      </c>
      <c r="E5" s="102">
        <v>14662.463968</v>
      </c>
      <c r="F5" s="102">
        <v>13663.969915</v>
      </c>
      <c r="G5" s="102">
        <v>2197.3633709999999</v>
      </c>
      <c r="H5" s="102">
        <v>36855.014179999998</v>
      </c>
      <c r="J5" t="s">
        <v>71</v>
      </c>
      <c r="K5" s="28">
        <v>786.97623430821795</v>
      </c>
      <c r="L5" s="28">
        <v>50.3209195442385</v>
      </c>
      <c r="M5" s="28">
        <v>49.835172355892198</v>
      </c>
      <c r="N5" s="28">
        <v>77.683739264868905</v>
      </c>
      <c r="O5" s="28">
        <v>5819.9768393795603</v>
      </c>
      <c r="P5" s="28">
        <v>61491.482031116197</v>
      </c>
      <c r="Q5" s="28">
        <v>113402.266025121</v>
      </c>
      <c r="R5" s="28">
        <v>5169.3196692577603</v>
      </c>
      <c r="S5" s="28">
        <v>5480.9364981385197</v>
      </c>
      <c r="T5" s="28">
        <v>220.17793688321501</v>
      </c>
      <c r="U5" s="28">
        <v>6744.8586838982001</v>
      </c>
      <c r="V5" s="28">
        <v>78.533755400056194</v>
      </c>
      <c r="W5" s="28">
        <v>78.533755400056194</v>
      </c>
      <c r="X5" s="28">
        <v>265.82527775481299</v>
      </c>
      <c r="Y5" s="28">
        <v>416.95602411856498</v>
      </c>
      <c r="Z5" s="28">
        <v>53.979988426726599</v>
      </c>
      <c r="AA5" s="28">
        <v>92.272269215209406</v>
      </c>
      <c r="AB5" s="28">
        <v>189.26195726516599</v>
      </c>
      <c r="AC5" s="28">
        <v>45.837915217563101</v>
      </c>
      <c r="AD5" s="28">
        <v>3575.3483457729099</v>
      </c>
      <c r="AE5" s="28">
        <v>49.221439789679003</v>
      </c>
      <c r="AF5" s="28">
        <v>32965.2495572568</v>
      </c>
      <c r="AG5" s="28">
        <v>3396.8362232620698</v>
      </c>
      <c r="AH5" s="28">
        <v>36627.911058273603</v>
      </c>
      <c r="AI5" s="28">
        <v>18.447678454097002</v>
      </c>
      <c r="AJ5" s="28">
        <v>869.49590474930596</v>
      </c>
      <c r="AK5" s="28">
        <v>8.8293288579506903</v>
      </c>
      <c r="AL5" s="28">
        <v>10360.855169910201</v>
      </c>
      <c r="AM5" s="28">
        <v>24.793483137397502</v>
      </c>
      <c r="AN5" s="28">
        <v>46.9787466723986</v>
      </c>
      <c r="AO5" s="28">
        <v>949.10475559009501</v>
      </c>
      <c r="AP5" s="28">
        <v>5.8026219569327102</v>
      </c>
      <c r="AQ5" s="28">
        <v>4.7887080474214203</v>
      </c>
      <c r="AR5" s="28">
        <v>119.41675799313199</v>
      </c>
      <c r="AS5" s="28">
        <v>14576.317368993001</v>
      </c>
      <c r="AT5" s="28">
        <v>13585.2834853861</v>
      </c>
      <c r="AU5" s="28">
        <v>991.03388360698204</v>
      </c>
      <c r="AV5" s="28">
        <v>5.5779388989015404</v>
      </c>
      <c r="AW5" s="28">
        <v>0.19816979998567</v>
      </c>
      <c r="AX5" s="28">
        <v>781.66625032380398</v>
      </c>
      <c r="AY5" s="28">
        <v>13.7306835981635</v>
      </c>
      <c r="AZ5" s="28">
        <v>4471.9960610018898</v>
      </c>
      <c r="BA5" s="28">
        <v>19.893540016644899</v>
      </c>
      <c r="BB5" s="28">
        <v>25.4252708102536</v>
      </c>
      <c r="BC5" s="28">
        <v>6871.1651450365698</v>
      </c>
      <c r="BD5" s="28">
        <v>1101.59548259197</v>
      </c>
      <c r="BE5" s="28">
        <v>25.932031724510399</v>
      </c>
      <c r="BF5" s="28">
        <v>209.54606711971601</v>
      </c>
      <c r="BG5" s="28">
        <v>0.43792480034392101</v>
      </c>
      <c r="BH5" s="28">
        <v>2195.2334467611299</v>
      </c>
      <c r="BI5" s="28">
        <v>6368.21698902342</v>
      </c>
      <c r="BJ5" s="28">
        <v>0</v>
      </c>
      <c r="BK5" s="28">
        <v>174.457324235519</v>
      </c>
      <c r="BL5" s="28">
        <v>1693.9247384683299</v>
      </c>
      <c r="BM5" s="28">
        <v>1507.3037263711301</v>
      </c>
      <c r="BN5" s="28">
        <v>36326.747721798703</v>
      </c>
      <c r="BO5" s="28">
        <v>1503.5850233122201</v>
      </c>
      <c r="BR5" s="32">
        <f t="shared" si="0"/>
        <v>7.2574512188777335E-3</v>
      </c>
      <c r="BS5" s="25">
        <f t="shared" si="1"/>
        <v>-1.0232470763731367E-3</v>
      </c>
      <c r="BT5" s="25">
        <f t="shared" si="2"/>
        <v>-1.0339572886496804E-3</v>
      </c>
      <c r="BU5" s="25">
        <f t="shared" si="3"/>
        <v>-8.183181459283545E-2</v>
      </c>
      <c r="BV5" s="25">
        <f t="shared" si="4"/>
        <v>-5.8753153081916691E-3</v>
      </c>
      <c r="BW5" s="25">
        <f t="shared" si="5"/>
        <v>-5.7586799519749408E-3</v>
      </c>
      <c r="BX5" s="25">
        <f t="shared" si="6"/>
        <v>-9.6930906693901999E-4</v>
      </c>
      <c r="BY5" s="25">
        <f t="shared" si="7"/>
        <v>-1.4333638717956801E-2</v>
      </c>
    </row>
    <row r="6" spans="1:77" x14ac:dyDescent="0.3">
      <c r="A6" s="6" t="s">
        <v>122</v>
      </c>
      <c r="B6" s="102">
        <v>79751.957997999998</v>
      </c>
      <c r="C6" s="102">
        <v>3051.4228265000002</v>
      </c>
      <c r="D6" s="102">
        <v>11816.171420999999</v>
      </c>
      <c r="E6" s="102">
        <v>11781.450525</v>
      </c>
      <c r="F6" s="102">
        <v>9240.1422870000006</v>
      </c>
      <c r="G6" s="102">
        <v>4012.2033425999998</v>
      </c>
      <c r="H6" s="102">
        <v>28857.159721</v>
      </c>
      <c r="J6" t="s">
        <v>122</v>
      </c>
      <c r="K6" s="28">
        <v>1186.2128430637599</v>
      </c>
      <c r="L6" s="28">
        <v>1374.12213155839</v>
      </c>
      <c r="M6" s="28">
        <v>1373.44656463823</v>
      </c>
      <c r="N6" s="28">
        <v>1812.2851991600301</v>
      </c>
      <c r="O6" s="28">
        <v>815.61344555615403</v>
      </c>
      <c r="P6" s="28">
        <v>53996.489251012703</v>
      </c>
      <c r="Q6" s="28">
        <v>79918.530234516598</v>
      </c>
      <c r="R6" s="28">
        <v>1253.27104434795</v>
      </c>
      <c r="S6" s="28">
        <v>4221.6173417182799</v>
      </c>
      <c r="T6" s="28">
        <v>698.42948834669596</v>
      </c>
      <c r="U6" s="28">
        <v>1715.2789355104801</v>
      </c>
      <c r="V6" s="28">
        <v>985.59518460446304</v>
      </c>
      <c r="W6" s="28">
        <v>985.59518460446304</v>
      </c>
      <c r="X6" s="28">
        <v>71.577989715438306</v>
      </c>
      <c r="Y6" s="28">
        <v>541.811454182994</v>
      </c>
      <c r="Z6" s="28">
        <v>53.157140683168301</v>
      </c>
      <c r="AA6" s="28">
        <v>228.9503230146</v>
      </c>
      <c r="AB6" s="28">
        <v>133.57009078853801</v>
      </c>
      <c r="AC6" s="28">
        <v>222.53225040162701</v>
      </c>
      <c r="AD6" s="28">
        <v>3052.0199859786098</v>
      </c>
      <c r="AE6" s="28">
        <v>250.378473435958</v>
      </c>
      <c r="AF6" s="28">
        <v>10636.1328388366</v>
      </c>
      <c r="AG6" s="28">
        <v>1110.2350451120701</v>
      </c>
      <c r="AH6" s="28">
        <v>11817.945873664101</v>
      </c>
      <c r="AI6" s="28">
        <v>206.80790778864301</v>
      </c>
      <c r="AJ6" s="28">
        <v>920.30317787992306</v>
      </c>
      <c r="AK6" s="28">
        <v>6.2309792379723898</v>
      </c>
      <c r="AL6" s="28">
        <v>10955.593682216901</v>
      </c>
      <c r="AM6" s="28">
        <v>53.578531611523502</v>
      </c>
      <c r="AN6" s="28">
        <v>57.604939345337399</v>
      </c>
      <c r="AO6" s="28">
        <v>478.82214245164801</v>
      </c>
      <c r="AP6" s="28">
        <v>5.5479627639346001</v>
      </c>
      <c r="AQ6" s="28">
        <v>4.80765742378897</v>
      </c>
      <c r="AR6" s="28">
        <v>704.19119870809095</v>
      </c>
      <c r="AS6" s="28">
        <v>19638.977086794799</v>
      </c>
      <c r="AT6" s="28">
        <v>9281.20324353246</v>
      </c>
      <c r="AU6" s="28">
        <v>10357.773843262399</v>
      </c>
      <c r="AV6" s="28">
        <v>11.990939554776499</v>
      </c>
      <c r="AW6" s="28">
        <v>0.29009602231077403</v>
      </c>
      <c r="AX6" s="28">
        <v>1611.3283398645201</v>
      </c>
      <c r="AY6" s="28">
        <v>14.0087170753484</v>
      </c>
      <c r="AZ6" s="28">
        <v>1334.7403917613201</v>
      </c>
      <c r="BA6" s="28">
        <v>3.92127140550163</v>
      </c>
      <c r="BB6" s="28">
        <v>2.4142840765665201</v>
      </c>
      <c r="BC6" s="28">
        <v>3362.3347752663399</v>
      </c>
      <c r="BD6" s="28">
        <v>785.67766866339196</v>
      </c>
      <c r="BE6" s="28">
        <v>1074.4389433246699</v>
      </c>
      <c r="BF6" s="28">
        <v>554.73264736520002</v>
      </c>
      <c r="BG6" s="28">
        <v>0.219426273582565</v>
      </c>
      <c r="BH6" s="28">
        <v>4024.78534808225</v>
      </c>
      <c r="BI6" s="28">
        <v>6557.6183954895996</v>
      </c>
      <c r="BJ6" s="28">
        <v>0</v>
      </c>
      <c r="BK6" s="28">
        <v>146.50690724052899</v>
      </c>
      <c r="BL6" s="28">
        <v>2214.3539043030901</v>
      </c>
      <c r="BM6" s="28">
        <v>2185.7102461151799</v>
      </c>
      <c r="BN6" s="28">
        <v>28879.445092235801</v>
      </c>
      <c r="BO6" s="28">
        <v>1337.5309142280701</v>
      </c>
      <c r="BR6" s="32">
        <f t="shared" si="0"/>
        <v>6.0567200493740177E-3</v>
      </c>
      <c r="BS6" s="25">
        <f>IF(Q6&lt;&gt;0,(Q6-B6)/B6,"")</f>
        <v>2.0886288023270537E-3</v>
      </c>
      <c r="BT6" s="25">
        <f>IF(AD6&lt;&gt;0,(AD6-C6)/C6,"")</f>
        <v>1.9569869944724389E-4</v>
      </c>
      <c r="BU6" s="25">
        <f>IF(AH6&lt;&gt;0,(AH6-D6)/D6,"")</f>
        <v>1.5017154041521187E-4</v>
      </c>
      <c r="BV6" s="25">
        <f>IF(AS6&lt;&gt;0,(AS6-E6)/E6,"")</f>
        <v>0.66694050491671519</v>
      </c>
      <c r="BW6" s="25">
        <f>IF(AT6&lt;&gt;0,(AT6-F6)/F6,"")</f>
        <v>4.4437580350064777E-3</v>
      </c>
      <c r="BX6" s="25">
        <f>IF(BH6&lt;&gt;0,(BH6-G6)/G6,"")</f>
        <v>3.135934150859063E-3</v>
      </c>
      <c r="BY6" s="25">
        <f>IF(BN6&lt;&gt;0,(BN6-H6)/H6,"")</f>
        <v>7.7226488854977059E-4</v>
      </c>
    </row>
    <row r="7" spans="1:77" x14ac:dyDescent="0.3">
      <c r="A7" s="6" t="s">
        <v>123</v>
      </c>
      <c r="B7" s="102">
        <v>976423.41500000004</v>
      </c>
      <c r="C7" s="102">
        <v>72406.035699</v>
      </c>
      <c r="D7" s="102">
        <v>111207.95805</v>
      </c>
      <c r="E7" s="102">
        <v>100699.26546</v>
      </c>
      <c r="F7" s="102">
        <v>92309.493356999999</v>
      </c>
      <c r="G7" s="102">
        <v>6776.6568424999996</v>
      </c>
      <c r="H7" s="102">
        <v>279335.19481000002</v>
      </c>
      <c r="J7" t="s">
        <v>123</v>
      </c>
      <c r="K7" s="28">
        <v>12707.1105003291</v>
      </c>
      <c r="L7" s="28">
        <v>14185.1312492786</v>
      </c>
      <c r="M7" s="28">
        <v>14178.446501468299</v>
      </c>
      <c r="N7" s="28">
        <v>18830.5190465616</v>
      </c>
      <c r="O7" s="28">
        <v>5631.0587689866898</v>
      </c>
      <c r="P7" s="28">
        <v>606398.75301533402</v>
      </c>
      <c r="Q7" s="28">
        <v>943188.00574965402</v>
      </c>
      <c r="R7" s="28">
        <v>12535.995537493</v>
      </c>
      <c r="S7" s="28">
        <v>62369.163058047598</v>
      </c>
      <c r="T7" s="28">
        <v>7104.1465193194299</v>
      </c>
      <c r="U7" s="28">
        <v>26965.166767843901</v>
      </c>
      <c r="V7" s="28">
        <v>10238.4456158102</v>
      </c>
      <c r="W7" s="28">
        <v>10238.4456158102</v>
      </c>
      <c r="X7" s="28">
        <v>689.12695403914199</v>
      </c>
      <c r="Y7" s="28">
        <v>5884.5534027370304</v>
      </c>
      <c r="Z7" s="28">
        <v>432.50626585108103</v>
      </c>
      <c r="AA7" s="28">
        <v>2422.24536372183</v>
      </c>
      <c r="AB7" s="28">
        <v>1594.3033658731099</v>
      </c>
      <c r="AC7" s="28">
        <v>2151.3754702933602</v>
      </c>
      <c r="AD7" s="28">
        <v>72361.654322908696</v>
      </c>
      <c r="AE7" s="28">
        <v>6055.8711694728099</v>
      </c>
      <c r="AF7" s="28">
        <v>99123.823419258406</v>
      </c>
      <c r="AG7" s="28">
        <v>10326.903059684601</v>
      </c>
      <c r="AH7" s="28">
        <v>110139.853432982</v>
      </c>
      <c r="AI7" s="28">
        <v>2256.68916206225</v>
      </c>
      <c r="AJ7" s="28">
        <v>7617.4508777316596</v>
      </c>
      <c r="AK7" s="28">
        <v>56.079871548801997</v>
      </c>
      <c r="AL7" s="28">
        <v>87066.703082567401</v>
      </c>
      <c r="AM7" s="28">
        <v>66.071620562509295</v>
      </c>
      <c r="AN7" s="28">
        <v>314.40184818972898</v>
      </c>
      <c r="AO7" s="28">
        <v>7064.3320010802599</v>
      </c>
      <c r="AP7" s="28">
        <v>170.367189448679</v>
      </c>
      <c r="AQ7" s="28">
        <v>60.499543863710201</v>
      </c>
      <c r="AR7" s="28">
        <v>825.763978474071</v>
      </c>
      <c r="AS7" s="28">
        <v>171456.041082688</v>
      </c>
      <c r="AT7" s="28">
        <v>88394.070435797199</v>
      </c>
      <c r="AU7" s="28">
        <v>83061.970646891205</v>
      </c>
      <c r="AV7" s="28">
        <v>18.652088383295499</v>
      </c>
      <c r="AW7" s="28">
        <v>8.9796231757579594</v>
      </c>
      <c r="AX7" s="28">
        <v>4792.3100632175301</v>
      </c>
      <c r="AY7" s="28">
        <v>87.523284941880405</v>
      </c>
      <c r="AZ7" s="28">
        <v>29192.762844513501</v>
      </c>
      <c r="BA7" s="28">
        <v>142.377191043723</v>
      </c>
      <c r="BB7" s="28">
        <v>177.98734723347499</v>
      </c>
      <c r="BC7" s="28">
        <v>43897.714542237802</v>
      </c>
      <c r="BD7" s="28">
        <v>6094.0784866628001</v>
      </c>
      <c r="BE7" s="28">
        <v>157.71124432171999</v>
      </c>
      <c r="BF7" s="28">
        <v>1358.7516450338101</v>
      </c>
      <c r="BG7" s="28">
        <v>1.78450852692669</v>
      </c>
      <c r="BH7" s="28">
        <v>6692.5722696032199</v>
      </c>
      <c r="BI7" s="28">
        <v>50147.286040542698</v>
      </c>
      <c r="BJ7" s="28">
        <v>0</v>
      </c>
      <c r="BK7" s="28">
        <v>1581.26958026886</v>
      </c>
      <c r="BL7" s="28">
        <v>22583.403113798799</v>
      </c>
      <c r="BM7" s="28">
        <v>21614.993591349001</v>
      </c>
      <c r="BN7" s="28">
        <v>272818.12239730498</v>
      </c>
      <c r="BO7" s="28">
        <v>12785.439487220299</v>
      </c>
      <c r="BR7" s="32">
        <f t="shared" si="0"/>
        <v>6.2568355827571772E-3</v>
      </c>
      <c r="BS7" s="25">
        <f t="shared" ref="BS7:BS47" si="8">IF(Q7&lt;&gt;0,(Q7-B7)/B7,"")</f>
        <v>-3.4037906854523771E-2</v>
      </c>
      <c r="BT7" s="25">
        <f t="shared" ref="BT7:BT47" si="9">IF(AD7&lt;&gt;0,(AD7-C7)/C7,"")</f>
        <v>-6.1295133289442734E-4</v>
      </c>
      <c r="BU7" s="25">
        <f t="shared" ref="BU7:BU47" si="10">IF(AH7&lt;&gt;0,(AH7-D7)/D7,"")</f>
        <v>-9.604569994332391E-3</v>
      </c>
      <c r="BV7" s="25">
        <f t="shared" ref="BV7:BV47" si="11">IF(AS7&lt;&gt;0,(AS7-E7)/E7,"")</f>
        <v>0.7026543371440398</v>
      </c>
      <c r="BW7" s="25">
        <f t="shared" ref="BW7:BW47" si="12">IF(AT7&lt;&gt;0,(AT7-F7)/F7,"")</f>
        <v>-4.2416254047242981E-2</v>
      </c>
      <c r="BX7" s="25">
        <f t="shared" ref="BX7:BX47" si="13">IF(BH7&lt;&gt;0,(BH7-G7)/G7,"")</f>
        <v>-1.2407972670158076E-2</v>
      </c>
      <c r="BY7" s="25">
        <f t="shared" ref="BY7:BY47" si="14">IF(BN7&lt;&gt;0,(BN7-H7)/H7,"")</f>
        <v>-2.3330652684592289E-2</v>
      </c>
    </row>
    <row r="8" spans="1:77" x14ac:dyDescent="0.3">
      <c r="A8" s="6" t="s">
        <v>72</v>
      </c>
      <c r="B8" s="102">
        <v>993997.16740999999</v>
      </c>
      <c r="C8" s="102">
        <v>91554.979267000002</v>
      </c>
      <c r="D8" s="102">
        <v>127812.17062</v>
      </c>
      <c r="E8" s="102">
        <v>79779.373238</v>
      </c>
      <c r="F8" s="102">
        <v>69367.792426</v>
      </c>
      <c r="G8" s="102">
        <v>7351.9127242000004</v>
      </c>
      <c r="H8" s="102">
        <v>328551.28714999999</v>
      </c>
      <c r="J8" t="s">
        <v>72</v>
      </c>
      <c r="K8" s="28">
        <v>17339.818731083898</v>
      </c>
      <c r="L8" s="28">
        <v>9370.0500695403698</v>
      </c>
      <c r="M8" s="28">
        <v>9364.8487806584199</v>
      </c>
      <c r="N8" s="28">
        <v>12287.2795003885</v>
      </c>
      <c r="O8" s="28">
        <v>6186.36887841115</v>
      </c>
      <c r="P8" s="28">
        <v>1317575.6510644399</v>
      </c>
      <c r="Q8" s="28">
        <v>994126.30685692502</v>
      </c>
      <c r="R8" s="28">
        <v>11050.4395365498</v>
      </c>
      <c r="S8" s="28">
        <v>83519.456793817895</v>
      </c>
      <c r="T8" s="28">
        <v>5888.1624201431696</v>
      </c>
      <c r="U8" s="28">
        <v>38526.807090515402</v>
      </c>
      <c r="V8" s="28">
        <v>7348.86988625716</v>
      </c>
      <c r="W8" s="28">
        <v>7348.86988625716</v>
      </c>
      <c r="X8" s="28">
        <v>720.83320138670797</v>
      </c>
      <c r="Y8" s="28">
        <v>8290.4663023032808</v>
      </c>
      <c r="Z8" s="28">
        <v>280.568050815052</v>
      </c>
      <c r="AA8" s="28">
        <v>2625.8436805368201</v>
      </c>
      <c r="AB8" s="28">
        <v>2996.76769609638</v>
      </c>
      <c r="AC8" s="28">
        <v>1596.6754985388</v>
      </c>
      <c r="AD8" s="28">
        <v>91556.549041264894</v>
      </c>
      <c r="AE8" s="28">
        <v>12827.4934324884</v>
      </c>
      <c r="AF8" s="28">
        <v>115026.570337472</v>
      </c>
      <c r="AG8" s="28">
        <v>12061.6170289411</v>
      </c>
      <c r="AH8" s="28">
        <v>127809.02056780001</v>
      </c>
      <c r="AI8" s="28">
        <v>1935.90229544352</v>
      </c>
      <c r="AJ8" s="28">
        <v>7642.7197990872801</v>
      </c>
      <c r="AK8" s="28">
        <v>103.577067845147</v>
      </c>
      <c r="AL8" s="28">
        <v>125717.24990347</v>
      </c>
      <c r="AM8" s="28">
        <v>85.306808368744896</v>
      </c>
      <c r="AN8" s="28">
        <v>296.87304761432301</v>
      </c>
      <c r="AO8" s="28">
        <v>7760.5374923527097</v>
      </c>
      <c r="AP8" s="28">
        <v>468.55430938562699</v>
      </c>
      <c r="AQ8" s="28">
        <v>82.562260509157397</v>
      </c>
      <c r="AR8" s="28">
        <v>660.53874146508201</v>
      </c>
      <c r="AS8" s="28">
        <v>127166.08896074499</v>
      </c>
      <c r="AT8" s="28">
        <v>69627.552777938196</v>
      </c>
      <c r="AU8" s="28">
        <v>57538.536182807198</v>
      </c>
      <c r="AV8" s="28">
        <v>14.860645623549701</v>
      </c>
      <c r="AW8" s="28">
        <v>24.856018073931999</v>
      </c>
      <c r="AX8" s="28">
        <v>5241.64239532179</v>
      </c>
      <c r="AY8" s="28">
        <v>92.889774548741499</v>
      </c>
      <c r="AZ8" s="28">
        <v>19923.162160088599</v>
      </c>
      <c r="BA8" s="28">
        <v>134.19059395051701</v>
      </c>
      <c r="BB8" s="28">
        <v>204.060126655533</v>
      </c>
      <c r="BC8" s="28">
        <v>31768.7364888087</v>
      </c>
      <c r="BD8" s="28">
        <v>9143.3555417816497</v>
      </c>
      <c r="BE8" s="28">
        <v>274.81496976912001</v>
      </c>
      <c r="BF8" s="28">
        <v>2486.30918941561</v>
      </c>
      <c r="BG8" s="28">
        <v>4.0806881412280704</v>
      </c>
      <c r="BH8" s="28">
        <v>7362.50797162651</v>
      </c>
      <c r="BI8" s="28">
        <v>79200.760855908404</v>
      </c>
      <c r="BJ8" s="28">
        <v>0</v>
      </c>
      <c r="BK8" s="28">
        <v>2496.3571694900502</v>
      </c>
      <c r="BL8" s="28">
        <v>28945.036545496001</v>
      </c>
      <c r="BM8" s="28">
        <v>23507.137761199701</v>
      </c>
      <c r="BN8" s="28">
        <v>328373.21216179698</v>
      </c>
      <c r="BO8" s="28">
        <v>18067.994089714801</v>
      </c>
      <c r="BR8" s="32">
        <f t="shared" si="0"/>
        <v>5.6399243041246926E-3</v>
      </c>
      <c r="BS8" s="25">
        <f t="shared" si="8"/>
        <v>1.2991933091873262E-4</v>
      </c>
      <c r="BT8" s="25">
        <f t="shared" si="9"/>
        <v>1.7145700621195557E-5</v>
      </c>
      <c r="BU8" s="25">
        <f t="shared" si="10"/>
        <v>-2.4645948697360086E-5</v>
      </c>
      <c r="BV8" s="25">
        <f t="shared" si="11"/>
        <v>0.59397202308646435</v>
      </c>
      <c r="BW8" s="25">
        <f t="shared" si="12"/>
        <v>3.7446824074054545E-3</v>
      </c>
      <c r="BX8" s="25">
        <f t="shared" si="13"/>
        <v>1.4411552236785405E-3</v>
      </c>
      <c r="BY8" s="25">
        <f t="shared" si="14"/>
        <v>-5.4200058002422836E-4</v>
      </c>
    </row>
    <row r="9" spans="1:77" x14ac:dyDescent="0.3">
      <c r="A9" s="6" t="s">
        <v>124</v>
      </c>
      <c r="B9" s="102">
        <v>106092.16336000001</v>
      </c>
      <c r="C9" s="102">
        <v>64219.865519999999</v>
      </c>
      <c r="D9" s="102">
        <v>31208.194823000002</v>
      </c>
      <c r="E9" s="102">
        <v>9941.6789417</v>
      </c>
      <c r="F9" s="102">
        <v>7043.0340058000002</v>
      </c>
      <c r="G9" s="102">
        <v>378.78732399</v>
      </c>
      <c r="H9" s="102">
        <v>65123.972672000004</v>
      </c>
      <c r="J9" t="s">
        <v>124</v>
      </c>
      <c r="K9" s="28">
        <v>1307.0753518599799</v>
      </c>
      <c r="L9" s="28">
        <v>278.86496923322102</v>
      </c>
      <c r="M9" s="28">
        <v>277.90603724195103</v>
      </c>
      <c r="N9" s="28">
        <v>839.65291757469504</v>
      </c>
      <c r="O9" s="28">
        <v>2113.8163384580598</v>
      </c>
      <c r="P9" s="28">
        <v>301481.33030621498</v>
      </c>
      <c r="Q9" s="28">
        <v>97728.907400364798</v>
      </c>
      <c r="R9" s="28">
        <v>2455.1306435288202</v>
      </c>
      <c r="S9" s="28">
        <v>54241.589590119198</v>
      </c>
      <c r="T9" s="28">
        <v>563.45937287752804</v>
      </c>
      <c r="U9" s="28">
        <v>23296.455426620301</v>
      </c>
      <c r="V9" s="28">
        <v>399.86080803320198</v>
      </c>
      <c r="W9" s="28">
        <v>399.86080803320198</v>
      </c>
      <c r="X9" s="28">
        <v>214.01797075568899</v>
      </c>
      <c r="Y9" s="28">
        <v>2030.7505235414999</v>
      </c>
      <c r="Z9" s="28">
        <v>28.849052911798498</v>
      </c>
      <c r="AA9" s="28">
        <v>315.68851113940298</v>
      </c>
      <c r="AB9" s="28">
        <v>357.65664790268698</v>
      </c>
      <c r="AC9" s="28">
        <v>62.802337023925602</v>
      </c>
      <c r="AD9" s="28">
        <v>64210.7054280218</v>
      </c>
      <c r="AE9" s="28">
        <v>22569.390419395098</v>
      </c>
      <c r="AF9" s="28">
        <v>26890.773101848001</v>
      </c>
      <c r="AG9" s="28">
        <v>2774.1506695988101</v>
      </c>
      <c r="AH9" s="28">
        <v>29878.9417422025</v>
      </c>
      <c r="AI9" s="28">
        <v>76.762783123872097</v>
      </c>
      <c r="AJ9" s="28">
        <v>1317.8604881308599</v>
      </c>
      <c r="AK9" s="28">
        <v>15.079916334595399</v>
      </c>
      <c r="AL9" s="28">
        <v>17908.708380383199</v>
      </c>
      <c r="AM9" s="28">
        <v>29.681998710296099</v>
      </c>
      <c r="AN9" s="28">
        <v>39.743620981387402</v>
      </c>
      <c r="AO9" s="28">
        <v>1316.4432640530799</v>
      </c>
      <c r="AP9" s="28">
        <v>43.521310427310702</v>
      </c>
      <c r="AQ9" s="28">
        <v>13.2266372349631</v>
      </c>
      <c r="AR9" s="28">
        <v>284.69094727095398</v>
      </c>
      <c r="AS9" s="28">
        <v>9488.1325395371296</v>
      </c>
      <c r="AT9" s="28">
        <v>6603.2783572038697</v>
      </c>
      <c r="AU9" s="28">
        <v>2884.8541823332598</v>
      </c>
      <c r="AV9" s="28">
        <v>5.3699518841250704</v>
      </c>
      <c r="AW9" s="28">
        <v>2.9009862376472202</v>
      </c>
      <c r="AX9" s="28">
        <v>1238.04951459735</v>
      </c>
      <c r="AY9" s="28">
        <v>9.1328086332997103</v>
      </c>
      <c r="AZ9" s="28">
        <v>759.52956783897503</v>
      </c>
      <c r="BA9" s="28">
        <v>9.2328358603812895</v>
      </c>
      <c r="BB9" s="28">
        <v>11.792848867650999</v>
      </c>
      <c r="BC9" s="28">
        <v>2003.1078717130399</v>
      </c>
      <c r="BD9" s="28">
        <v>940.40800677436403</v>
      </c>
      <c r="BE9" s="28">
        <v>449.73015096148998</v>
      </c>
      <c r="BF9" s="28">
        <v>371.50502091635099</v>
      </c>
      <c r="BG9" s="28">
        <v>0.53910468096363895</v>
      </c>
      <c r="BH9" s="28">
        <v>236.586776015917</v>
      </c>
      <c r="BI9" s="28">
        <v>11047.1154804005</v>
      </c>
      <c r="BJ9" s="28">
        <v>0</v>
      </c>
      <c r="BK9" s="28">
        <v>355.31869842755401</v>
      </c>
      <c r="BL9" s="28">
        <v>4054.7759553032702</v>
      </c>
      <c r="BM9" s="28">
        <v>2244.61922015244</v>
      </c>
      <c r="BN9" s="28">
        <v>62751.454514790203</v>
      </c>
      <c r="BO9" s="28">
        <v>2699.95765173365</v>
      </c>
      <c r="BR9" s="32">
        <f t="shared" si="0"/>
        <v>7.1628363749375833E-3</v>
      </c>
      <c r="BS9" s="25">
        <f t="shared" si="8"/>
        <v>-7.8830101062755883E-2</v>
      </c>
      <c r="BT9" s="25">
        <f t="shared" si="9"/>
        <v>-1.4263642416608238E-4</v>
      </c>
      <c r="BU9" s="25">
        <f t="shared" si="10"/>
        <v>-4.2593078142983805E-2</v>
      </c>
      <c r="BV9" s="25">
        <f t="shared" si="11"/>
        <v>-4.562070499586212E-2</v>
      </c>
      <c r="BW9" s="25">
        <f t="shared" si="12"/>
        <v>-6.2438382128211761E-2</v>
      </c>
      <c r="BX9" s="25">
        <f t="shared" si="13"/>
        <v>-0.37540999650198725</v>
      </c>
      <c r="BY9" s="25">
        <f t="shared" si="14"/>
        <v>-3.6430795909197705E-2</v>
      </c>
    </row>
    <row r="10" spans="1:77" x14ac:dyDescent="0.3">
      <c r="A10" s="6" t="s">
        <v>125</v>
      </c>
      <c r="B10" s="102">
        <v>123781.18519</v>
      </c>
      <c r="C10" s="102">
        <v>109892.20668</v>
      </c>
      <c r="D10" s="102">
        <v>65321.132897000003</v>
      </c>
      <c r="E10" s="102">
        <v>15182.402088000001</v>
      </c>
      <c r="F10" s="102">
        <v>9284.3222965000004</v>
      </c>
      <c r="G10" s="102">
        <v>8178.0095432999997</v>
      </c>
      <c r="H10" s="102">
        <v>97440.054258000004</v>
      </c>
      <c r="J10" t="s">
        <v>125</v>
      </c>
      <c r="K10" s="28">
        <v>1105.75371756135</v>
      </c>
      <c r="L10" s="28">
        <v>694.48892700414899</v>
      </c>
      <c r="M10" s="28">
        <v>693.641638539459</v>
      </c>
      <c r="N10" s="28">
        <v>2099.11668995849</v>
      </c>
      <c r="O10" s="28">
        <v>792.25438508017498</v>
      </c>
      <c r="P10" s="28">
        <v>516769.699414642</v>
      </c>
      <c r="Q10" s="28">
        <v>112968.4423089</v>
      </c>
      <c r="R10" s="28">
        <v>2040.3653354374201</v>
      </c>
      <c r="S10" s="28">
        <v>117176.088711135</v>
      </c>
      <c r="T10" s="28">
        <v>836.57030962052897</v>
      </c>
      <c r="U10" s="28">
        <v>47783.171260660703</v>
      </c>
      <c r="V10" s="28">
        <v>938.39115240838305</v>
      </c>
      <c r="W10" s="28">
        <v>938.39115240838305</v>
      </c>
      <c r="X10" s="28">
        <v>471.679381162607</v>
      </c>
      <c r="Y10" s="28">
        <v>3652.6031694604699</v>
      </c>
      <c r="Z10" s="28">
        <v>61.320919414275899</v>
      </c>
      <c r="AA10" s="28">
        <v>402.74599913799199</v>
      </c>
      <c r="AB10" s="28">
        <v>447.368056263055</v>
      </c>
      <c r="AC10" s="28">
        <v>86.641342192331294</v>
      </c>
      <c r="AD10" s="28">
        <v>109875.777371319</v>
      </c>
      <c r="AE10" s="28">
        <v>51805.200058168899</v>
      </c>
      <c r="AF10" s="28">
        <v>58206.8070157685</v>
      </c>
      <c r="AG10" s="28">
        <v>5996.64457811802</v>
      </c>
      <c r="AH10" s="28">
        <v>64675.130975049098</v>
      </c>
      <c r="AI10" s="28">
        <v>65.075346867022603</v>
      </c>
      <c r="AJ10" s="28">
        <v>1946.18798065444</v>
      </c>
      <c r="AK10" s="28">
        <v>11.6296830304733</v>
      </c>
      <c r="AL10" s="28">
        <v>20275.450601603799</v>
      </c>
      <c r="AM10" s="28">
        <v>17.012789783781699</v>
      </c>
      <c r="AN10" s="28">
        <v>33.063791067973902</v>
      </c>
      <c r="AO10" s="28">
        <v>3225.3885300131601</v>
      </c>
      <c r="AP10" s="28">
        <v>48.777608977220702</v>
      </c>
      <c r="AQ10" s="28">
        <v>11.7555401599453</v>
      </c>
      <c r="AR10" s="28">
        <v>31.487316478998299</v>
      </c>
      <c r="AS10" s="28">
        <v>16072.589426721101</v>
      </c>
      <c r="AT10" s="28">
        <v>8714.2576619763204</v>
      </c>
      <c r="AU10" s="28">
        <v>7358.3317647447802</v>
      </c>
      <c r="AV10" s="28">
        <v>1.0494152791327001</v>
      </c>
      <c r="AW10" s="28">
        <v>4.8392469011282104</v>
      </c>
      <c r="AX10" s="28">
        <v>1073.71170764507</v>
      </c>
      <c r="AY10" s="28">
        <v>7.86282797885766</v>
      </c>
      <c r="AZ10" s="28">
        <v>1360.34702866559</v>
      </c>
      <c r="BA10" s="28">
        <v>14.524252715818699</v>
      </c>
      <c r="BB10" s="28">
        <v>28.7070716557261</v>
      </c>
      <c r="BC10" s="28">
        <v>2672.8671070399</v>
      </c>
      <c r="BD10" s="28">
        <v>1102.03477292415</v>
      </c>
      <c r="BE10" s="28">
        <v>68.137647778567697</v>
      </c>
      <c r="BF10" s="28">
        <v>101.913694119722</v>
      </c>
      <c r="BG10" s="28">
        <v>1.1824026852295699</v>
      </c>
      <c r="BH10" s="28">
        <v>8172.3937216774902</v>
      </c>
      <c r="BI10" s="28">
        <v>10762.762277694899</v>
      </c>
      <c r="BJ10" s="28">
        <v>0</v>
      </c>
      <c r="BK10" s="28">
        <v>471.99868146254602</v>
      </c>
      <c r="BL10" s="28">
        <v>4897.4411766523899</v>
      </c>
      <c r="BM10" s="28">
        <v>2878.9151346020899</v>
      </c>
      <c r="BN10" s="28">
        <v>94148.960805127906</v>
      </c>
      <c r="BO10" s="28">
        <v>2437.8147414005898</v>
      </c>
      <c r="BR10" s="32">
        <f t="shared" si="0"/>
        <v>7.2930564507797495E-3</v>
      </c>
      <c r="BS10" s="25">
        <f t="shared" si="8"/>
        <v>-8.7353686786104029E-2</v>
      </c>
      <c r="BT10" s="25">
        <f t="shared" si="9"/>
        <v>-1.4950385634577247E-4</v>
      </c>
      <c r="BU10" s="25">
        <f t="shared" si="10"/>
        <v>-9.8896313229829766E-3</v>
      </c>
      <c r="BV10" s="25">
        <f t="shared" si="11"/>
        <v>5.8632839096304394E-2</v>
      </c>
      <c r="BW10" s="25">
        <f t="shared" si="12"/>
        <v>-6.1400780403603909E-2</v>
      </c>
      <c r="BX10" s="25">
        <f t="shared" si="13"/>
        <v>-6.8669785633966465E-4</v>
      </c>
      <c r="BY10" s="25">
        <f t="shared" si="14"/>
        <v>-3.377557081565246E-2</v>
      </c>
    </row>
    <row r="11" spans="1:77" x14ac:dyDescent="0.3">
      <c r="A11" s="6" t="s">
        <v>126</v>
      </c>
      <c r="B11" s="102">
        <v>328884.78106000001</v>
      </c>
      <c r="C11" s="102">
        <v>144396.84112999999</v>
      </c>
      <c r="D11" s="102">
        <v>139572.72850999999</v>
      </c>
      <c r="E11" s="102">
        <v>30925.449515</v>
      </c>
      <c r="F11" s="102">
        <v>21635.810259000002</v>
      </c>
      <c r="G11" s="102">
        <v>6552.5990374000003</v>
      </c>
      <c r="H11" s="102">
        <v>225195.67243999999</v>
      </c>
      <c r="J11" t="s">
        <v>126</v>
      </c>
      <c r="K11" s="28">
        <v>5538.6238774223402</v>
      </c>
      <c r="L11" s="28">
        <v>1462.83990688067</v>
      </c>
      <c r="M11" s="28">
        <v>1461.1208655918899</v>
      </c>
      <c r="N11" s="28">
        <v>4137.7020406752699</v>
      </c>
      <c r="O11" s="28">
        <v>1676.6325536957499</v>
      </c>
      <c r="P11" s="28">
        <v>890332.43750862696</v>
      </c>
      <c r="Q11" s="28">
        <v>265905.54201844102</v>
      </c>
      <c r="R11" s="28">
        <v>3291.01071843416</v>
      </c>
      <c r="S11" s="28">
        <v>202691.354393121</v>
      </c>
      <c r="T11" s="28">
        <v>1443.1321029451501</v>
      </c>
      <c r="U11" s="28">
        <v>84253.774867610802</v>
      </c>
      <c r="V11" s="28">
        <v>1630.4355643567701</v>
      </c>
      <c r="W11" s="28">
        <v>1630.4355643567701</v>
      </c>
      <c r="X11" s="28">
        <v>659.62080766326505</v>
      </c>
      <c r="Y11" s="28">
        <v>4048.94422303498</v>
      </c>
      <c r="Z11" s="28">
        <v>115.14622142749199</v>
      </c>
      <c r="AA11" s="28">
        <v>1165.55894123249</v>
      </c>
      <c r="AB11" s="28">
        <v>1715.42099209312</v>
      </c>
      <c r="AC11" s="28">
        <v>366.21401089865901</v>
      </c>
      <c r="AD11" s="28">
        <v>135500.67840988701</v>
      </c>
      <c r="AE11" s="28">
        <v>25537.843037227001</v>
      </c>
      <c r="AF11" s="28">
        <v>88625.752573951293</v>
      </c>
      <c r="AG11" s="28">
        <v>9188.3435532994899</v>
      </c>
      <c r="AH11" s="28">
        <v>98473.716934914002</v>
      </c>
      <c r="AI11" s="28">
        <v>268.06962641882302</v>
      </c>
      <c r="AJ11" s="28">
        <v>3265.1777851430502</v>
      </c>
      <c r="AK11" s="28">
        <v>49.559954033631499</v>
      </c>
      <c r="AL11" s="28">
        <v>56840.450568990796</v>
      </c>
      <c r="AM11" s="28">
        <v>34.667529004557998</v>
      </c>
      <c r="AN11" s="28">
        <v>87.608311314671099</v>
      </c>
      <c r="AO11" s="28">
        <v>3982.9997514288698</v>
      </c>
      <c r="AP11" s="28">
        <v>68.455652705897805</v>
      </c>
      <c r="AQ11" s="28">
        <v>40.492016622849697</v>
      </c>
      <c r="AR11" s="28">
        <v>90.497496321036905</v>
      </c>
      <c r="AS11" s="28">
        <v>30726.571117379499</v>
      </c>
      <c r="AT11" s="28">
        <v>16798.365505514299</v>
      </c>
      <c r="AU11" s="28">
        <v>13928.2056118652</v>
      </c>
      <c r="AV11" s="28">
        <v>4.0866285267062299</v>
      </c>
      <c r="AW11" s="28">
        <v>5.0747103402282798</v>
      </c>
      <c r="AX11" s="28">
        <v>2089.5072027205001</v>
      </c>
      <c r="AY11" s="28">
        <v>27.267335548978402</v>
      </c>
      <c r="AZ11" s="28">
        <v>3432.7513211748401</v>
      </c>
      <c r="BA11" s="28">
        <v>43.222527929804798</v>
      </c>
      <c r="BB11" s="28">
        <v>72.309225350948296</v>
      </c>
      <c r="BC11" s="28">
        <v>6237.1879445758004</v>
      </c>
      <c r="BD11" s="28">
        <v>3021.8483597890099</v>
      </c>
      <c r="BE11" s="28">
        <v>155.15447003643101</v>
      </c>
      <c r="BF11" s="28">
        <v>374.43290806175202</v>
      </c>
      <c r="BG11" s="28">
        <v>3.0905198167958998</v>
      </c>
      <c r="BH11" s="28">
        <v>2035.9577479786301</v>
      </c>
      <c r="BI11" s="28">
        <v>33382.803364454398</v>
      </c>
      <c r="BJ11" s="28">
        <v>0</v>
      </c>
      <c r="BK11" s="28">
        <v>1314.1001425653999</v>
      </c>
      <c r="BL11" s="28">
        <v>9703.3086063213195</v>
      </c>
      <c r="BM11" s="28">
        <v>8915.2357777939396</v>
      </c>
      <c r="BN11" s="28">
        <v>196394.608605741</v>
      </c>
      <c r="BO11" s="28">
        <v>6500.6499882697599</v>
      </c>
      <c r="BR11" s="32">
        <f t="shared" si="0"/>
        <v>6.6984453130700863E-3</v>
      </c>
      <c r="BS11" s="25">
        <f t="shared" si="8"/>
        <v>-0.19149332127371801</v>
      </c>
      <c r="BT11" s="25">
        <f t="shared" si="9"/>
        <v>-6.1609122820794872E-2</v>
      </c>
      <c r="BU11" s="25">
        <f t="shared" si="10"/>
        <v>-0.29446305172819887</v>
      </c>
      <c r="BV11" s="25">
        <f t="shared" si="11"/>
        <v>-6.4308975532930534E-3</v>
      </c>
      <c r="BW11" s="25">
        <f t="shared" si="12"/>
        <v>-0.22358509783443106</v>
      </c>
      <c r="BX11" s="25">
        <f t="shared" si="13"/>
        <v>-0.68929004562035945</v>
      </c>
      <c r="BY11" s="25">
        <f t="shared" si="14"/>
        <v>-0.12789350488932066</v>
      </c>
    </row>
    <row r="12" spans="1:77" x14ac:dyDescent="0.3">
      <c r="A12" s="6" t="s">
        <v>73</v>
      </c>
      <c r="B12" s="102">
        <v>290283.35702</v>
      </c>
      <c r="C12" s="102">
        <v>17958.049083000002</v>
      </c>
      <c r="D12" s="102">
        <v>119407.65339000001</v>
      </c>
      <c r="E12" s="102">
        <v>26042.671334999999</v>
      </c>
      <c r="F12" s="102">
        <v>23107.938904999999</v>
      </c>
      <c r="G12" s="102">
        <v>3595.2185616000002</v>
      </c>
      <c r="H12" s="102">
        <v>106825.77753000001</v>
      </c>
      <c r="J12" t="s">
        <v>73</v>
      </c>
      <c r="K12" s="28">
        <v>4773.4928456518701</v>
      </c>
      <c r="L12" s="28">
        <v>1901.3033205275201</v>
      </c>
      <c r="M12" s="28">
        <v>1897.26869702918</v>
      </c>
      <c r="N12" s="28">
        <v>2551.5095318540298</v>
      </c>
      <c r="O12" s="28">
        <v>1574.00891378455</v>
      </c>
      <c r="P12" s="28">
        <v>315761.21018521098</v>
      </c>
      <c r="Q12" s="28">
        <v>242447.95470780399</v>
      </c>
      <c r="R12" s="28">
        <v>2737.8914845364502</v>
      </c>
      <c r="S12" s="28">
        <v>22668.318346808301</v>
      </c>
      <c r="T12" s="28">
        <v>1366.76530082012</v>
      </c>
      <c r="U12" s="28">
        <v>10262.6915704532</v>
      </c>
      <c r="V12" s="28">
        <v>1585.5096999059699</v>
      </c>
      <c r="W12" s="28">
        <v>1585.5096999059699</v>
      </c>
      <c r="X12" s="28">
        <v>722.76044665641496</v>
      </c>
      <c r="Y12" s="28">
        <v>2328.36670056714</v>
      </c>
      <c r="Z12" s="28">
        <v>106.735968609419</v>
      </c>
      <c r="AA12" s="28">
        <v>761.49546001091198</v>
      </c>
      <c r="AB12" s="28">
        <v>966.83375779427502</v>
      </c>
      <c r="AC12" s="28">
        <v>387.87329402407698</v>
      </c>
      <c r="AD12" s="28">
        <v>15075.909070244699</v>
      </c>
      <c r="AE12" s="28">
        <v>709.26755606518998</v>
      </c>
      <c r="AF12" s="28">
        <v>90265.183416392407</v>
      </c>
      <c r="AG12" s="28">
        <v>9306.2771970435897</v>
      </c>
      <c r="AH12" s="28">
        <v>100294.22106009199</v>
      </c>
      <c r="AI12" s="28">
        <v>406.77658500942903</v>
      </c>
      <c r="AJ12" s="28">
        <v>2054.7044248306502</v>
      </c>
      <c r="AK12" s="28">
        <v>30.321819543422802</v>
      </c>
      <c r="AL12" s="28">
        <v>38415.438482633603</v>
      </c>
      <c r="AM12" s="28">
        <v>63.652233370260703</v>
      </c>
      <c r="AN12" s="28">
        <v>71.571628653472004</v>
      </c>
      <c r="AO12" s="28">
        <v>2141.3574210331999</v>
      </c>
      <c r="AP12" s="28">
        <v>26.369011877400901</v>
      </c>
      <c r="AQ12" s="28">
        <v>23.840086310950898</v>
      </c>
      <c r="AR12" s="28">
        <v>125.789488942167</v>
      </c>
      <c r="AS12" s="28">
        <v>31211.162403414201</v>
      </c>
      <c r="AT12" s="28">
        <v>18181.562096420599</v>
      </c>
      <c r="AU12" s="28">
        <v>13029.6003069936</v>
      </c>
      <c r="AV12" s="28">
        <v>11.8881029778931</v>
      </c>
      <c r="AW12" s="28">
        <v>1.08994184835507</v>
      </c>
      <c r="AX12" s="28">
        <v>1907.3625711403899</v>
      </c>
      <c r="AY12" s="28">
        <v>22.093314674515099</v>
      </c>
      <c r="AZ12" s="28">
        <v>4733.06664958084</v>
      </c>
      <c r="BA12" s="28">
        <v>31.108514319570901</v>
      </c>
      <c r="BB12" s="28">
        <v>41.789882218070197</v>
      </c>
      <c r="BC12" s="28">
        <v>8338.6891466459401</v>
      </c>
      <c r="BD12" s="28">
        <v>2786.8211978566601</v>
      </c>
      <c r="BE12" s="28">
        <v>86.520643209488597</v>
      </c>
      <c r="BF12" s="28">
        <v>523.565554986027</v>
      </c>
      <c r="BG12" s="28">
        <v>1.48608508870847</v>
      </c>
      <c r="BH12" s="28">
        <v>3112.6191753170501</v>
      </c>
      <c r="BI12" s="28">
        <v>24793.211914182601</v>
      </c>
      <c r="BJ12" s="28">
        <v>0</v>
      </c>
      <c r="BK12" s="28">
        <v>757.46364044250799</v>
      </c>
      <c r="BL12" s="28">
        <v>7977.5879625535999</v>
      </c>
      <c r="BM12" s="28">
        <v>6894.5289283883703</v>
      </c>
      <c r="BN12" s="28">
        <v>92747.080424058993</v>
      </c>
      <c r="BO12" s="28">
        <v>5431.21492942233</v>
      </c>
      <c r="BR12" s="32">
        <f t="shared" si="0"/>
        <v>7.2064017150436609E-3</v>
      </c>
      <c r="BS12" s="25">
        <f t="shared" si="8"/>
        <v>-0.16478864928139933</v>
      </c>
      <c r="BT12" s="25">
        <f t="shared" si="9"/>
        <v>-0.16049293547614157</v>
      </c>
      <c r="BU12" s="25">
        <f t="shared" si="10"/>
        <v>-0.16006873753293857</v>
      </c>
      <c r="BV12" s="25">
        <f t="shared" si="11"/>
        <v>0.19846240049376263</v>
      </c>
      <c r="BW12" s="25">
        <f t="shared" si="12"/>
        <v>-0.21318979718755665</v>
      </c>
      <c r="BX12" s="25">
        <f t="shared" si="13"/>
        <v>-0.1342336711980526</v>
      </c>
      <c r="BY12" s="25">
        <f t="shared" si="14"/>
        <v>-0.13179119713860521</v>
      </c>
    </row>
    <row r="13" spans="1:77" x14ac:dyDescent="0.3">
      <c r="A13" s="6" t="s">
        <v>86</v>
      </c>
      <c r="B13" s="102">
        <v>7519.0737359000004</v>
      </c>
      <c r="C13" s="102">
        <v>5.1836877091</v>
      </c>
      <c r="D13" s="102">
        <v>1924.9324654</v>
      </c>
      <c r="E13" s="102">
        <v>214.09313639999999</v>
      </c>
      <c r="F13" s="102">
        <v>148.81554666</v>
      </c>
      <c r="G13" s="102">
        <v>154.75224817</v>
      </c>
      <c r="H13" s="102">
        <v>2470.5976836</v>
      </c>
      <c r="J13" t="s">
        <v>86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R13" s="32" t="str">
        <f t="shared" si="0"/>
        <v/>
      </c>
      <c r="BS13" s="25" t="str">
        <f t="shared" si="8"/>
        <v/>
      </c>
      <c r="BT13" s="25" t="str">
        <f t="shared" si="9"/>
        <v/>
      </c>
      <c r="BU13" s="25" t="str">
        <f t="shared" si="10"/>
        <v/>
      </c>
      <c r="BV13" s="25" t="str">
        <f t="shared" si="11"/>
        <v/>
      </c>
      <c r="BW13" s="25" t="str">
        <f t="shared" si="12"/>
        <v/>
      </c>
      <c r="BX13" s="25" t="str">
        <f t="shared" si="13"/>
        <v/>
      </c>
      <c r="BY13" s="25" t="str">
        <f t="shared" si="14"/>
        <v/>
      </c>
    </row>
    <row r="14" spans="1:77" x14ac:dyDescent="0.3">
      <c r="A14" s="6" t="s">
        <v>180</v>
      </c>
      <c r="B14" s="102">
        <v>3880.3905739000002</v>
      </c>
      <c r="C14" s="102">
        <v>7.0955164429000002</v>
      </c>
      <c r="D14" s="102">
        <v>2367.8038160999999</v>
      </c>
      <c r="E14" s="102">
        <v>232.29823329999999</v>
      </c>
      <c r="F14" s="102">
        <v>155.34834282</v>
      </c>
      <c r="G14" s="102">
        <v>49.790867796000001</v>
      </c>
      <c r="H14" s="102">
        <v>1448.9214339</v>
      </c>
      <c r="J14" t="s">
        <v>180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R14" s="32" t="str">
        <f t="shared" si="0"/>
        <v/>
      </c>
      <c r="BS14" s="25" t="str">
        <f t="shared" si="8"/>
        <v/>
      </c>
      <c r="BT14" s="25" t="str">
        <f t="shared" si="9"/>
        <v/>
      </c>
      <c r="BU14" s="25" t="str">
        <f t="shared" si="10"/>
        <v/>
      </c>
      <c r="BV14" s="25" t="str">
        <f t="shared" si="11"/>
        <v/>
      </c>
      <c r="BW14" s="25" t="str">
        <f t="shared" si="12"/>
        <v/>
      </c>
      <c r="BX14" s="25" t="str">
        <f t="shared" si="13"/>
        <v/>
      </c>
      <c r="BY14" s="25" t="str">
        <f t="shared" si="14"/>
        <v/>
      </c>
    </row>
    <row r="15" spans="1:77" x14ac:dyDescent="0.3">
      <c r="A15" s="13" t="s">
        <v>88</v>
      </c>
      <c r="B15" s="102">
        <v>32967.429699</v>
      </c>
      <c r="C15" s="102">
        <v>8.0592141292000008</v>
      </c>
      <c r="D15" s="102">
        <v>5556.5644693000004</v>
      </c>
      <c r="E15" s="102">
        <v>428.58876949</v>
      </c>
      <c r="F15" s="102">
        <v>386.48088430000001</v>
      </c>
      <c r="G15" s="102">
        <v>1414.6436338999999</v>
      </c>
      <c r="H15" s="102">
        <v>8606.7948280000001</v>
      </c>
      <c r="J15" t="s">
        <v>88</v>
      </c>
      <c r="K15" s="28">
        <v>7.10414842650617E-3</v>
      </c>
      <c r="L15" s="28">
        <v>13.480618101998999</v>
      </c>
      <c r="M15" s="28">
        <v>13.4805739127036</v>
      </c>
      <c r="N15" s="28">
        <v>4.9424703715339096</v>
      </c>
      <c r="O15" s="28">
        <v>7.7475503775062302</v>
      </c>
      <c r="P15" s="28">
        <v>7.3351471840914402E-3</v>
      </c>
      <c r="Q15" s="28">
        <v>921.30246157068405</v>
      </c>
      <c r="R15" s="28">
        <v>49.498521770201201</v>
      </c>
      <c r="S15" s="28">
        <v>4.4786968161179797</v>
      </c>
      <c r="T15" s="28">
        <v>16.193442053274602</v>
      </c>
      <c r="U15" s="28">
        <v>5.8078222176953902E-3</v>
      </c>
      <c r="V15" s="28">
        <v>21.515580043761702</v>
      </c>
      <c r="W15" s="28">
        <v>21.515580043761702</v>
      </c>
      <c r="X15" s="28">
        <v>0.168418104355782</v>
      </c>
      <c r="Y15" s="28">
        <v>5.9463617544381604</v>
      </c>
      <c r="Z15" s="28">
        <v>0.37033483328813999</v>
      </c>
      <c r="AA15" s="28">
        <v>2.8984631253823601</v>
      </c>
      <c r="AB15" s="28">
        <v>3.0343731792302499E-3</v>
      </c>
      <c r="AC15" s="28">
        <v>6.9190185146910505E-4</v>
      </c>
      <c r="AD15" s="28">
        <v>0.137627094804257</v>
      </c>
      <c r="AE15" s="28">
        <v>0</v>
      </c>
      <c r="AF15" s="28">
        <v>19.7492532173701</v>
      </c>
      <c r="AG15" s="28">
        <v>2.0258947425277101</v>
      </c>
      <c r="AH15" s="28">
        <v>21.943566064253599</v>
      </c>
      <c r="AI15" s="28">
        <v>1.2499284934164401E-4</v>
      </c>
      <c r="AJ15" s="28">
        <v>19.143476440858201</v>
      </c>
      <c r="AK15" s="28">
        <v>3.1652275996631201E-4</v>
      </c>
      <c r="AL15" s="28">
        <v>78.156378442103602</v>
      </c>
      <c r="AM15" s="28">
        <v>4.1523912983570102E-3</v>
      </c>
      <c r="AN15" s="28">
        <v>1.44227307550279E-3</v>
      </c>
      <c r="AO15" s="28">
        <v>5.3893550929523704</v>
      </c>
      <c r="AP15" s="28">
        <v>1.9744690443514799E-3</v>
      </c>
      <c r="AQ15" s="28">
        <v>2.6727097560034601E-4</v>
      </c>
      <c r="AR15" s="28">
        <v>3.3338679541659101E-4</v>
      </c>
      <c r="AS15" s="28">
        <v>7.5384881434382196</v>
      </c>
      <c r="AT15" s="28">
        <v>7.0285250929027701</v>
      </c>
      <c r="AU15" s="28">
        <v>0.50996305053544699</v>
      </c>
      <c r="AV15" s="28">
        <v>1.6189277820951601E-5</v>
      </c>
      <c r="AW15" s="28">
        <v>5.0873405093817E-6</v>
      </c>
      <c r="AX15" s="28">
        <v>4.8623934478634397E-2</v>
      </c>
      <c r="AY15" s="28">
        <v>1.9562521426575901E-5</v>
      </c>
      <c r="AZ15" s="28">
        <v>0.30998490936247802</v>
      </c>
      <c r="BA15" s="28">
        <v>8.4288871619349696E-16</v>
      </c>
      <c r="BB15" s="28">
        <v>7.9926200278884595E-3</v>
      </c>
      <c r="BC15" s="28">
        <v>1.2351881920446199</v>
      </c>
      <c r="BD15" s="28">
        <v>5.4084929901618599</v>
      </c>
      <c r="BE15" s="28">
        <v>1.0039094561748599E-3</v>
      </c>
      <c r="BF15" s="28">
        <v>2.7811951255807699E-2</v>
      </c>
      <c r="BG15" s="28">
        <v>3.7330235839437297E-5</v>
      </c>
      <c r="BH15" s="28">
        <v>8.1378798811708494E-2</v>
      </c>
      <c r="BI15" s="28">
        <v>42.491102193905299</v>
      </c>
      <c r="BJ15" s="28">
        <v>0</v>
      </c>
      <c r="BK15" s="28">
        <v>0.2955558399903</v>
      </c>
      <c r="BL15" s="28">
        <v>6.5988575733946204</v>
      </c>
      <c r="BM15" s="28">
        <v>0.61270939413680703</v>
      </c>
      <c r="BN15" s="28">
        <v>237.81889746854301</v>
      </c>
      <c r="BO15" s="28">
        <v>5.8153006449952196</v>
      </c>
      <c r="BR15" s="32">
        <f t="shared" si="0"/>
        <v>7.6750562721953223E-3</v>
      </c>
      <c r="BS15" s="25">
        <f t="shared" si="8"/>
        <v>-0.97205416163824776</v>
      </c>
      <c r="BT15" s="25">
        <f t="shared" si="9"/>
        <v>-0.98292301301368712</v>
      </c>
      <c r="BU15" s="25">
        <f t="shared" si="10"/>
        <v>-0.99605087528715053</v>
      </c>
      <c r="BV15" s="25">
        <f t="shared" si="11"/>
        <v>-0.98241090602441905</v>
      </c>
      <c r="BW15" s="25">
        <f t="shared" si="12"/>
        <v>-0.9818140420951661</v>
      </c>
      <c r="BX15" s="25">
        <f t="shared" si="13"/>
        <v>-0.99994247399354741</v>
      </c>
      <c r="BY15" s="25">
        <f t="shared" si="14"/>
        <v>-0.9723684713971732</v>
      </c>
    </row>
    <row r="16" spans="1:77" x14ac:dyDescent="0.3">
      <c r="A16" s="30" t="s">
        <v>181</v>
      </c>
      <c r="B16" s="102">
        <v>4303.9089063000001</v>
      </c>
      <c r="C16" s="102">
        <v>11322.927137999999</v>
      </c>
      <c r="D16" s="102">
        <v>6745.7116855000004</v>
      </c>
      <c r="E16" s="102">
        <v>3324.3017688999998</v>
      </c>
      <c r="F16" s="102">
        <v>1351.3083517</v>
      </c>
      <c r="G16" s="102">
        <v>299.21765839</v>
      </c>
      <c r="H16" s="102">
        <v>20908.490236000001</v>
      </c>
      <c r="J16" t="s">
        <v>181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R16" s="32" t="str">
        <f t="shared" si="0"/>
        <v/>
      </c>
      <c r="BS16" s="25" t="str">
        <f t="shared" si="8"/>
        <v/>
      </c>
      <c r="BT16" s="25" t="str">
        <f t="shared" si="9"/>
        <v/>
      </c>
      <c r="BU16" s="25" t="str">
        <f t="shared" si="10"/>
        <v/>
      </c>
      <c r="BV16" s="25" t="str">
        <f t="shared" si="11"/>
        <v/>
      </c>
      <c r="BW16" s="25" t="str">
        <f t="shared" si="12"/>
        <v/>
      </c>
      <c r="BX16" s="25" t="str">
        <f t="shared" si="13"/>
        <v/>
      </c>
      <c r="BY16" s="25" t="str">
        <f t="shared" si="14"/>
        <v/>
      </c>
    </row>
    <row r="17" spans="1:77" x14ac:dyDescent="0.3">
      <c r="A17" s="30" t="s">
        <v>336</v>
      </c>
      <c r="B17" s="102">
        <v>15176.309117000001</v>
      </c>
      <c r="C17" s="102">
        <v>13340.614745000001</v>
      </c>
      <c r="D17" s="102">
        <v>18159.911993999998</v>
      </c>
      <c r="E17" s="102">
        <v>7405.7256293999999</v>
      </c>
      <c r="F17" s="102">
        <v>3046.6456858000001</v>
      </c>
      <c r="G17" s="102">
        <v>480.96495001</v>
      </c>
      <c r="H17" s="102">
        <v>66739.202552000002</v>
      </c>
      <c r="J17" t="s">
        <v>336</v>
      </c>
      <c r="K17" s="28">
        <v>7119.9019115097699</v>
      </c>
      <c r="L17" s="28">
        <v>256.68846865252698</v>
      </c>
      <c r="M17" s="28">
        <v>256.68656375397597</v>
      </c>
      <c r="N17" s="28">
        <v>304.92400274773001</v>
      </c>
      <c r="O17" s="28">
        <v>947.46418271471202</v>
      </c>
      <c r="P17" s="28">
        <v>474.29502720236701</v>
      </c>
      <c r="Q17" s="28">
        <v>15241.237066309501</v>
      </c>
      <c r="R17" s="28">
        <v>154.08496221689799</v>
      </c>
      <c r="S17" s="28">
        <v>973.42909975826399</v>
      </c>
      <c r="T17" s="28">
        <v>87.590082822957001</v>
      </c>
      <c r="U17" s="28">
        <v>2199.1074892310899</v>
      </c>
      <c r="V17" s="28">
        <v>223.34854555547099</v>
      </c>
      <c r="W17" s="28">
        <v>223.34854555547099</v>
      </c>
      <c r="X17" s="28">
        <v>34.213049947915799</v>
      </c>
      <c r="Y17" s="28">
        <v>245.68857993992299</v>
      </c>
      <c r="Z17" s="28">
        <v>4.1031439674600101</v>
      </c>
      <c r="AA17" s="28">
        <v>388.84353592596898</v>
      </c>
      <c r="AB17" s="28">
        <v>1949.17551722945</v>
      </c>
      <c r="AC17" s="28">
        <v>52.561174229990002</v>
      </c>
      <c r="AD17" s="28">
        <v>13374.2097491691</v>
      </c>
      <c r="AE17" s="28">
        <v>6985.1196662201801</v>
      </c>
      <c r="AF17" s="28">
        <v>16409.694046087599</v>
      </c>
      <c r="AG17" s="28">
        <v>1789.08806291991</v>
      </c>
      <c r="AH17" s="28">
        <v>18232.9951589554</v>
      </c>
      <c r="AI17" s="28">
        <v>438.54571595816702</v>
      </c>
      <c r="AJ17" s="28">
        <v>595.37440183093804</v>
      </c>
      <c r="AK17" s="28">
        <v>79.490914267762307</v>
      </c>
      <c r="AL17" s="28">
        <v>25818.6898217993</v>
      </c>
      <c r="AM17" s="28">
        <v>61.693763322806198</v>
      </c>
      <c r="AN17" s="28">
        <v>27.1079907516107</v>
      </c>
      <c r="AO17" s="28">
        <v>719.990690983646</v>
      </c>
      <c r="AP17" s="28">
        <v>56.206886930449699</v>
      </c>
      <c r="AQ17" s="28">
        <v>2.12309870743012</v>
      </c>
      <c r="AR17" s="28">
        <v>24.6489162078297</v>
      </c>
      <c r="AS17" s="28">
        <v>7427.5760763261096</v>
      </c>
      <c r="AT17" s="28">
        <v>3056.83963767247</v>
      </c>
      <c r="AU17" s="28">
        <v>4370.7364386536401</v>
      </c>
      <c r="AV17" s="28">
        <v>0.79465182074218599</v>
      </c>
      <c r="AW17" s="28">
        <v>1.46511554534081</v>
      </c>
      <c r="AX17" s="28">
        <v>629.16843389165297</v>
      </c>
      <c r="AY17" s="28">
        <v>14.890992278311399</v>
      </c>
      <c r="AZ17" s="28">
        <v>315.97914449643702</v>
      </c>
      <c r="BA17" s="28">
        <v>6.2462631987962602</v>
      </c>
      <c r="BB17" s="28">
        <v>27.0142075431141</v>
      </c>
      <c r="BC17" s="28">
        <v>773.77394776148105</v>
      </c>
      <c r="BD17" s="28">
        <v>12975.435034390501</v>
      </c>
      <c r="BE17" s="28">
        <v>221.322651498867</v>
      </c>
      <c r="BF17" s="28">
        <v>89.2301751461941</v>
      </c>
      <c r="BG17" s="28">
        <v>5.6917933199953801</v>
      </c>
      <c r="BH17" s="28">
        <v>482.38572833545498</v>
      </c>
      <c r="BI17" s="28">
        <v>14616.294701774001</v>
      </c>
      <c r="BJ17" s="28">
        <v>5.4860639494700597E-4</v>
      </c>
      <c r="BK17" s="28">
        <v>1923.54819646738</v>
      </c>
      <c r="BL17" s="28">
        <v>5704.5762216315297</v>
      </c>
      <c r="BM17" s="28">
        <v>8160.3010390383397</v>
      </c>
      <c r="BN17" s="28">
        <v>66921.347616638202</v>
      </c>
      <c r="BO17" s="28">
        <v>4345.7447350016701</v>
      </c>
      <c r="BR17" s="32">
        <f t="shared" si="0"/>
        <v>1.8764360791875471E-3</v>
      </c>
      <c r="BS17" s="25">
        <f t="shared" si="8"/>
        <v>4.2782437290216956E-3</v>
      </c>
      <c r="BT17" s="25">
        <f t="shared" si="9"/>
        <v>2.5182500815182193E-3</v>
      </c>
      <c r="BU17" s="25">
        <f t="shared" si="10"/>
        <v>4.0244228595132277E-3</v>
      </c>
      <c r="BV17" s="25">
        <f t="shared" si="11"/>
        <v>2.950480212143643E-3</v>
      </c>
      <c r="BW17" s="25">
        <f t="shared" si="12"/>
        <v>3.3459591051176194E-3</v>
      </c>
      <c r="BX17" s="25">
        <f t="shared" si="13"/>
        <v>2.9540163486454665E-3</v>
      </c>
      <c r="BY17" s="25">
        <f t="shared" si="14"/>
        <v>2.7292064884395532E-3</v>
      </c>
    </row>
    <row r="18" spans="1:77" x14ac:dyDescent="0.3">
      <c r="A18" s="30" t="s">
        <v>182</v>
      </c>
      <c r="B18" s="102">
        <v>3429.4275956000001</v>
      </c>
      <c r="C18" s="102">
        <v>4408.8686948000004</v>
      </c>
      <c r="D18" s="102">
        <v>3267.3563104999998</v>
      </c>
      <c r="E18" s="102">
        <v>1989.5783718</v>
      </c>
      <c r="F18" s="102">
        <v>794.45518721999997</v>
      </c>
      <c r="G18" s="102">
        <v>172.07752144</v>
      </c>
      <c r="H18" s="102">
        <v>12321.361677999999</v>
      </c>
      <c r="J18" t="s">
        <v>182</v>
      </c>
      <c r="K18" s="28">
        <v>460.37039443555602</v>
      </c>
      <c r="L18" s="28">
        <v>110.438530575458</v>
      </c>
      <c r="M18" s="28">
        <v>110.43838300263501</v>
      </c>
      <c r="N18" s="28">
        <v>133.17311879611</v>
      </c>
      <c r="O18" s="28">
        <v>143.227408905727</v>
      </c>
      <c r="P18" s="28">
        <v>204.990595970762</v>
      </c>
      <c r="Q18" s="28">
        <v>2357.0676084811798</v>
      </c>
      <c r="R18" s="28">
        <v>68.443567833909199</v>
      </c>
      <c r="S18" s="28">
        <v>118.656505008945</v>
      </c>
      <c r="T18" s="28">
        <v>38.6989952201465</v>
      </c>
      <c r="U18" s="28">
        <v>167.99782981495099</v>
      </c>
      <c r="V18" s="28">
        <v>86.087797882367894</v>
      </c>
      <c r="W18" s="28">
        <v>86.087797882367894</v>
      </c>
      <c r="X18" s="28">
        <v>8.5384859101506301</v>
      </c>
      <c r="Y18" s="28">
        <v>37.324091012406498</v>
      </c>
      <c r="Z18" s="28">
        <v>1.9528342828732399</v>
      </c>
      <c r="AA18" s="28">
        <v>44.119999951057302</v>
      </c>
      <c r="AB18" s="28">
        <v>165.72064580752499</v>
      </c>
      <c r="AC18" s="28">
        <v>28.051693300735799</v>
      </c>
      <c r="AD18" s="28">
        <v>3562.1123811570901</v>
      </c>
      <c r="AE18" s="28">
        <v>1148.24886500547</v>
      </c>
      <c r="AF18" s="28">
        <v>2465.63193483138</v>
      </c>
      <c r="AG18" s="28">
        <v>265.42500623356801</v>
      </c>
      <c r="AH18" s="28">
        <v>2739.59542697509</v>
      </c>
      <c r="AI18" s="28">
        <v>46.649397245534203</v>
      </c>
      <c r="AJ18" s="28">
        <v>105.188037460936</v>
      </c>
      <c r="AK18" s="28">
        <v>13.904918423474699</v>
      </c>
      <c r="AL18" s="28">
        <v>2727.10201465301</v>
      </c>
      <c r="AM18" s="28">
        <v>16.166442313309801</v>
      </c>
      <c r="AN18" s="28">
        <v>0.78367431119341702</v>
      </c>
      <c r="AO18" s="28">
        <v>205.96286942575099</v>
      </c>
      <c r="AP18" s="28">
        <v>10.756415097251301</v>
      </c>
      <c r="AQ18" s="28">
        <v>0.50222314401141899</v>
      </c>
      <c r="AR18" s="28">
        <v>5.2075359138433699</v>
      </c>
      <c r="AS18" s="28">
        <v>1568.0412203533999</v>
      </c>
      <c r="AT18" s="28">
        <v>631.60428874628701</v>
      </c>
      <c r="AU18" s="28">
        <v>936.43693160711405</v>
      </c>
      <c r="AV18" s="28">
        <v>0.10927347938954</v>
      </c>
      <c r="AW18" s="28">
        <v>0.27940015862255202</v>
      </c>
      <c r="AX18" s="28">
        <v>145.06758957654699</v>
      </c>
      <c r="AY18" s="28">
        <v>0.37769484945187598</v>
      </c>
      <c r="AZ18" s="28">
        <v>59.1374837546918</v>
      </c>
      <c r="BA18" s="28">
        <v>0.45654681239217898</v>
      </c>
      <c r="BB18" s="28">
        <v>1.0278362517016899</v>
      </c>
      <c r="BC18" s="28">
        <v>127.21207559648801</v>
      </c>
      <c r="BD18" s="28">
        <v>1259.52788874419</v>
      </c>
      <c r="BE18" s="28">
        <v>40.165102509411</v>
      </c>
      <c r="BF18" s="28">
        <v>3.4665695431471999</v>
      </c>
      <c r="BG18" s="28">
        <v>1.0206375856082199</v>
      </c>
      <c r="BH18" s="28">
        <v>140.22751878833901</v>
      </c>
      <c r="BI18" s="28">
        <v>1301.8253438357699</v>
      </c>
      <c r="BJ18" s="28">
        <v>1.9606272017284201E-5</v>
      </c>
      <c r="BK18" s="28">
        <v>70.285773467636403</v>
      </c>
      <c r="BL18" s="28">
        <v>547.543053859466</v>
      </c>
      <c r="BM18" s="28">
        <v>1025.0732240414</v>
      </c>
      <c r="BN18" s="28">
        <v>7228.4737969653397</v>
      </c>
      <c r="BO18" s="28">
        <v>455.848315869695</v>
      </c>
      <c r="BR18" s="32">
        <f t="shared" si="0"/>
        <v>3.1166959274634047E-3</v>
      </c>
      <c r="BS18" s="25">
        <f t="shared" si="8"/>
        <v>-0.31269357851283169</v>
      </c>
      <c r="BT18" s="25">
        <f t="shared" si="9"/>
        <v>-0.19205750324150259</v>
      </c>
      <c r="BU18" s="25">
        <f t="shared" si="10"/>
        <v>-0.16152535364107479</v>
      </c>
      <c r="BV18" s="25">
        <f t="shared" si="11"/>
        <v>-0.21187260447811834</v>
      </c>
      <c r="BW18" s="25">
        <f t="shared" si="12"/>
        <v>-0.20498437305642062</v>
      </c>
      <c r="BX18" s="25">
        <f t="shared" si="13"/>
        <v>-0.18509101238284889</v>
      </c>
      <c r="BY18" s="25">
        <f t="shared" si="14"/>
        <v>-0.41333807205157347</v>
      </c>
    </row>
    <row r="19" spans="1:77" x14ac:dyDescent="0.3">
      <c r="A19" s="30" t="s">
        <v>183</v>
      </c>
      <c r="B19" s="102">
        <v>53057.845754000002</v>
      </c>
      <c r="C19" s="102">
        <v>9869.0930255000003</v>
      </c>
      <c r="D19" s="102">
        <v>34488.939946999999</v>
      </c>
      <c r="E19" s="102">
        <v>8242.4005116999997</v>
      </c>
      <c r="F19" s="102">
        <v>6695.5956747999999</v>
      </c>
      <c r="G19" s="102">
        <v>411.73030132000002</v>
      </c>
      <c r="H19" s="102">
        <v>37835.120608999998</v>
      </c>
      <c r="J19" t="s">
        <v>183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R19" s="32" t="str">
        <f t="shared" si="0"/>
        <v/>
      </c>
      <c r="BS19" s="25" t="str">
        <f t="shared" si="8"/>
        <v/>
      </c>
      <c r="BT19" s="25" t="str">
        <f t="shared" si="9"/>
        <v/>
      </c>
      <c r="BU19" s="25" t="str">
        <f t="shared" si="10"/>
        <v/>
      </c>
      <c r="BV19" s="25" t="str">
        <f t="shared" si="11"/>
        <v/>
      </c>
      <c r="BW19" s="25" t="str">
        <f t="shared" si="12"/>
        <v/>
      </c>
      <c r="BX19" s="25" t="str">
        <f t="shared" si="13"/>
        <v/>
      </c>
      <c r="BY19" s="25" t="str">
        <f t="shared" si="14"/>
        <v/>
      </c>
    </row>
    <row r="20" spans="1:77" x14ac:dyDescent="0.3">
      <c r="A20" s="30" t="s">
        <v>184</v>
      </c>
      <c r="B20" s="102">
        <v>13228.307482</v>
      </c>
      <c r="C20" s="102">
        <v>22480.369782000002</v>
      </c>
      <c r="D20" s="102">
        <v>16085.367007000001</v>
      </c>
      <c r="E20" s="102">
        <v>5677.3692338999999</v>
      </c>
      <c r="F20" s="102">
        <v>2869.2344478999999</v>
      </c>
      <c r="G20" s="102">
        <v>376.87414009999998</v>
      </c>
      <c r="H20" s="102">
        <v>52352.284638999998</v>
      </c>
      <c r="J20" t="s">
        <v>184</v>
      </c>
      <c r="K20" s="28">
        <v>5305.7436825289997</v>
      </c>
      <c r="L20" s="28">
        <v>830.05163533735902</v>
      </c>
      <c r="M20" s="28">
        <v>830.05111615198496</v>
      </c>
      <c r="N20" s="28">
        <v>1031.55801694044</v>
      </c>
      <c r="O20" s="28">
        <v>648.26427188063303</v>
      </c>
      <c r="P20" s="28">
        <v>1753.4166475848799</v>
      </c>
      <c r="Q20" s="28">
        <v>13289.0447568246</v>
      </c>
      <c r="R20" s="28">
        <v>495.527894213347</v>
      </c>
      <c r="S20" s="28">
        <v>616.471146564126</v>
      </c>
      <c r="T20" s="28">
        <v>304.18394459320598</v>
      </c>
      <c r="U20" s="28">
        <v>1721.30640327321</v>
      </c>
      <c r="V20" s="28">
        <v>607.33100127992304</v>
      </c>
      <c r="W20" s="28">
        <v>607.33100127992304</v>
      </c>
      <c r="X20" s="28">
        <v>69.413458656487904</v>
      </c>
      <c r="Y20" s="28">
        <v>282.15875971263398</v>
      </c>
      <c r="Z20" s="28">
        <v>16.831035105144199</v>
      </c>
      <c r="AA20" s="28">
        <v>356.18625943815101</v>
      </c>
      <c r="AB20" s="28">
        <v>1535.0677178082501</v>
      </c>
      <c r="AC20" s="28">
        <v>123.73967537862499</v>
      </c>
      <c r="AD20" s="28">
        <v>22527.759429333601</v>
      </c>
      <c r="AE20" s="28">
        <v>1204.44645906182</v>
      </c>
      <c r="AF20" s="28">
        <v>14522.725692047299</v>
      </c>
      <c r="AG20" s="28">
        <v>1544.22461270193</v>
      </c>
      <c r="AH20" s="28">
        <v>16136.3637634057</v>
      </c>
      <c r="AI20" s="28">
        <v>354.84041829588199</v>
      </c>
      <c r="AJ20" s="28">
        <v>607.85607977347502</v>
      </c>
      <c r="AK20" s="28">
        <v>62.094577357429799</v>
      </c>
      <c r="AL20" s="28">
        <v>20520.884679068698</v>
      </c>
      <c r="AM20" s="28">
        <v>20.674369505668601</v>
      </c>
      <c r="AN20" s="28">
        <v>13.577643690096201</v>
      </c>
      <c r="AO20" s="28">
        <v>762.96697477361204</v>
      </c>
      <c r="AP20" s="28">
        <v>40.399106852516297</v>
      </c>
      <c r="AQ20" s="28">
        <v>1.03521209676085</v>
      </c>
      <c r="AR20" s="28">
        <v>23.654535636060999</v>
      </c>
      <c r="AS20" s="28">
        <v>5695.32969605372</v>
      </c>
      <c r="AT20" s="28">
        <v>2879.6824059199598</v>
      </c>
      <c r="AU20" s="28">
        <v>2815.6472901337602</v>
      </c>
      <c r="AV20" s="28">
        <v>0.81019341181787596</v>
      </c>
      <c r="AW20" s="28">
        <v>0.946299626977958</v>
      </c>
      <c r="AX20" s="28">
        <v>380.079995811218</v>
      </c>
      <c r="AY20" s="28">
        <v>7.4236865238071603</v>
      </c>
      <c r="AZ20" s="28">
        <v>457.28905135115701</v>
      </c>
      <c r="BA20" s="28">
        <v>4.3344944658476496</v>
      </c>
      <c r="BB20" s="28">
        <v>15.0185059982252</v>
      </c>
      <c r="BC20" s="28">
        <v>877.82946670193996</v>
      </c>
      <c r="BD20" s="28">
        <v>6295.0924881976598</v>
      </c>
      <c r="BE20" s="28">
        <v>169.16666063702499</v>
      </c>
      <c r="BF20" s="28">
        <v>38.584916752371299</v>
      </c>
      <c r="BG20" s="28">
        <v>3.7967147274260502</v>
      </c>
      <c r="BH20" s="28">
        <v>377.948272037126</v>
      </c>
      <c r="BI20" s="28">
        <v>11112.007617868599</v>
      </c>
      <c r="BJ20" s="28">
        <v>4.9562945312448903E-4</v>
      </c>
      <c r="BK20" s="28">
        <v>1401.9443601683199</v>
      </c>
      <c r="BL20" s="28">
        <v>4823.7906614518897</v>
      </c>
      <c r="BM20" s="28">
        <v>7486.8079617725198</v>
      </c>
      <c r="BN20" s="28">
        <v>52511.010332401798</v>
      </c>
      <c r="BO20" s="28">
        <v>3556.9879470438</v>
      </c>
      <c r="BR20" s="32">
        <f t="shared" si="0"/>
        <v>4.3016790941404559E-3</v>
      </c>
      <c r="BS20" s="25">
        <f t="shared" si="8"/>
        <v>4.591462279452313E-3</v>
      </c>
      <c r="BT20" s="25">
        <f t="shared" si="9"/>
        <v>2.1080457213628135E-3</v>
      </c>
      <c r="BU20" s="25">
        <f t="shared" si="10"/>
        <v>3.1703818994932528E-3</v>
      </c>
      <c r="BV20" s="25">
        <f t="shared" si="11"/>
        <v>3.163518420904668E-3</v>
      </c>
      <c r="BW20" s="25">
        <f t="shared" si="12"/>
        <v>3.6413748021207736E-3</v>
      </c>
      <c r="BX20" s="25">
        <f t="shared" si="13"/>
        <v>2.8501078286799282E-3</v>
      </c>
      <c r="BY20" s="25">
        <f t="shared" si="14"/>
        <v>3.0318771090184159E-3</v>
      </c>
    </row>
    <row r="21" spans="1:77" x14ac:dyDescent="0.3">
      <c r="A21" s="30" t="s">
        <v>185</v>
      </c>
      <c r="B21" s="102">
        <v>9237.6050429000006</v>
      </c>
      <c r="C21" s="102">
        <v>4102.0058525000004</v>
      </c>
      <c r="D21" s="102">
        <v>3243.2526289000002</v>
      </c>
      <c r="E21" s="102">
        <v>3252.4591350000001</v>
      </c>
      <c r="F21" s="102">
        <v>1743.9587922999999</v>
      </c>
      <c r="G21" s="102">
        <v>135.53557395000001</v>
      </c>
      <c r="H21" s="102">
        <v>18013.304807</v>
      </c>
      <c r="J21" t="s">
        <v>185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28">
        <v>0</v>
      </c>
      <c r="BJ21" s="28">
        <v>0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R21" s="32" t="str">
        <f t="shared" si="0"/>
        <v/>
      </c>
      <c r="BS21" s="25" t="str">
        <f t="shared" si="8"/>
        <v/>
      </c>
      <c r="BT21" s="25" t="str">
        <f t="shared" si="9"/>
        <v/>
      </c>
      <c r="BU21" s="25" t="str">
        <f t="shared" si="10"/>
        <v/>
      </c>
      <c r="BV21" s="25" t="str">
        <f t="shared" si="11"/>
        <v/>
      </c>
      <c r="BW21" s="25" t="str">
        <f t="shared" si="12"/>
        <v/>
      </c>
      <c r="BX21" s="25" t="str">
        <f t="shared" si="13"/>
        <v/>
      </c>
      <c r="BY21" s="25" t="str">
        <f t="shared" si="14"/>
        <v/>
      </c>
    </row>
    <row r="22" spans="1:77" x14ac:dyDescent="0.3">
      <c r="A22" s="30" t="s">
        <v>186</v>
      </c>
      <c r="B22" s="102">
        <v>328431.68550000002</v>
      </c>
      <c r="C22" s="102">
        <v>39610.291948999999</v>
      </c>
      <c r="D22" s="102">
        <v>22594.071602</v>
      </c>
      <c r="E22" s="102">
        <v>48164.635605000003</v>
      </c>
      <c r="F22" s="102">
        <v>43967.745816000002</v>
      </c>
      <c r="G22" s="102">
        <v>850.62526580999997</v>
      </c>
      <c r="H22" s="102">
        <v>336599.71010000003</v>
      </c>
      <c r="J22" t="s">
        <v>186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R22" s="32" t="str">
        <f t="shared" si="0"/>
        <v/>
      </c>
      <c r="BS22" s="25" t="str">
        <f t="shared" si="8"/>
        <v/>
      </c>
      <c r="BT22" s="25" t="str">
        <f t="shared" si="9"/>
        <v/>
      </c>
      <c r="BU22" s="25" t="str">
        <f t="shared" si="10"/>
        <v/>
      </c>
      <c r="BV22" s="25" t="str">
        <f t="shared" si="11"/>
        <v/>
      </c>
      <c r="BW22" s="25" t="str">
        <f t="shared" si="12"/>
        <v/>
      </c>
      <c r="BX22" s="25" t="str">
        <f t="shared" si="13"/>
        <v/>
      </c>
      <c r="BY22" s="25" t="str">
        <f t="shared" si="14"/>
        <v/>
      </c>
    </row>
    <row r="23" spans="1:77" x14ac:dyDescent="0.3">
      <c r="A23" s="30" t="s">
        <v>187</v>
      </c>
      <c r="B23" s="102">
        <v>63838.626128999997</v>
      </c>
      <c r="C23" s="102">
        <v>39602.181346999998</v>
      </c>
      <c r="D23" s="102">
        <v>56599.869902999999</v>
      </c>
      <c r="E23" s="102">
        <v>28745.882517999999</v>
      </c>
      <c r="F23" s="102">
        <v>14374.600662000001</v>
      </c>
      <c r="G23" s="102">
        <v>2381.4935999999998</v>
      </c>
      <c r="H23" s="102">
        <v>105239.71007</v>
      </c>
      <c r="J23" t="s">
        <v>187</v>
      </c>
      <c r="K23" s="28">
        <v>9741.6438088742707</v>
      </c>
      <c r="L23" s="28">
        <v>5016.8908758428597</v>
      </c>
      <c r="M23" s="28">
        <v>5016.8887982661299</v>
      </c>
      <c r="N23" s="28">
        <v>6404.8375582687904</v>
      </c>
      <c r="O23" s="28">
        <v>1546.27509528671</v>
      </c>
      <c r="P23" s="28">
        <v>11219.998253158201</v>
      </c>
      <c r="Q23" s="28">
        <v>64133.242501364097</v>
      </c>
      <c r="R23" s="28">
        <v>3142.93856811052</v>
      </c>
      <c r="S23" s="28">
        <v>1751.17384219632</v>
      </c>
      <c r="T23" s="28">
        <v>1952.1943623806801</v>
      </c>
      <c r="U23" s="28">
        <v>2464.4138449694901</v>
      </c>
      <c r="V23" s="28">
        <v>3452.3183375917201</v>
      </c>
      <c r="W23" s="28">
        <v>3452.3183375917201</v>
      </c>
      <c r="X23" s="28">
        <v>155.651893089634</v>
      </c>
      <c r="Y23" s="28">
        <v>986.50475990841301</v>
      </c>
      <c r="Z23" s="28">
        <v>110.91052924534701</v>
      </c>
      <c r="AA23" s="28">
        <v>871.00311668627603</v>
      </c>
      <c r="AB23" s="28">
        <v>2150.9630575236501</v>
      </c>
      <c r="AC23" s="28">
        <v>666.77982048129297</v>
      </c>
      <c r="AD23" s="28">
        <v>39694.844694411797</v>
      </c>
      <c r="AE23" s="28">
        <v>15647.4424595865</v>
      </c>
      <c r="AF23" s="28">
        <v>51087.106003957197</v>
      </c>
      <c r="AG23" s="28">
        <v>5520.6868013448102</v>
      </c>
      <c r="AH23" s="28">
        <v>56763.444698391701</v>
      </c>
      <c r="AI23" s="28">
        <v>1164.7903725697199</v>
      </c>
      <c r="AJ23" s="28">
        <v>2040.3292216049099</v>
      </c>
      <c r="AK23" s="28">
        <v>327.69807291291198</v>
      </c>
      <c r="AL23" s="28">
        <v>33018.802792187998</v>
      </c>
      <c r="AM23" s="28">
        <v>126.41818245208999</v>
      </c>
      <c r="AN23" s="28">
        <v>39.554320351416699</v>
      </c>
      <c r="AO23" s="28">
        <v>3760.1329909224601</v>
      </c>
      <c r="AP23" s="28">
        <v>216.548103630681</v>
      </c>
      <c r="AQ23" s="28">
        <v>3.4407199606474999</v>
      </c>
      <c r="AR23" s="28">
        <v>131.865586689374</v>
      </c>
      <c r="AS23" s="28">
        <v>28838.557769814401</v>
      </c>
      <c r="AT23" s="28">
        <v>14427.7992010219</v>
      </c>
      <c r="AU23" s="28">
        <v>14410.7585687924</v>
      </c>
      <c r="AV23" s="28">
        <v>3.5344350267034801</v>
      </c>
      <c r="AW23" s="28">
        <v>5.0153065887222503</v>
      </c>
      <c r="AX23" s="28">
        <v>2159.06354141988</v>
      </c>
      <c r="AY23" s="28">
        <v>19.9340873768856</v>
      </c>
      <c r="AZ23" s="28">
        <v>2403.41085706884</v>
      </c>
      <c r="BA23" s="28">
        <v>14.592207658856699</v>
      </c>
      <c r="BB23" s="28">
        <v>37.716061363448397</v>
      </c>
      <c r="BC23" s="28">
        <v>4159.3622876259997</v>
      </c>
      <c r="BD23" s="28">
        <v>9237.4160664127394</v>
      </c>
      <c r="BE23" s="28">
        <v>899.95943627363704</v>
      </c>
      <c r="BF23" s="28">
        <v>99.671246125101305</v>
      </c>
      <c r="BG23" s="28">
        <v>19.881757574254401</v>
      </c>
      <c r="BH23" s="28">
        <v>2388.1461079748901</v>
      </c>
      <c r="BI23" s="28">
        <v>16015.990810916001</v>
      </c>
      <c r="BJ23" s="28">
        <v>7.9217407631294499E-4</v>
      </c>
      <c r="BK23" s="28">
        <v>2322.97904226112</v>
      </c>
      <c r="BL23" s="28">
        <v>9633.9459432939002</v>
      </c>
      <c r="BM23" s="28">
        <v>13565.2833577975</v>
      </c>
      <c r="BN23" s="28">
        <v>105626.09943991499</v>
      </c>
      <c r="BO23" s="28">
        <v>5852.0701429834799</v>
      </c>
      <c r="BR23" s="32">
        <f t="shared" si="0"/>
        <v>2.7421149987756845E-3</v>
      </c>
      <c r="BS23" s="25">
        <f t="shared" si="8"/>
        <v>4.6150174311201967E-3</v>
      </c>
      <c r="BT23" s="25">
        <f t="shared" si="9"/>
        <v>2.3398546307302958E-3</v>
      </c>
      <c r="BU23" s="25">
        <f t="shared" si="10"/>
        <v>2.8900206956665032E-3</v>
      </c>
      <c r="BV23" s="25">
        <f t="shared" si="11"/>
        <v>3.2239487431415985E-3</v>
      </c>
      <c r="BW23" s="25">
        <f t="shared" si="12"/>
        <v>3.7008707422761865E-3</v>
      </c>
      <c r="BX23" s="25">
        <f t="shared" si="13"/>
        <v>2.7934183719369819E-3</v>
      </c>
      <c r="BY23" s="25">
        <f t="shared" si="14"/>
        <v>3.6715168604891249E-3</v>
      </c>
    </row>
    <row r="24" spans="1:77" x14ac:dyDescent="0.3">
      <c r="A24" s="30" t="s">
        <v>188</v>
      </c>
      <c r="B24" s="102">
        <v>11740.271073</v>
      </c>
      <c r="C24" s="102">
        <v>15189.11598</v>
      </c>
      <c r="D24" s="102">
        <v>8737.0789112000002</v>
      </c>
      <c r="E24" s="102">
        <v>1136.1980679999999</v>
      </c>
      <c r="F24" s="102">
        <v>648.63949573000002</v>
      </c>
      <c r="G24" s="102">
        <v>370.25295573</v>
      </c>
      <c r="H24" s="102">
        <v>109491.27537</v>
      </c>
      <c r="J24" t="s">
        <v>188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R24" s="32" t="str">
        <f t="shared" si="0"/>
        <v/>
      </c>
      <c r="BS24" s="25" t="str">
        <f t="shared" si="8"/>
        <v/>
      </c>
      <c r="BT24" s="25" t="str">
        <f t="shared" si="9"/>
        <v/>
      </c>
      <c r="BU24" s="25" t="str">
        <f t="shared" si="10"/>
        <v/>
      </c>
      <c r="BV24" s="25" t="str">
        <f t="shared" si="11"/>
        <v/>
      </c>
      <c r="BW24" s="25" t="str">
        <f t="shared" si="12"/>
        <v/>
      </c>
      <c r="BX24" s="25" t="str">
        <f t="shared" si="13"/>
        <v/>
      </c>
      <c r="BY24" s="25" t="str">
        <f t="shared" si="14"/>
        <v/>
      </c>
    </row>
    <row r="25" spans="1:77" x14ac:dyDescent="0.3">
      <c r="A25" s="30" t="s">
        <v>189</v>
      </c>
      <c r="B25" s="102">
        <v>41039.078828999998</v>
      </c>
      <c r="C25" s="102">
        <v>33179.785986000003</v>
      </c>
      <c r="D25" s="102">
        <v>27667.942499000001</v>
      </c>
      <c r="E25" s="102">
        <v>14336.348742</v>
      </c>
      <c r="F25" s="102">
        <v>8167.9719590000004</v>
      </c>
      <c r="G25" s="102">
        <v>1165.8331935000001</v>
      </c>
      <c r="H25" s="102">
        <v>54675.368729000002</v>
      </c>
      <c r="J25" t="s">
        <v>189</v>
      </c>
      <c r="K25" s="28">
        <v>2258.9674743754799</v>
      </c>
      <c r="L25" s="28">
        <v>1938.3202204100401</v>
      </c>
      <c r="M25" s="28">
        <v>1938.3198552413601</v>
      </c>
      <c r="N25" s="28">
        <v>2467.37625150647</v>
      </c>
      <c r="O25" s="28">
        <v>559.98672629275904</v>
      </c>
      <c r="P25" s="28">
        <v>4327.82680635008</v>
      </c>
      <c r="Q25" s="28">
        <v>23343.671667851599</v>
      </c>
      <c r="R25" s="28">
        <v>1203.71073142208</v>
      </c>
      <c r="S25" s="28">
        <v>618.90359931424405</v>
      </c>
      <c r="T25" s="28">
        <v>751.69640263954</v>
      </c>
      <c r="U25" s="28">
        <v>455.270151533763</v>
      </c>
      <c r="V25" s="28">
        <v>1323.7907627158399</v>
      </c>
      <c r="W25" s="28">
        <v>1323.7907627158399</v>
      </c>
      <c r="X25" s="28">
        <v>57.042193656200197</v>
      </c>
      <c r="Y25" s="28">
        <v>342.88099156912398</v>
      </c>
      <c r="Z25" s="28">
        <v>42.859991408875999</v>
      </c>
      <c r="AA25" s="28">
        <v>279.16235609191</v>
      </c>
      <c r="AB25" s="28">
        <v>455.58237779910502</v>
      </c>
      <c r="AC25" s="28">
        <v>266.784705865982</v>
      </c>
      <c r="AD25" s="28">
        <v>27283.126976415999</v>
      </c>
      <c r="AE25" s="28">
        <v>4722.2781452515101</v>
      </c>
      <c r="AF25" s="28">
        <v>18170.563972772899</v>
      </c>
      <c r="AG25" s="28">
        <v>1961.9109231016801</v>
      </c>
      <c r="AH25" s="28">
        <v>20189.5170895308</v>
      </c>
      <c r="AI25" s="28">
        <v>291.455410455285</v>
      </c>
      <c r="AJ25" s="28">
        <v>743.41763167347301</v>
      </c>
      <c r="AK25" s="28">
        <v>95.754043618446005</v>
      </c>
      <c r="AL25" s="28">
        <v>8280.3256031448891</v>
      </c>
      <c r="AM25" s="28">
        <v>32.028522429272897</v>
      </c>
      <c r="AN25" s="28">
        <v>12.1199781720376</v>
      </c>
      <c r="AO25" s="28">
        <v>1454.1868462331199</v>
      </c>
      <c r="AP25" s="28">
        <v>62.7498736641368</v>
      </c>
      <c r="AQ25" s="28">
        <v>1.50507313271273</v>
      </c>
      <c r="AR25" s="28">
        <v>43.618785275329699</v>
      </c>
      <c r="AS25" s="28">
        <v>9445.9651833176194</v>
      </c>
      <c r="AT25" s="28">
        <v>5106.7366365493199</v>
      </c>
      <c r="AU25" s="28">
        <v>4339.2285467682996</v>
      </c>
      <c r="AV25" s="28">
        <v>1.10393350650639</v>
      </c>
      <c r="AW25" s="28">
        <v>1.43250779278757</v>
      </c>
      <c r="AX25" s="28">
        <v>620.89510430617702</v>
      </c>
      <c r="AY25" s="28">
        <v>5.8828303631563497</v>
      </c>
      <c r="AZ25" s="28">
        <v>906.20606745041005</v>
      </c>
      <c r="BA25" s="28">
        <v>6.0299589444269799</v>
      </c>
      <c r="BB25" s="28">
        <v>14.794137480227199</v>
      </c>
      <c r="BC25" s="28">
        <v>1550.90349719186</v>
      </c>
      <c r="BD25" s="28">
        <v>2584.4114259645798</v>
      </c>
      <c r="BE25" s="28">
        <v>262.26447494171498</v>
      </c>
      <c r="BF25" s="28">
        <v>29.583583987830401</v>
      </c>
      <c r="BG25" s="28">
        <v>5.6774180591610302</v>
      </c>
      <c r="BH25" s="28">
        <v>869.40028533981399</v>
      </c>
      <c r="BI25" s="28">
        <v>3443.0793267847798</v>
      </c>
      <c r="BJ25" s="28">
        <v>9.5919647312510601E-5</v>
      </c>
      <c r="BK25" s="28">
        <v>288.19632703565298</v>
      </c>
      <c r="BL25" s="28">
        <v>2717.2665481225399</v>
      </c>
      <c r="BM25" s="28">
        <v>3853.0922107382698</v>
      </c>
      <c r="BN25" s="28">
        <v>30299.064722741201</v>
      </c>
      <c r="BO25" s="28">
        <v>1524.80098724603</v>
      </c>
      <c r="BR25" s="32">
        <f t="shared" si="0"/>
        <v>2.8253371986682739E-3</v>
      </c>
      <c r="BS25" s="25">
        <f t="shared" si="8"/>
        <v>-0.43118431665781093</v>
      </c>
      <c r="BT25" s="25">
        <f t="shared" si="9"/>
        <v>-0.17771841602812211</v>
      </c>
      <c r="BU25" s="25">
        <f t="shared" si="10"/>
        <v>-0.27029206850995491</v>
      </c>
      <c r="BV25" s="25">
        <f t="shared" si="11"/>
        <v>-0.34111778715004565</v>
      </c>
      <c r="BW25" s="25">
        <f t="shared" si="12"/>
        <v>-0.37478523895734156</v>
      </c>
      <c r="BX25" s="25">
        <f t="shared" si="13"/>
        <v>-0.25426699961274185</v>
      </c>
      <c r="BY25" s="25">
        <f t="shared" si="14"/>
        <v>-0.44583702996280894</v>
      </c>
    </row>
    <row r="26" spans="1:77" x14ac:dyDescent="0.3">
      <c r="A26" s="30" t="s">
        <v>190</v>
      </c>
      <c r="B26" s="102">
        <v>76548.125125000006</v>
      </c>
      <c r="C26" s="102">
        <v>45553.338364000003</v>
      </c>
      <c r="D26" s="102">
        <v>43686.843305000002</v>
      </c>
      <c r="E26" s="102">
        <v>26322.044279999998</v>
      </c>
      <c r="F26" s="102">
        <v>14807.512656000001</v>
      </c>
      <c r="G26" s="102">
        <v>1772.7996598</v>
      </c>
      <c r="H26" s="102">
        <v>130530.83426</v>
      </c>
      <c r="J26" t="s">
        <v>190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R26" s="32" t="str">
        <f t="shared" si="0"/>
        <v/>
      </c>
      <c r="BS26" s="25" t="str">
        <f t="shared" si="8"/>
        <v/>
      </c>
      <c r="BT26" s="25" t="str">
        <f t="shared" si="9"/>
        <v/>
      </c>
      <c r="BU26" s="25" t="str">
        <f t="shared" si="10"/>
        <v/>
      </c>
      <c r="BV26" s="25" t="str">
        <f t="shared" si="11"/>
        <v/>
      </c>
      <c r="BW26" s="25" t="str">
        <f t="shared" si="12"/>
        <v/>
      </c>
      <c r="BX26" s="25" t="str">
        <f t="shared" si="13"/>
        <v/>
      </c>
      <c r="BY26" s="25" t="str">
        <f t="shared" si="14"/>
        <v/>
      </c>
    </row>
    <row r="27" spans="1:77" x14ac:dyDescent="0.3">
      <c r="A27" s="30" t="s">
        <v>191</v>
      </c>
      <c r="B27" s="102">
        <v>162655.35414000001</v>
      </c>
      <c r="C27" s="102">
        <v>33485.140794999999</v>
      </c>
      <c r="D27" s="102">
        <v>5207.9337403</v>
      </c>
      <c r="E27" s="102">
        <v>26172.995490000001</v>
      </c>
      <c r="F27" s="102">
        <v>22400.867905999999</v>
      </c>
      <c r="G27" s="102">
        <v>390.34544292999999</v>
      </c>
      <c r="H27" s="102">
        <v>184462.27684999999</v>
      </c>
      <c r="J27" t="s">
        <v>191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R27" s="32" t="str">
        <f t="shared" si="0"/>
        <v/>
      </c>
      <c r="BS27" s="25" t="str">
        <f t="shared" si="8"/>
        <v/>
      </c>
      <c r="BT27" s="25" t="str">
        <f t="shared" si="9"/>
        <v/>
      </c>
      <c r="BU27" s="25" t="str">
        <f t="shared" si="10"/>
        <v/>
      </c>
      <c r="BV27" s="25" t="str">
        <f t="shared" si="11"/>
        <v/>
      </c>
      <c r="BW27" s="25" t="str">
        <f t="shared" si="12"/>
        <v/>
      </c>
      <c r="BX27" s="25" t="str">
        <f t="shared" si="13"/>
        <v/>
      </c>
      <c r="BY27" s="25" t="str">
        <f t="shared" si="14"/>
        <v/>
      </c>
    </row>
    <row r="28" spans="1:77" x14ac:dyDescent="0.3">
      <c r="A28" s="30" t="s">
        <v>192</v>
      </c>
      <c r="B28" s="102">
        <v>103191.71139</v>
      </c>
      <c r="C28" s="102">
        <v>28219.199710000001</v>
      </c>
      <c r="D28" s="102">
        <v>19042.737561000002</v>
      </c>
      <c r="E28" s="102">
        <v>19135.139233999998</v>
      </c>
      <c r="F28" s="102">
        <v>15186.187598</v>
      </c>
      <c r="G28" s="102">
        <v>646.88825167000005</v>
      </c>
      <c r="H28" s="102">
        <v>119711.10941999999</v>
      </c>
      <c r="J28" t="s">
        <v>192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R28" s="32" t="str">
        <f t="shared" si="0"/>
        <v/>
      </c>
      <c r="BS28" s="25" t="str">
        <f t="shared" si="8"/>
        <v/>
      </c>
      <c r="BT28" s="25" t="str">
        <f t="shared" si="9"/>
        <v/>
      </c>
      <c r="BU28" s="25" t="str">
        <f t="shared" si="10"/>
        <v/>
      </c>
      <c r="BV28" s="25" t="str">
        <f t="shared" si="11"/>
        <v/>
      </c>
      <c r="BW28" s="25" t="str">
        <f t="shared" si="12"/>
        <v/>
      </c>
      <c r="BX28" s="25" t="str">
        <f t="shared" si="13"/>
        <v/>
      </c>
      <c r="BY28" s="25" t="str">
        <f t="shared" si="14"/>
        <v/>
      </c>
    </row>
    <row r="29" spans="1:77" x14ac:dyDescent="0.3">
      <c r="A29" s="30" t="s">
        <v>193</v>
      </c>
      <c r="B29" s="102">
        <v>65355.915528999998</v>
      </c>
      <c r="C29" s="102">
        <v>82978.775783000005</v>
      </c>
      <c r="D29" s="102">
        <v>47713.682580000001</v>
      </c>
      <c r="E29" s="102">
        <v>24249.977675999999</v>
      </c>
      <c r="F29" s="102">
        <v>13435.019593999999</v>
      </c>
      <c r="G29" s="102">
        <v>1908.8721009000001</v>
      </c>
      <c r="H29" s="102">
        <v>157318.99872999999</v>
      </c>
      <c r="J29" t="s">
        <v>193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R29" s="32" t="str">
        <f t="shared" si="0"/>
        <v/>
      </c>
      <c r="BS29" s="25" t="str">
        <f t="shared" si="8"/>
        <v/>
      </c>
      <c r="BT29" s="25" t="str">
        <f t="shared" si="9"/>
        <v/>
      </c>
      <c r="BU29" s="25" t="str">
        <f t="shared" si="10"/>
        <v/>
      </c>
      <c r="BV29" s="25" t="str">
        <f t="shared" si="11"/>
        <v/>
      </c>
      <c r="BW29" s="25" t="str">
        <f t="shared" si="12"/>
        <v/>
      </c>
      <c r="BX29" s="25" t="str">
        <f t="shared" si="13"/>
        <v/>
      </c>
      <c r="BY29" s="25" t="str">
        <f t="shared" si="14"/>
        <v/>
      </c>
    </row>
    <row r="30" spans="1:77" x14ac:dyDescent="0.3">
      <c r="A30" s="30" t="s">
        <v>194</v>
      </c>
      <c r="B30" s="102">
        <v>196458.37224</v>
      </c>
      <c r="C30" s="102">
        <v>47692.041567</v>
      </c>
      <c r="D30" s="102">
        <v>33083.695291999997</v>
      </c>
      <c r="E30" s="102">
        <v>35248.451973000003</v>
      </c>
      <c r="F30" s="102">
        <v>28574.952427</v>
      </c>
      <c r="G30" s="102">
        <v>1084.3550049</v>
      </c>
      <c r="H30" s="102">
        <v>374663.19406000001</v>
      </c>
      <c r="J30" t="s">
        <v>194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R30" s="32" t="str">
        <f t="shared" si="0"/>
        <v/>
      </c>
      <c r="BS30" s="25" t="str">
        <f t="shared" si="8"/>
        <v/>
      </c>
      <c r="BT30" s="25" t="str">
        <f t="shared" si="9"/>
        <v/>
      </c>
      <c r="BU30" s="25" t="str">
        <f t="shared" si="10"/>
        <v/>
      </c>
      <c r="BV30" s="25" t="str">
        <f t="shared" si="11"/>
        <v/>
      </c>
      <c r="BW30" s="25" t="str">
        <f t="shared" si="12"/>
        <v/>
      </c>
      <c r="BX30" s="25" t="str">
        <f t="shared" si="13"/>
        <v/>
      </c>
      <c r="BY30" s="25" t="str">
        <f t="shared" si="14"/>
        <v/>
      </c>
    </row>
    <row r="31" spans="1:77" x14ac:dyDescent="0.3">
      <c r="A31" s="30" t="s">
        <v>195</v>
      </c>
      <c r="B31" s="102">
        <v>123059.70299000001</v>
      </c>
      <c r="C31" s="102">
        <v>36731.415639999999</v>
      </c>
      <c r="D31" s="102">
        <v>30154.860526</v>
      </c>
      <c r="E31" s="102">
        <v>27165.79998</v>
      </c>
      <c r="F31" s="102">
        <v>19248.056341</v>
      </c>
      <c r="G31" s="102">
        <v>1326.7605553999999</v>
      </c>
      <c r="H31" s="102">
        <v>161027.69956000001</v>
      </c>
      <c r="J31" t="s">
        <v>195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R31" s="32" t="str">
        <f t="shared" si="0"/>
        <v/>
      </c>
      <c r="BS31" s="25" t="str">
        <f t="shared" si="8"/>
        <v/>
      </c>
      <c r="BT31" s="25" t="str">
        <f t="shared" si="9"/>
        <v/>
      </c>
      <c r="BU31" s="25" t="str">
        <f t="shared" si="10"/>
        <v/>
      </c>
      <c r="BV31" s="25" t="str">
        <f t="shared" si="11"/>
        <v/>
      </c>
      <c r="BW31" s="25" t="str">
        <f t="shared" si="12"/>
        <v/>
      </c>
      <c r="BX31" s="25" t="str">
        <f t="shared" si="13"/>
        <v/>
      </c>
      <c r="BY31" s="25" t="str">
        <f t="shared" si="14"/>
        <v/>
      </c>
    </row>
    <row r="32" spans="1:77" x14ac:dyDescent="0.3">
      <c r="A32" s="30" t="s">
        <v>196</v>
      </c>
      <c r="B32" s="102">
        <v>27357.231264999999</v>
      </c>
      <c r="C32" s="102">
        <v>7093.8835007999996</v>
      </c>
      <c r="D32" s="102">
        <v>8187.8396166000002</v>
      </c>
      <c r="E32" s="102">
        <v>5759.992534</v>
      </c>
      <c r="F32" s="102">
        <v>4421.7007176999996</v>
      </c>
      <c r="G32" s="102">
        <v>252.91667831000001</v>
      </c>
      <c r="H32" s="102">
        <v>48825.871806000003</v>
      </c>
      <c r="J32" t="s">
        <v>196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R32" s="32" t="str">
        <f t="shared" si="0"/>
        <v/>
      </c>
      <c r="BS32" s="25" t="str">
        <f t="shared" si="8"/>
        <v/>
      </c>
      <c r="BT32" s="25" t="str">
        <f t="shared" si="9"/>
        <v/>
      </c>
      <c r="BU32" s="25" t="str">
        <f t="shared" si="10"/>
        <v/>
      </c>
      <c r="BV32" s="25" t="str">
        <f t="shared" si="11"/>
        <v/>
      </c>
      <c r="BW32" s="25" t="str">
        <f t="shared" si="12"/>
        <v/>
      </c>
      <c r="BX32" s="25" t="str">
        <f t="shared" si="13"/>
        <v/>
      </c>
      <c r="BY32" s="25" t="str">
        <f t="shared" si="14"/>
        <v/>
      </c>
    </row>
    <row r="33" spans="1:77" x14ac:dyDescent="0.3">
      <c r="A33" s="30" t="s">
        <v>197</v>
      </c>
      <c r="B33" s="102">
        <v>24576.130754000002</v>
      </c>
      <c r="C33" s="102">
        <v>13665.436744000001</v>
      </c>
      <c r="D33" s="102">
        <v>13224.168045</v>
      </c>
      <c r="E33" s="102">
        <v>7071.1292464999997</v>
      </c>
      <c r="F33" s="102">
        <v>4664.5905355000004</v>
      </c>
      <c r="G33" s="102">
        <v>460.68666387000002</v>
      </c>
      <c r="H33" s="102">
        <v>32755.547371000001</v>
      </c>
      <c r="J33" t="s">
        <v>197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R33" s="32" t="str">
        <f t="shared" si="0"/>
        <v/>
      </c>
      <c r="BS33" s="25" t="str">
        <f t="shared" si="8"/>
        <v/>
      </c>
      <c r="BT33" s="25" t="str">
        <f t="shared" si="9"/>
        <v/>
      </c>
      <c r="BU33" s="25" t="str">
        <f t="shared" si="10"/>
        <v/>
      </c>
      <c r="BV33" s="25" t="str">
        <f t="shared" si="11"/>
        <v/>
      </c>
      <c r="BW33" s="25" t="str">
        <f t="shared" si="12"/>
        <v/>
      </c>
      <c r="BX33" s="25" t="str">
        <f t="shared" si="13"/>
        <v/>
      </c>
      <c r="BY33" s="25" t="str">
        <f t="shared" si="14"/>
        <v/>
      </c>
    </row>
    <row r="34" spans="1:77" x14ac:dyDescent="0.3">
      <c r="A34" s="30" t="s">
        <v>198</v>
      </c>
      <c r="B34" s="102">
        <v>33971.321247</v>
      </c>
      <c r="C34" s="102">
        <v>18577.222400999999</v>
      </c>
      <c r="D34" s="102">
        <v>26128.363716</v>
      </c>
      <c r="E34" s="102">
        <v>11297.608285</v>
      </c>
      <c r="F34" s="102">
        <v>5883.5633117999996</v>
      </c>
      <c r="G34" s="102">
        <v>601.35300544999996</v>
      </c>
      <c r="H34" s="102">
        <v>95367.234095000007</v>
      </c>
      <c r="J34" t="s">
        <v>198</v>
      </c>
      <c r="K34" s="28">
        <v>9685.9013199596993</v>
      </c>
      <c r="L34" s="28">
        <v>1550.3757344492201</v>
      </c>
      <c r="M34" s="28">
        <v>1550.3752151036001</v>
      </c>
      <c r="N34" s="28">
        <v>1992.29748236655</v>
      </c>
      <c r="O34" s="28">
        <v>1212.0555415825499</v>
      </c>
      <c r="P34" s="28">
        <v>3555.1907950200698</v>
      </c>
      <c r="Q34" s="28">
        <v>29452.602036819801</v>
      </c>
      <c r="R34" s="28">
        <v>989.32695298486897</v>
      </c>
      <c r="S34" s="28">
        <v>1115.6175409769401</v>
      </c>
      <c r="T34" s="28">
        <v>606.81268385818305</v>
      </c>
      <c r="U34" s="28">
        <v>2895.8093094045398</v>
      </c>
      <c r="V34" s="28">
        <v>1115.4642187300101</v>
      </c>
      <c r="W34" s="28">
        <v>1115.4642187300101</v>
      </c>
      <c r="X34" s="28">
        <v>57.4779231209274</v>
      </c>
      <c r="Y34" s="28">
        <v>516.15081418333102</v>
      </c>
      <c r="Z34" s="28">
        <v>34.299211969699499</v>
      </c>
      <c r="AA34" s="28">
        <v>631.63961397038202</v>
      </c>
      <c r="AB34" s="28">
        <v>2603.24677956611</v>
      </c>
      <c r="AC34" s="28">
        <v>214.82779634251901</v>
      </c>
      <c r="AD34" s="28">
        <v>16836.357483018601</v>
      </c>
      <c r="AE34" s="28">
        <v>561.26332655103397</v>
      </c>
      <c r="AF34" s="28">
        <v>22981.5122601004</v>
      </c>
      <c r="AG34" s="28">
        <v>2496.0230966582999</v>
      </c>
      <c r="AH34" s="28">
        <v>25535.0132798796</v>
      </c>
      <c r="AI34" s="28">
        <v>887.86575453438195</v>
      </c>
      <c r="AJ34" s="28">
        <v>1059.00783396366</v>
      </c>
      <c r="AK34" s="28">
        <v>72.531540766877697</v>
      </c>
      <c r="AL34" s="28">
        <v>34993.493199102202</v>
      </c>
      <c r="AM34" s="28">
        <v>102.547420713636</v>
      </c>
      <c r="AN34" s="28">
        <v>44.001672513545699</v>
      </c>
      <c r="AO34" s="28">
        <v>882.09665412402103</v>
      </c>
      <c r="AP34" s="28">
        <v>56.986223316093202</v>
      </c>
      <c r="AQ34" s="28">
        <v>3.0173944834850599</v>
      </c>
      <c r="AR34" s="28">
        <v>40.939263024686198</v>
      </c>
      <c r="AS34" s="28">
        <v>10427.111297362901</v>
      </c>
      <c r="AT34" s="28">
        <v>5211.3012895065704</v>
      </c>
      <c r="AU34" s="28">
        <v>5215.8100078563803</v>
      </c>
      <c r="AV34" s="28">
        <v>0.83242367736900402</v>
      </c>
      <c r="AW34" s="28">
        <v>1.6665659449098</v>
      </c>
      <c r="AX34" s="28">
        <v>821.75594689418301</v>
      </c>
      <c r="AY34" s="28">
        <v>23.110337470885199</v>
      </c>
      <c r="AZ34" s="28">
        <v>960.20203294862699</v>
      </c>
      <c r="BA34" s="28">
        <v>8.9095919011712006</v>
      </c>
      <c r="BB34" s="28">
        <v>39.616086021125703</v>
      </c>
      <c r="BC34" s="28">
        <v>1798.97581014412</v>
      </c>
      <c r="BD34" s="28">
        <v>11165.8543633478</v>
      </c>
      <c r="BE34" s="28">
        <v>208.222414083345</v>
      </c>
      <c r="BF34" s="28">
        <v>139.62342554911001</v>
      </c>
      <c r="BG34" s="28">
        <v>6.2664859293705204</v>
      </c>
      <c r="BH34" s="28">
        <v>575.60805011447906</v>
      </c>
      <c r="BI34" s="28">
        <v>19138.964802245198</v>
      </c>
      <c r="BJ34" s="28">
        <v>8.5106560574376301E-4</v>
      </c>
      <c r="BK34" s="28">
        <v>2447.6289366595902</v>
      </c>
      <c r="BL34" s="28">
        <v>8136.29699013359</v>
      </c>
      <c r="BM34" s="28">
        <v>11936.2405604656</v>
      </c>
      <c r="BN34" s="28">
        <v>90935.587596920101</v>
      </c>
      <c r="BO34" s="28">
        <v>5726.1582152071596</v>
      </c>
      <c r="BR34" s="32">
        <f t="shared" si="0"/>
        <v>2.2509454955411097E-3</v>
      </c>
      <c r="BS34" s="25">
        <f t="shared" si="8"/>
        <v>-0.13301570396174234</v>
      </c>
      <c r="BT34" s="25">
        <f t="shared" si="9"/>
        <v>-9.3709645091382923E-2</v>
      </c>
      <c r="BU34" s="25">
        <f t="shared" si="10"/>
        <v>-2.2709054519057182E-2</v>
      </c>
      <c r="BV34" s="25">
        <f t="shared" si="11"/>
        <v>-7.705144006390019E-2</v>
      </c>
      <c r="BW34" s="25">
        <f t="shared" si="12"/>
        <v>-0.11426103309624443</v>
      </c>
      <c r="BX34" s="25">
        <f t="shared" si="13"/>
        <v>-4.2811718079392699E-2</v>
      </c>
      <c r="BY34" s="25">
        <f t="shared" si="14"/>
        <v>-4.6469277840912579E-2</v>
      </c>
    </row>
    <row r="35" spans="1:77" x14ac:dyDescent="0.3">
      <c r="A35" s="30" t="s">
        <v>199</v>
      </c>
      <c r="B35" s="102">
        <v>247093.40654</v>
      </c>
      <c r="C35" s="102">
        <v>39527.651659000003</v>
      </c>
      <c r="D35" s="102">
        <v>13048.204414</v>
      </c>
      <c r="E35" s="102">
        <v>39773.331478</v>
      </c>
      <c r="F35" s="102">
        <v>34297.824094000003</v>
      </c>
      <c r="G35" s="102">
        <v>682.42610714</v>
      </c>
      <c r="H35" s="102">
        <v>260160.00138999999</v>
      </c>
      <c r="J35" t="s">
        <v>199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</v>
      </c>
      <c r="BR35" s="32" t="str">
        <f t="shared" si="0"/>
        <v/>
      </c>
      <c r="BS35" s="25" t="str">
        <f t="shared" si="8"/>
        <v/>
      </c>
      <c r="BT35" s="25" t="str">
        <f t="shared" si="9"/>
        <v/>
      </c>
      <c r="BU35" s="25" t="str">
        <f t="shared" si="10"/>
        <v/>
      </c>
      <c r="BV35" s="25" t="str">
        <f t="shared" si="11"/>
        <v/>
      </c>
      <c r="BW35" s="25" t="str">
        <f t="shared" si="12"/>
        <v/>
      </c>
      <c r="BX35" s="25" t="str">
        <f t="shared" si="13"/>
        <v/>
      </c>
      <c r="BY35" s="25" t="str">
        <f t="shared" si="14"/>
        <v/>
      </c>
    </row>
    <row r="36" spans="1:77" x14ac:dyDescent="0.3">
      <c r="A36" s="30" t="s">
        <v>200</v>
      </c>
      <c r="B36" s="102">
        <v>213539.32999</v>
      </c>
      <c r="C36" s="102">
        <v>61776.414635000001</v>
      </c>
      <c r="D36" s="102">
        <v>18801.813145</v>
      </c>
      <c r="E36" s="102">
        <v>35272.640141000003</v>
      </c>
      <c r="F36" s="102">
        <v>29959.603064999999</v>
      </c>
      <c r="G36" s="102">
        <v>846.64028918999998</v>
      </c>
      <c r="H36" s="102">
        <v>264556.342</v>
      </c>
      <c r="J36" t="s">
        <v>200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R36" s="32" t="str">
        <f t="shared" si="0"/>
        <v/>
      </c>
      <c r="BS36" s="25" t="str">
        <f t="shared" si="8"/>
        <v/>
      </c>
      <c r="BT36" s="25" t="str">
        <f t="shared" si="9"/>
        <v/>
      </c>
      <c r="BU36" s="25" t="str">
        <f t="shared" si="10"/>
        <v/>
      </c>
      <c r="BV36" s="25" t="str">
        <f t="shared" si="11"/>
        <v/>
      </c>
      <c r="BW36" s="25" t="str">
        <f t="shared" si="12"/>
        <v/>
      </c>
      <c r="BX36" s="25" t="str">
        <f t="shared" si="13"/>
        <v/>
      </c>
      <c r="BY36" s="25" t="str">
        <f t="shared" si="14"/>
        <v/>
      </c>
    </row>
    <row r="37" spans="1:77" x14ac:dyDescent="0.3">
      <c r="A37" s="30" t="s">
        <v>201</v>
      </c>
      <c r="B37" s="102">
        <v>29810.493509</v>
      </c>
      <c r="C37" s="102">
        <v>17427.957750000001</v>
      </c>
      <c r="D37" s="102">
        <v>9912.1783133999998</v>
      </c>
      <c r="E37" s="102">
        <v>5614.098489</v>
      </c>
      <c r="F37" s="102">
        <v>4348.2678567000003</v>
      </c>
      <c r="G37" s="102">
        <v>275.20383859999998</v>
      </c>
      <c r="H37" s="102">
        <v>54429.167205999998</v>
      </c>
      <c r="J37" t="s">
        <v>201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R37" s="32" t="str">
        <f t="shared" si="0"/>
        <v/>
      </c>
      <c r="BS37" s="25" t="str">
        <f t="shared" si="8"/>
        <v/>
      </c>
      <c r="BT37" s="25" t="str">
        <f t="shared" si="9"/>
        <v/>
      </c>
      <c r="BU37" s="25" t="str">
        <f t="shared" si="10"/>
        <v/>
      </c>
      <c r="BV37" s="25" t="str">
        <f t="shared" si="11"/>
        <v/>
      </c>
      <c r="BW37" s="25" t="str">
        <f t="shared" si="12"/>
        <v/>
      </c>
      <c r="BX37" s="25" t="str">
        <f t="shared" si="13"/>
        <v/>
      </c>
      <c r="BY37" s="25" t="str">
        <f t="shared" si="14"/>
        <v/>
      </c>
    </row>
    <row r="38" spans="1:77" x14ac:dyDescent="0.3">
      <c r="A38" s="30" t="s">
        <v>202</v>
      </c>
      <c r="B38" s="102">
        <v>30079.935551999999</v>
      </c>
      <c r="C38" s="102">
        <v>4495.7497947000002</v>
      </c>
      <c r="D38" s="102">
        <v>4014.4751686999998</v>
      </c>
      <c r="E38" s="102">
        <v>5457.6267731999997</v>
      </c>
      <c r="F38" s="102">
        <v>4157.8578920999998</v>
      </c>
      <c r="G38" s="102">
        <v>226.67077037000001</v>
      </c>
      <c r="H38" s="102">
        <v>44867.558656000001</v>
      </c>
      <c r="J38" t="s">
        <v>202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  <c r="BO38" s="28">
        <v>0</v>
      </c>
      <c r="BR38" s="32" t="str">
        <f t="shared" si="0"/>
        <v/>
      </c>
      <c r="BS38" s="25" t="str">
        <f t="shared" si="8"/>
        <v/>
      </c>
      <c r="BT38" s="25" t="str">
        <f t="shared" si="9"/>
        <v/>
      </c>
      <c r="BU38" s="25" t="str">
        <f t="shared" si="10"/>
        <v/>
      </c>
      <c r="BV38" s="25" t="str">
        <f t="shared" si="11"/>
        <v/>
      </c>
      <c r="BW38" s="25" t="str">
        <f t="shared" si="12"/>
        <v/>
      </c>
      <c r="BX38" s="25" t="str">
        <f t="shared" si="13"/>
        <v/>
      </c>
      <c r="BY38" s="25" t="str">
        <f t="shared" si="14"/>
        <v/>
      </c>
    </row>
    <row r="39" spans="1:77" x14ac:dyDescent="0.3">
      <c r="A39" s="30" t="s">
        <v>203</v>
      </c>
      <c r="B39" s="102">
        <v>92630.734356999994</v>
      </c>
      <c r="C39" s="102">
        <v>22961.831523000001</v>
      </c>
      <c r="D39" s="102">
        <v>24264.544324999999</v>
      </c>
      <c r="E39" s="102">
        <v>19216.566211000001</v>
      </c>
      <c r="F39" s="102">
        <v>14206.310546999999</v>
      </c>
      <c r="G39" s="102">
        <v>822.05420100000003</v>
      </c>
      <c r="H39" s="102">
        <v>111119.03813</v>
      </c>
      <c r="J39" t="s">
        <v>203</v>
      </c>
      <c r="K39" s="28">
        <v>0.19572297452603299</v>
      </c>
      <c r="L39" s="28">
        <v>0.36591219009256098</v>
      </c>
      <c r="M39" s="28">
        <v>0.36591219009256098</v>
      </c>
      <c r="N39" s="28">
        <v>0.47373010570611301</v>
      </c>
      <c r="O39" s="28">
        <v>8.2935274793013797E-2</v>
      </c>
      <c r="P39" s="28">
        <v>0.85467337852146896</v>
      </c>
      <c r="Q39" s="28">
        <v>3.55825389529147</v>
      </c>
      <c r="R39" s="28">
        <v>0.234741041684221</v>
      </c>
      <c r="S39" s="28">
        <v>8.8979337869012395E-2</v>
      </c>
      <c r="T39" s="28">
        <v>0.14704177946262301</v>
      </c>
      <c r="U39" s="28">
        <v>1.50418047428914E-2</v>
      </c>
      <c r="V39" s="28">
        <v>0.24882401909312701</v>
      </c>
      <c r="W39" s="28">
        <v>0.24882401909312701</v>
      </c>
      <c r="X39" s="28">
        <v>3.6164878167077299E-3</v>
      </c>
      <c r="Y39" s="28">
        <v>5.8663467797637599E-2</v>
      </c>
      <c r="Z39" s="28">
        <v>8.4961992420620192E-3</v>
      </c>
      <c r="AA39" s="28">
        <v>3.92932315547544E-2</v>
      </c>
      <c r="AB39" s="28">
        <v>1.78005295043457E-2</v>
      </c>
      <c r="AC39" s="28">
        <v>4.7173525620066499E-2</v>
      </c>
      <c r="AD39" s="28">
        <v>1.8374435247496299</v>
      </c>
      <c r="AE39" s="28">
        <v>0.18147114204930601</v>
      </c>
      <c r="AF39" s="28">
        <v>0.78719663574684495</v>
      </c>
      <c r="AG39" s="28">
        <v>8.38492706559303E-2</v>
      </c>
      <c r="AH39" s="28">
        <v>0.874662394219483</v>
      </c>
      <c r="AI39" s="28">
        <v>4.6417749993220701E-2</v>
      </c>
      <c r="AJ39" s="28">
        <v>0.121730765907725</v>
      </c>
      <c r="AK39" s="28">
        <v>6.7680318788339603E-3</v>
      </c>
      <c r="AL39" s="28">
        <v>0.55998880692471598</v>
      </c>
      <c r="AM39" s="28">
        <v>1.9626229490126001E-3</v>
      </c>
      <c r="AN39" s="28">
        <v>1.38173735235922E-3</v>
      </c>
      <c r="AO39" s="28">
        <v>0.103978515958707</v>
      </c>
      <c r="AP39" s="28">
        <v>4.4003604556953598E-3</v>
      </c>
      <c r="AQ39" s="28">
        <v>4.3810512739959597E-5</v>
      </c>
      <c r="AR39" s="28">
        <v>5.5753933321207897E-3</v>
      </c>
      <c r="AS39" s="28">
        <v>0.88753606325060497</v>
      </c>
      <c r="AT39" s="28">
        <v>0.59868662239785797</v>
      </c>
      <c r="AU39" s="28">
        <v>0.288849440852747</v>
      </c>
      <c r="AV39" s="28">
        <v>1.07642101666142E-4</v>
      </c>
      <c r="AW39" s="28">
        <v>9.7926332556203696E-5</v>
      </c>
      <c r="AX39" s="28">
        <v>4.8846535160964898E-2</v>
      </c>
      <c r="AY39" s="28">
        <v>5.1466944449037196E-4</v>
      </c>
      <c r="AZ39" s="28">
        <v>0.15984204324366</v>
      </c>
      <c r="BA39" s="28">
        <v>6.9527130629364303E-4</v>
      </c>
      <c r="BB39" s="28">
        <v>1.03654800288805E-3</v>
      </c>
      <c r="BC39" s="28">
        <v>0.24234814288155099</v>
      </c>
      <c r="BD39" s="28">
        <v>3.9598075301509501E-2</v>
      </c>
      <c r="BE39" s="28">
        <v>1.8520080248240402E-2</v>
      </c>
      <c r="BF39" s="28">
        <v>2.17585586181429E-3</v>
      </c>
      <c r="BG39" s="28">
        <v>3.9143537426213998E-4</v>
      </c>
      <c r="BH39" s="28">
        <v>3.5551113389220401E-2</v>
      </c>
      <c r="BI39" s="28">
        <v>0.13148960787327699</v>
      </c>
      <c r="BJ39" s="28">
        <v>6.9512553668766395E-10</v>
      </c>
      <c r="BK39" s="28">
        <v>2.27622065135557E-3</v>
      </c>
      <c r="BL39" s="28">
        <v>0.30217355789172001</v>
      </c>
      <c r="BM39" s="28">
        <v>0.36742219429554102</v>
      </c>
      <c r="BN39" s="28">
        <v>3.2889434900268402</v>
      </c>
      <c r="BO39" s="28">
        <v>0.101930605900119</v>
      </c>
      <c r="BR39" s="32">
        <f t="shared" si="0"/>
        <v>4.1347242554482435E-3</v>
      </c>
      <c r="BS39" s="25">
        <f t="shared" si="8"/>
        <v>-0.99996158668156976</v>
      </c>
      <c r="BT39" s="25">
        <f t="shared" si="9"/>
        <v>-0.99991997835525837</v>
      </c>
      <c r="BU39" s="25">
        <f t="shared" si="10"/>
        <v>-0.99996395306738484</v>
      </c>
      <c r="BV39" s="25">
        <f t="shared" si="11"/>
        <v>-0.99995381401372618</v>
      </c>
      <c r="BW39" s="25">
        <f t="shared" si="12"/>
        <v>-0.99995785769849133</v>
      </c>
      <c r="BX39" s="25">
        <f t="shared" si="13"/>
        <v>-0.99995675332192691</v>
      </c>
      <c r="BY39" s="25">
        <f t="shared" si="14"/>
        <v>-0.99997040162023199</v>
      </c>
    </row>
    <row r="40" spans="1:77" x14ac:dyDescent="0.3">
      <c r="A40" s="30" t="s">
        <v>204</v>
      </c>
      <c r="B40" s="102">
        <v>56162.672939999997</v>
      </c>
      <c r="C40" s="102">
        <v>29453.880136</v>
      </c>
      <c r="D40" s="102">
        <v>34074.375251999998</v>
      </c>
      <c r="E40" s="102">
        <v>23533.585497</v>
      </c>
      <c r="F40" s="102">
        <v>11953.544361</v>
      </c>
      <c r="G40" s="102">
        <v>1530.7332746</v>
      </c>
      <c r="H40" s="102">
        <v>79484.208786999996</v>
      </c>
      <c r="J40" t="s">
        <v>204</v>
      </c>
      <c r="K40" s="28">
        <v>4077.4119639662899</v>
      </c>
      <c r="L40" s="28">
        <v>4054.6088875629298</v>
      </c>
      <c r="M40" s="28">
        <v>4054.6083053325401</v>
      </c>
      <c r="N40" s="28">
        <v>5191.91685670894</v>
      </c>
      <c r="O40" s="28">
        <v>1341.6453624549699</v>
      </c>
      <c r="P40" s="28">
        <v>9132.8592332143908</v>
      </c>
      <c r="Q40" s="28">
        <v>46532.721729746401</v>
      </c>
      <c r="R40" s="28">
        <v>2578.3150926114099</v>
      </c>
      <c r="S40" s="28">
        <v>1447.7134505251099</v>
      </c>
      <c r="T40" s="28">
        <v>1593.0594029511301</v>
      </c>
      <c r="U40" s="28">
        <v>866.67570967726999</v>
      </c>
      <c r="V40" s="28">
        <v>2797.82013244771</v>
      </c>
      <c r="W40" s="28">
        <v>2797.82013244771</v>
      </c>
      <c r="X40" s="28">
        <v>98.865852916902298</v>
      </c>
      <c r="Y40" s="28">
        <v>726.97321791180298</v>
      </c>
      <c r="Z40" s="28">
        <v>90.409071717327095</v>
      </c>
      <c r="AA40" s="28">
        <v>589.09623639590495</v>
      </c>
      <c r="AB40" s="28">
        <v>919.67678363584105</v>
      </c>
      <c r="AC40" s="28">
        <v>522.07627303453501</v>
      </c>
      <c r="AD40" s="28">
        <v>25638.5361732171</v>
      </c>
      <c r="AE40" s="28">
        <v>9603.1645055859299</v>
      </c>
      <c r="AF40" s="28">
        <v>25872.422072146201</v>
      </c>
      <c r="AG40" s="28">
        <v>2775.8472862117401</v>
      </c>
      <c r="AH40" s="28">
        <v>28747.135211274799</v>
      </c>
      <c r="AI40" s="28">
        <v>646.96291521206797</v>
      </c>
      <c r="AJ40" s="28">
        <v>1627.0912971273699</v>
      </c>
      <c r="AK40" s="28">
        <v>233.06927771072</v>
      </c>
      <c r="AL40" s="28">
        <v>16787.474085537098</v>
      </c>
      <c r="AM40" s="28">
        <v>78.854646108566598</v>
      </c>
      <c r="AN40" s="28">
        <v>18.656329399185299</v>
      </c>
      <c r="AO40" s="28">
        <v>2402.4504991815302</v>
      </c>
      <c r="AP40" s="28">
        <v>152.88290381785399</v>
      </c>
      <c r="AQ40" s="28">
        <v>2.2143276476132199</v>
      </c>
      <c r="AR40" s="28">
        <v>98.192960388454395</v>
      </c>
      <c r="AS40" s="28">
        <v>20153.118900572601</v>
      </c>
      <c r="AT40" s="28">
        <v>10096.3126072587</v>
      </c>
      <c r="AU40" s="28">
        <v>10056.806293313901</v>
      </c>
      <c r="AV40" s="28">
        <v>2.5898069754239699</v>
      </c>
      <c r="AW40" s="28">
        <v>3.4687377943859299</v>
      </c>
      <c r="AX40" s="28">
        <v>1507.90553459327</v>
      </c>
      <c r="AY40" s="28">
        <v>8.7398772422383395</v>
      </c>
      <c r="AZ40" s="28">
        <v>1838.27742599359</v>
      </c>
      <c r="BA40" s="28">
        <v>9.7844676135518096</v>
      </c>
      <c r="BB40" s="28">
        <v>17.899555281447501</v>
      </c>
      <c r="BC40" s="28">
        <v>3032.6840666457201</v>
      </c>
      <c r="BD40" s="28">
        <v>6852.8099138421603</v>
      </c>
      <c r="BE40" s="28">
        <v>639.56211268925301</v>
      </c>
      <c r="BF40" s="28">
        <v>35.328236313431098</v>
      </c>
      <c r="BG40" s="28">
        <v>13.7518418624646</v>
      </c>
      <c r="BH40" s="28">
        <v>1308.1441830188901</v>
      </c>
      <c r="BI40" s="28">
        <v>6887.4175033948704</v>
      </c>
      <c r="BJ40" s="28">
        <v>1.07822378441001E-4</v>
      </c>
      <c r="BK40" s="28">
        <v>384.51230554172503</v>
      </c>
      <c r="BL40" s="28">
        <v>5361.2925881112196</v>
      </c>
      <c r="BM40" s="28">
        <v>7872.23108944261</v>
      </c>
      <c r="BN40" s="28">
        <v>63556.383524529097</v>
      </c>
      <c r="BO40" s="28">
        <v>2854.16009745261</v>
      </c>
      <c r="BR40" s="32">
        <f t="shared" si="0"/>
        <v>3.439154969366357E-3</v>
      </c>
      <c r="BS40" s="25">
        <f t="shared" si="8"/>
        <v>-0.17146532930406491</v>
      </c>
      <c r="BT40" s="25">
        <f t="shared" si="9"/>
        <v>-0.12953620864775625</v>
      </c>
      <c r="BU40" s="25">
        <f t="shared" si="10"/>
        <v>-0.15634153234878506</v>
      </c>
      <c r="BV40" s="25">
        <f t="shared" si="11"/>
        <v>-0.14364435019297558</v>
      </c>
      <c r="BW40" s="25">
        <f t="shared" si="12"/>
        <v>-0.15537080029591568</v>
      </c>
      <c r="BX40" s="25">
        <f t="shared" si="13"/>
        <v>-0.14541337493253045</v>
      </c>
      <c r="BY40" s="25">
        <f t="shared" si="14"/>
        <v>-0.20038980705153558</v>
      </c>
    </row>
    <row r="41" spans="1:77" x14ac:dyDescent="0.3">
      <c r="A41" s="30" t="s">
        <v>205</v>
      </c>
      <c r="B41" s="102">
        <v>28061.854351000002</v>
      </c>
      <c r="C41" s="102">
        <v>42711.473270000002</v>
      </c>
      <c r="D41" s="102">
        <v>24986.969023000001</v>
      </c>
      <c r="E41" s="102">
        <v>14598.767125</v>
      </c>
      <c r="F41" s="102">
        <v>6565.0049519000004</v>
      </c>
      <c r="G41" s="102">
        <v>855.72086838999996</v>
      </c>
      <c r="H41" s="102">
        <v>64619.744794999999</v>
      </c>
      <c r="J41" t="s">
        <v>205</v>
      </c>
      <c r="K41" s="28">
        <v>5145.7985554973902</v>
      </c>
      <c r="L41" s="28">
        <v>2087.0380767275001</v>
      </c>
      <c r="M41" s="28">
        <v>2087.0368033473901</v>
      </c>
      <c r="N41" s="28">
        <v>2649.6047878679001</v>
      </c>
      <c r="O41" s="28">
        <v>1116.12692198082</v>
      </c>
      <c r="P41" s="28">
        <v>4626.1778075213697</v>
      </c>
      <c r="Q41" s="28">
        <v>28189.334637014501</v>
      </c>
      <c r="R41" s="28">
        <v>1305.44060724663</v>
      </c>
      <c r="S41" s="28">
        <v>1107.9466344495099</v>
      </c>
      <c r="T41" s="28">
        <v>803.87613378534604</v>
      </c>
      <c r="U41" s="28">
        <v>1647.3079461882701</v>
      </c>
      <c r="V41" s="28">
        <v>1479.85799476226</v>
      </c>
      <c r="W41" s="28">
        <v>1479.85799476226</v>
      </c>
      <c r="X41" s="28">
        <v>89.229508156715497</v>
      </c>
      <c r="Y41" s="28">
        <v>468.54903109879399</v>
      </c>
      <c r="Z41" s="28">
        <v>45.283511132324698</v>
      </c>
      <c r="AA41" s="28">
        <v>466.69540956479699</v>
      </c>
      <c r="AB41" s="28">
        <v>1396.06134089688</v>
      </c>
      <c r="AC41" s="28">
        <v>290.80829883483398</v>
      </c>
      <c r="AD41" s="28">
        <v>42812.973503684501</v>
      </c>
      <c r="AE41" s="28">
        <v>20502.9171948478</v>
      </c>
      <c r="AF41" s="28">
        <v>22555.964148172599</v>
      </c>
      <c r="AG41" s="28">
        <v>2416.98685849302</v>
      </c>
      <c r="AH41" s="28">
        <v>25062.180514822299</v>
      </c>
      <c r="AI41" s="28">
        <v>509.274294801297</v>
      </c>
      <c r="AJ41" s="28">
        <v>1116.56447869265</v>
      </c>
      <c r="AK41" s="28">
        <v>190.52121230179</v>
      </c>
      <c r="AL41" s="28">
        <v>21574.197003601199</v>
      </c>
      <c r="AM41" s="28">
        <v>57.2037053688057</v>
      </c>
      <c r="AN41" s="28">
        <v>21.3450488340305</v>
      </c>
      <c r="AO41" s="28">
        <v>1486.97965301454</v>
      </c>
      <c r="AP41" s="28">
        <v>123.6052663966</v>
      </c>
      <c r="AQ41" s="28">
        <v>1.9710200245815299</v>
      </c>
      <c r="AR41" s="28">
        <v>66.924950707959198</v>
      </c>
      <c r="AS41" s="28">
        <v>14644.169363652099</v>
      </c>
      <c r="AT41" s="28">
        <v>6588.6202830346601</v>
      </c>
      <c r="AU41" s="28">
        <v>8055.5490806175103</v>
      </c>
      <c r="AV41" s="28">
        <v>2.05756179588507</v>
      </c>
      <c r="AW41" s="28">
        <v>2.8187753776792999</v>
      </c>
      <c r="AX41" s="28">
        <v>1147.9920513787099</v>
      </c>
      <c r="AY41" s="28">
        <v>11.4035159519833</v>
      </c>
      <c r="AZ41" s="28">
        <v>1034.07513021048</v>
      </c>
      <c r="BA41" s="28">
        <v>8.6601889118536892</v>
      </c>
      <c r="BB41" s="28">
        <v>22.5477501660631</v>
      </c>
      <c r="BC41" s="28">
        <v>1824.78673101958</v>
      </c>
      <c r="BD41" s="28">
        <v>8663.16041080172</v>
      </c>
      <c r="BE41" s="28">
        <v>520.35998614725702</v>
      </c>
      <c r="BF41" s="28">
        <v>54.094179415223998</v>
      </c>
      <c r="BG41" s="28">
        <v>11.2735560116183</v>
      </c>
      <c r="BH41" s="28">
        <v>858.11674846651897</v>
      </c>
      <c r="BI41" s="28">
        <v>10412.945142324001</v>
      </c>
      <c r="BJ41" s="28">
        <v>3.8270629611605102E-4</v>
      </c>
      <c r="BK41" s="28">
        <v>1098.87751317126</v>
      </c>
      <c r="BL41" s="28">
        <v>5557.6450406894901</v>
      </c>
      <c r="BM41" s="28">
        <v>8872.1525313639504</v>
      </c>
      <c r="BN41" s="28">
        <v>64834.523335813501</v>
      </c>
      <c r="BO41" s="28">
        <v>3737.8606721287001</v>
      </c>
      <c r="BR41" s="32">
        <f t="shared" si="0"/>
        <v>3.5603250125799428E-3</v>
      </c>
      <c r="BS41" s="25">
        <f t="shared" si="8"/>
        <v>4.5428318606448867E-3</v>
      </c>
      <c r="BT41" s="25">
        <f t="shared" si="9"/>
        <v>2.3764161222645437E-3</v>
      </c>
      <c r="BU41" s="25">
        <f t="shared" si="10"/>
        <v>3.0100286174392409E-3</v>
      </c>
      <c r="BV41" s="25">
        <f t="shared" si="11"/>
        <v>3.1100049931167858E-3</v>
      </c>
      <c r="BW41" s="25">
        <f t="shared" si="12"/>
        <v>3.5971535905430143E-3</v>
      </c>
      <c r="BX41" s="25">
        <f t="shared" si="13"/>
        <v>2.7998383176359204E-3</v>
      </c>
      <c r="BY41" s="25">
        <f t="shared" si="14"/>
        <v>3.3237293259957439E-3</v>
      </c>
    </row>
    <row r="42" spans="1:77" x14ac:dyDescent="0.3">
      <c r="A42" s="30" t="s">
        <v>206</v>
      </c>
      <c r="B42" s="102">
        <v>96206.864528999999</v>
      </c>
      <c r="C42" s="102">
        <v>15167.407535</v>
      </c>
      <c r="D42" s="102">
        <v>10408.534183</v>
      </c>
      <c r="E42" s="102">
        <v>15087.893163999999</v>
      </c>
      <c r="F42" s="102">
        <v>13171.966732999999</v>
      </c>
      <c r="G42" s="102">
        <v>285.44391832999997</v>
      </c>
      <c r="H42" s="102">
        <v>110025.67320999999</v>
      </c>
      <c r="J42" t="s">
        <v>206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R42" s="32" t="str">
        <f t="shared" si="0"/>
        <v/>
      </c>
      <c r="BS42" s="25" t="str">
        <f t="shared" si="8"/>
        <v/>
      </c>
      <c r="BT42" s="25" t="str">
        <f t="shared" si="9"/>
        <v/>
      </c>
      <c r="BU42" s="25" t="str">
        <f t="shared" si="10"/>
        <v/>
      </c>
      <c r="BV42" s="25" t="str">
        <f t="shared" si="11"/>
        <v/>
      </c>
      <c r="BW42" s="25" t="str">
        <f t="shared" si="12"/>
        <v/>
      </c>
      <c r="BX42" s="25" t="str">
        <f t="shared" si="13"/>
        <v/>
      </c>
      <c r="BY42" s="25" t="str">
        <f t="shared" si="14"/>
        <v/>
      </c>
    </row>
    <row r="43" spans="1:77" x14ac:dyDescent="0.3">
      <c r="A43" s="30" t="s">
        <v>207</v>
      </c>
      <c r="B43" s="102">
        <v>47162.618047000004</v>
      </c>
      <c r="C43" s="102">
        <v>20845.989057999999</v>
      </c>
      <c r="D43" s="102">
        <v>48346.530121000003</v>
      </c>
      <c r="E43" s="102">
        <v>29354.651209</v>
      </c>
      <c r="F43" s="102">
        <v>12259.692333000001</v>
      </c>
      <c r="G43" s="102">
        <v>1286.7173031</v>
      </c>
      <c r="H43" s="102">
        <v>75614.265868000002</v>
      </c>
      <c r="J43" t="s">
        <v>207</v>
      </c>
      <c r="K43" s="28">
        <v>4100.7032516889903</v>
      </c>
      <c r="L43" s="28">
        <v>412.361540904462</v>
      </c>
      <c r="M43" s="28">
        <v>412.359164088515</v>
      </c>
      <c r="N43" s="28">
        <v>436.16636205006699</v>
      </c>
      <c r="O43" s="28">
        <v>503.46007670675402</v>
      </c>
      <c r="P43" s="28">
        <v>466.14643658769</v>
      </c>
      <c r="Q43" s="28">
        <v>17679.511312246101</v>
      </c>
      <c r="R43" s="28">
        <v>173.91986947879499</v>
      </c>
      <c r="S43" s="28">
        <v>367.01511803618399</v>
      </c>
      <c r="T43" s="28">
        <v>102.541185587714</v>
      </c>
      <c r="U43" s="28">
        <v>1364.0861788591999</v>
      </c>
      <c r="V43" s="28">
        <v>282.59014689854803</v>
      </c>
      <c r="W43" s="28">
        <v>282.59014689854803</v>
      </c>
      <c r="X43" s="28">
        <v>76.550013499120794</v>
      </c>
      <c r="Y43" s="28">
        <v>162.47635026593699</v>
      </c>
      <c r="Z43" s="28">
        <v>4.3451974230489503</v>
      </c>
      <c r="AA43" s="28">
        <v>239.505621130419</v>
      </c>
      <c r="AB43" s="28">
        <v>1180.76271230667</v>
      </c>
      <c r="AC43" s="28">
        <v>40.758263080530398</v>
      </c>
      <c r="AD43" s="28">
        <v>8770.3731403737893</v>
      </c>
      <c r="AE43" s="28">
        <v>2018.6409795135501</v>
      </c>
      <c r="AF43" s="28">
        <v>23530.5878579253</v>
      </c>
      <c r="AG43" s="28">
        <v>2537.9566726711701</v>
      </c>
      <c r="AH43" s="28">
        <v>26145.094544095598</v>
      </c>
      <c r="AI43" s="28">
        <v>303.709375781208</v>
      </c>
      <c r="AJ43" s="28">
        <v>391.593734806572</v>
      </c>
      <c r="AK43" s="28">
        <v>269.59057310030499</v>
      </c>
      <c r="AL43" s="28">
        <v>15701.761541514799</v>
      </c>
      <c r="AM43" s="28">
        <v>81.594781829505607</v>
      </c>
      <c r="AN43" s="28">
        <v>30.567723606541001</v>
      </c>
      <c r="AO43" s="28">
        <v>1605.07119702155</v>
      </c>
      <c r="AP43" s="28">
        <v>174.023061600445</v>
      </c>
      <c r="AQ43" s="28">
        <v>1.4187147492518</v>
      </c>
      <c r="AR43" s="28">
        <v>65.154685821524694</v>
      </c>
      <c r="AS43" s="28">
        <v>16694.327163620699</v>
      </c>
      <c r="AT43" s="28">
        <v>5998.4783775407404</v>
      </c>
      <c r="AU43" s="28">
        <v>10695.84878608</v>
      </c>
      <c r="AV43" s="28">
        <v>2.4511177639621402</v>
      </c>
      <c r="AW43" s="28">
        <v>4.0276962586462499</v>
      </c>
      <c r="AX43" s="28">
        <v>1541.2026459542401</v>
      </c>
      <c r="AY43" s="28">
        <v>18.451317947827601</v>
      </c>
      <c r="AZ43" s="28">
        <v>365.030379051681</v>
      </c>
      <c r="BA43" s="28">
        <v>5.4333852889983802</v>
      </c>
      <c r="BB43" s="28">
        <v>27.5106817220301</v>
      </c>
      <c r="BC43" s="28">
        <v>963.83296725585103</v>
      </c>
      <c r="BD43" s="28">
        <v>4600.6906169102904</v>
      </c>
      <c r="BE43" s="28">
        <v>734.96495712561295</v>
      </c>
      <c r="BF43" s="28">
        <v>91.913761586666297</v>
      </c>
      <c r="BG43" s="28">
        <v>16.238729856093201</v>
      </c>
      <c r="BH43" s="28">
        <v>682.29075730484897</v>
      </c>
      <c r="BI43" s="28">
        <v>8787.8592244481297</v>
      </c>
      <c r="BJ43" s="28">
        <v>4.3389463021456499E-4</v>
      </c>
      <c r="BK43" s="28">
        <v>1322.9499694613901</v>
      </c>
      <c r="BL43" s="28">
        <v>3487.6280273788202</v>
      </c>
      <c r="BM43" s="28">
        <v>5279.2798292465004</v>
      </c>
      <c r="BN43" s="28">
        <v>38938.794391882497</v>
      </c>
      <c r="BO43" s="28">
        <v>2673.2493353774498</v>
      </c>
      <c r="BR43" s="32">
        <f t="shared" si="0"/>
        <v>2.9278920131657451E-3</v>
      </c>
      <c r="BS43" s="25">
        <f t="shared" si="8"/>
        <v>-0.62513719457584926</v>
      </c>
      <c r="BT43" s="25">
        <f t="shared" si="9"/>
        <v>-0.57927766747013565</v>
      </c>
      <c r="BU43" s="25">
        <f t="shared" si="10"/>
        <v>-0.45921466383087739</v>
      </c>
      <c r="BV43" s="25">
        <f t="shared" si="11"/>
        <v>-0.43128851898937581</v>
      </c>
      <c r="BW43" s="25">
        <f t="shared" si="12"/>
        <v>-0.51071542298053041</v>
      </c>
      <c r="BX43" s="25">
        <f t="shared" si="13"/>
        <v>-0.46974307747237681</v>
      </c>
      <c r="BY43" s="25">
        <f t="shared" si="14"/>
        <v>-0.48503375725609715</v>
      </c>
    </row>
    <row r="44" spans="1:77" x14ac:dyDescent="0.3">
      <c r="A44" s="30" t="s">
        <v>208</v>
      </c>
      <c r="B44" s="102">
        <v>23054.298875</v>
      </c>
      <c r="C44" s="102">
        <v>10147.642736</v>
      </c>
      <c r="D44" s="102">
        <v>6928.7467838000002</v>
      </c>
      <c r="E44" s="102">
        <v>6250.7964148000001</v>
      </c>
      <c r="F44" s="102">
        <v>3974.9753393999999</v>
      </c>
      <c r="G44" s="102">
        <v>269.27961908999998</v>
      </c>
      <c r="H44" s="102">
        <v>35044.387131000003</v>
      </c>
      <c r="J44" t="s">
        <v>208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R44" s="32" t="str">
        <f t="shared" si="0"/>
        <v/>
      </c>
      <c r="BS44" s="25" t="str">
        <f t="shared" si="8"/>
        <v/>
      </c>
      <c r="BT44" s="25" t="str">
        <f t="shared" si="9"/>
        <v/>
      </c>
      <c r="BU44" s="25" t="str">
        <f t="shared" si="10"/>
        <v/>
      </c>
      <c r="BV44" s="25" t="str">
        <f t="shared" si="11"/>
        <v/>
      </c>
      <c r="BW44" s="25" t="str">
        <f t="shared" si="12"/>
        <v/>
      </c>
      <c r="BX44" s="25" t="str">
        <f t="shared" si="13"/>
        <v/>
      </c>
      <c r="BY44" s="25" t="str">
        <f t="shared" si="14"/>
        <v/>
      </c>
    </row>
    <row r="45" spans="1:77" x14ac:dyDescent="0.3">
      <c r="A45" s="30" t="s">
        <v>209</v>
      </c>
      <c r="B45" s="102">
        <v>372098.84003999998</v>
      </c>
      <c r="C45" s="102">
        <v>69120.641329000005</v>
      </c>
      <c r="D45" s="102">
        <v>46716.523578</v>
      </c>
      <c r="E45" s="102">
        <v>59858.288662999999</v>
      </c>
      <c r="F45" s="102">
        <v>51589.642062999999</v>
      </c>
      <c r="G45" s="102">
        <v>1494.9939015</v>
      </c>
      <c r="H45" s="102">
        <v>409503.63001999998</v>
      </c>
      <c r="J45" t="s">
        <v>209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R45" s="32" t="str">
        <f t="shared" si="0"/>
        <v/>
      </c>
      <c r="BS45" s="25" t="str">
        <f t="shared" si="8"/>
        <v/>
      </c>
      <c r="BT45" s="25" t="str">
        <f t="shared" si="9"/>
        <v/>
      </c>
      <c r="BU45" s="25" t="str">
        <f t="shared" si="10"/>
        <v/>
      </c>
      <c r="BV45" s="25" t="str">
        <f t="shared" si="11"/>
        <v/>
      </c>
      <c r="BW45" s="25" t="str">
        <f t="shared" si="12"/>
        <v/>
      </c>
      <c r="BX45" s="25" t="str">
        <f t="shared" si="13"/>
        <v/>
      </c>
      <c r="BY45" s="25" t="str">
        <f t="shared" si="14"/>
        <v/>
      </c>
    </row>
    <row r="46" spans="1:77" x14ac:dyDescent="0.3">
      <c r="A46" s="30" t="s">
        <v>210</v>
      </c>
      <c r="B46" s="102">
        <v>104046.59685</v>
      </c>
      <c r="C46" s="102">
        <v>16245.031306000001</v>
      </c>
      <c r="D46" s="102">
        <v>7160.7542788999999</v>
      </c>
      <c r="E46" s="102">
        <v>15292.286163000001</v>
      </c>
      <c r="F46" s="102">
        <v>13904.420208</v>
      </c>
      <c r="G46" s="102">
        <v>233.53721414</v>
      </c>
      <c r="H46" s="102">
        <v>119355.5163</v>
      </c>
      <c r="J46" t="s">
        <v>210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R46" s="32" t="str">
        <f t="shared" si="0"/>
        <v/>
      </c>
      <c r="BS46" s="25" t="str">
        <f t="shared" si="8"/>
        <v/>
      </c>
      <c r="BT46" s="25" t="str">
        <f t="shared" si="9"/>
        <v/>
      </c>
      <c r="BU46" s="25" t="str">
        <f t="shared" si="10"/>
        <v/>
      </c>
      <c r="BV46" s="25" t="str">
        <f t="shared" si="11"/>
        <v/>
      </c>
      <c r="BW46" s="25" t="str">
        <f t="shared" si="12"/>
        <v/>
      </c>
      <c r="BX46" s="25" t="str">
        <f t="shared" si="13"/>
        <v/>
      </c>
      <c r="BY46" s="25" t="str">
        <f t="shared" si="14"/>
        <v/>
      </c>
    </row>
    <row r="47" spans="1:77" x14ac:dyDescent="0.3">
      <c r="A47" s="30" t="s">
        <v>211</v>
      </c>
      <c r="B47" s="102">
        <v>31581.695698</v>
      </c>
      <c r="C47" s="102">
        <v>26982.231421</v>
      </c>
      <c r="D47" s="102">
        <v>38833.042693000003</v>
      </c>
      <c r="E47" s="102">
        <v>18546.245000999999</v>
      </c>
      <c r="F47" s="102">
        <v>8785.7086509000001</v>
      </c>
      <c r="G47" s="102">
        <v>1927.6014419999999</v>
      </c>
      <c r="H47" s="102">
        <v>38411.522572000002</v>
      </c>
      <c r="J47" t="s">
        <v>211</v>
      </c>
      <c r="K47" s="28">
        <v>73.949718558430703</v>
      </c>
      <c r="L47" s="28">
        <v>123.79311450862301</v>
      </c>
      <c r="M47" s="28">
        <v>123.793095618913</v>
      </c>
      <c r="N47" s="28">
        <v>157.730355321681</v>
      </c>
      <c r="O47" s="28">
        <v>32.725473420339398</v>
      </c>
      <c r="P47" s="28">
        <v>276.52253675044301</v>
      </c>
      <c r="Q47" s="28">
        <v>1348.8194374025099</v>
      </c>
      <c r="R47" s="28">
        <v>77.016066505571999</v>
      </c>
      <c r="S47" s="28">
        <v>35.046330295523703</v>
      </c>
      <c r="T47" s="28">
        <v>48.129318491482302</v>
      </c>
      <c r="U47" s="28">
        <v>8.3947973596738397</v>
      </c>
      <c r="V47" s="28">
        <v>83.787332368798999</v>
      </c>
      <c r="W47" s="28">
        <v>83.787332368798999</v>
      </c>
      <c r="X47" s="28">
        <v>4.0339968147621397</v>
      </c>
      <c r="Y47" s="28">
        <v>20.101190753604801</v>
      </c>
      <c r="Z47" s="28">
        <v>2.7462083526773702</v>
      </c>
      <c r="AA47" s="28">
        <v>14.328073081005501</v>
      </c>
      <c r="AB47" s="28">
        <v>10.216935713926199</v>
      </c>
      <c r="AC47" s="28">
        <v>18.1994824632717</v>
      </c>
      <c r="AD47" s="28">
        <v>1492.25322143774</v>
      </c>
      <c r="AE47" s="28">
        <v>266.90558018485899</v>
      </c>
      <c r="AF47" s="28">
        <v>844.78851405170894</v>
      </c>
      <c r="AG47" s="28">
        <v>89.831813120807695</v>
      </c>
      <c r="AH47" s="28">
        <v>938.65432398727899</v>
      </c>
      <c r="AI47" s="28">
        <v>15.904649895788999</v>
      </c>
      <c r="AJ47" s="28">
        <v>43.907038025501997</v>
      </c>
      <c r="AK47" s="28">
        <v>7.0123044913661499</v>
      </c>
      <c r="AL47" s="28">
        <v>299.62404933117199</v>
      </c>
      <c r="AM47" s="28">
        <v>1.9976616048545699</v>
      </c>
      <c r="AN47" s="28">
        <v>0.53916989379233504</v>
      </c>
      <c r="AO47" s="28">
        <v>73.594149704856306</v>
      </c>
      <c r="AP47" s="28">
        <v>4.5466905868152399</v>
      </c>
      <c r="AQ47" s="28">
        <v>4.57462159317008E-2</v>
      </c>
      <c r="AR47" s="28">
        <v>2.9218948119733001</v>
      </c>
      <c r="AS47" s="28">
        <v>588.96475369863902</v>
      </c>
      <c r="AT47" s="28">
        <v>300.63033811637098</v>
      </c>
      <c r="AU47" s="28">
        <v>288.33441558226798</v>
      </c>
      <c r="AV47" s="28">
        <v>7.6895426401450501E-2</v>
      </c>
      <c r="AW47" s="28">
        <v>0.101928183336364</v>
      </c>
      <c r="AX47" s="28">
        <v>43.461591957539</v>
      </c>
      <c r="AY47" s="28">
        <v>0.24886762655908101</v>
      </c>
      <c r="AZ47" s="28">
        <v>54.914356630676302</v>
      </c>
      <c r="BA47" s="28">
        <v>0.27396346147698603</v>
      </c>
      <c r="BB47" s="28">
        <v>0.479608580499016</v>
      </c>
      <c r="BC47" s="28">
        <v>89.876714121155004</v>
      </c>
      <c r="BD47" s="28">
        <v>93.094566171594195</v>
      </c>
      <c r="BE47" s="28">
        <v>19.177715647855699</v>
      </c>
      <c r="BF47" s="28">
        <v>0.95379082987483099</v>
      </c>
      <c r="BG47" s="28">
        <v>0.40728834140776099</v>
      </c>
      <c r="BH47" s="28">
        <v>34.754342472593699</v>
      </c>
      <c r="BI47" s="28">
        <v>92.086483461335604</v>
      </c>
      <c r="BJ47" s="28">
        <v>4.0651338966142502E-7</v>
      </c>
      <c r="BK47" s="28">
        <v>1.3691368104227899</v>
      </c>
      <c r="BL47" s="28">
        <v>116.384737723447</v>
      </c>
      <c r="BM47" s="28">
        <v>157.66148667411801</v>
      </c>
      <c r="BN47" s="28">
        <v>1381.6132495576901</v>
      </c>
      <c r="BO47" s="28">
        <v>58.144780808432103</v>
      </c>
      <c r="BR47" s="32">
        <f t="shared" si="0"/>
        <v>4.2976383442482387E-3</v>
      </c>
      <c r="BS47" s="25">
        <f t="shared" si="8"/>
        <v>-0.95729110145634366</v>
      </c>
      <c r="BT47" s="25">
        <f t="shared" si="9"/>
        <v>-0.94469496617406024</v>
      </c>
      <c r="BU47" s="25">
        <f t="shared" si="10"/>
        <v>-0.97582846311045113</v>
      </c>
      <c r="BV47" s="25">
        <f t="shared" si="11"/>
        <v>-0.96824345016110369</v>
      </c>
      <c r="BW47" s="25">
        <f t="shared" si="12"/>
        <v>-0.96578189078856214</v>
      </c>
      <c r="BX47" s="25">
        <f t="shared" si="13"/>
        <v>-0.98197016161363004</v>
      </c>
      <c r="BY47" s="25">
        <f t="shared" si="14"/>
        <v>-0.96403128131752802</v>
      </c>
    </row>
    <row r="48" spans="1:77" s="11" customFormat="1" x14ac:dyDescent="0.3">
      <c r="A48" s="3"/>
      <c r="B48" s="28"/>
      <c r="C48" s="28"/>
      <c r="D48" s="28"/>
      <c r="E48" s="28"/>
      <c r="F48" s="28"/>
      <c r="G48" s="28"/>
      <c r="H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R48" s="30"/>
      <c r="BS48" s="25"/>
      <c r="BT48" s="25" t="str">
        <f>IF(AD48&lt;&gt;0,(AD48-C48)/C48,"")</f>
        <v/>
      </c>
      <c r="BU48" s="25" t="str">
        <f>IF(AH48&lt;&gt;0,(AH48-D48)/D48,"")</f>
        <v/>
      </c>
      <c r="BV48" s="25" t="str">
        <f t="shared" ref="BV48:BW51" si="15">IF(AS48&lt;&gt;0,(AS48-E48)/E48,"")</f>
        <v/>
      </c>
      <c r="BW48" s="25" t="str">
        <f t="shared" si="15"/>
        <v/>
      </c>
      <c r="BX48" s="25" t="str">
        <f>IF(BH48&lt;&gt;0,(BH48-G48)/G48,"")</f>
        <v/>
      </c>
      <c r="BY48" s="25" t="str">
        <f>IF(BN48&lt;&gt;0,(BN48-H48)/H48,"")</f>
        <v/>
      </c>
    </row>
    <row r="49" spans="1:77" x14ac:dyDescent="0.3">
      <c r="A49" s="4" t="s">
        <v>55</v>
      </c>
      <c r="B49" s="1">
        <f>SUM(B3:B47)</f>
        <v>6058086.5210036011</v>
      </c>
      <c r="C49" s="1">
        <f t="shared" ref="C49:H49" si="16">SUM(C3:C47)</f>
        <v>1394158.9668267912</v>
      </c>
      <c r="D49" s="1">
        <f t="shared" si="16"/>
        <v>1412047.2513992998</v>
      </c>
      <c r="E49" s="1">
        <f>SUM(E3:E47)</f>
        <v>894381.89506389003</v>
      </c>
      <c r="F49" s="1">
        <f t="shared" si="16"/>
        <v>678899.34515682992</v>
      </c>
      <c r="G49" s="1">
        <f t="shared" si="16"/>
        <v>67616.144233186002</v>
      </c>
      <c r="H49" s="1">
        <f t="shared" si="16"/>
        <v>5043435.7057862002</v>
      </c>
      <c r="K49" s="1">
        <f t="shared" ref="K49:BM49" si="17">SUM(K3:K47)</f>
        <v>93035.416976508539</v>
      </c>
      <c r="L49" s="1">
        <f t="shared" si="17"/>
        <v>46228.400352906392</v>
      </c>
      <c r="M49" s="1">
        <f t="shared" si="17"/>
        <v>46207.684728970169</v>
      </c>
      <c r="N49" s="1">
        <f t="shared" si="17"/>
        <v>63903.50247158156</v>
      </c>
      <c r="O49" s="1">
        <f t="shared" si="17"/>
        <v>34845.033835425595</v>
      </c>
      <c r="P49" s="1">
        <f t="shared" si="17"/>
        <v>4136854.5724008866</v>
      </c>
      <c r="Q49" s="1">
        <f t="shared" si="17"/>
        <v>3193316.7370375935</v>
      </c>
      <c r="R49" s="1">
        <f t="shared" ref="R49:BI49" si="18">SUM(R3:R47)</f>
        <v>53243.33079137122</v>
      </c>
      <c r="S49" s="1">
        <f t="shared" si="18"/>
        <v>564542.298216008</v>
      </c>
      <c r="T49" s="1">
        <f t="shared" si="18"/>
        <v>25234.182055182588</v>
      </c>
      <c r="U49" s="1">
        <f t="shared" si="18"/>
        <v>255675.11660302404</v>
      </c>
      <c r="V49" s="1">
        <f t="shared" si="18"/>
        <v>35174.691976227703</v>
      </c>
      <c r="W49" s="1">
        <f t="shared" si="18"/>
        <v>35174.691976227703</v>
      </c>
      <c r="X49" s="1">
        <f t="shared" si="18"/>
        <v>4532.6479807903906</v>
      </c>
      <c r="Y49" s="1">
        <f t="shared" si="18"/>
        <v>31590.776163102953</v>
      </c>
      <c r="Z49" s="1">
        <f t="shared" si="18"/>
        <v>1500.3551211335373</v>
      </c>
      <c r="AA49" s="1">
        <f t="shared" si="18"/>
        <v>11959.433268371382</v>
      </c>
      <c r="AB49" s="1">
        <f t="shared" si="18"/>
        <v>20824.74376957411</v>
      </c>
      <c r="AC49" s="1">
        <f t="shared" si="18"/>
        <v>7201.3965930416534</v>
      </c>
      <c r="AD49" s="1">
        <f t="shared" si="18"/>
        <v>699863.86180353863</v>
      </c>
      <c r="AE49" s="1">
        <f t="shared" si="18"/>
        <v>182861.49673313991</v>
      </c>
      <c r="AF49" s="1">
        <f t="shared" si="18"/>
        <v>728978.37089525326</v>
      </c>
      <c r="AG49" s="1">
        <f t="shared" si="18"/>
        <v>76470.274079132258</v>
      </c>
      <c r="AH49" s="1">
        <f t="shared" si="18"/>
        <v>809981.29295517516</v>
      </c>
      <c r="AI49" s="1">
        <f t="shared" si="18"/>
        <v>9936.8622400779313</v>
      </c>
      <c r="AJ49" s="1">
        <f t="shared" si="18"/>
        <v>35095.589787290082</v>
      </c>
      <c r="AK49" s="1">
        <f t="shared" si="18"/>
        <v>1637.686733967601</v>
      </c>
      <c r="AL49" s="1">
        <f t="shared" si="18"/>
        <v>557698.30791504809</v>
      </c>
      <c r="AM49" s="1">
        <f t="shared" si="18"/>
        <v>958.36740762810075</v>
      </c>
      <c r="AN49" s="1">
        <f t="shared" si="18"/>
        <v>1172.8036153912367</v>
      </c>
      <c r="AO49" s="1">
        <f t="shared" si="18"/>
        <v>40645.164637523143</v>
      </c>
      <c r="AP49" s="1">
        <f t="shared" si="18"/>
        <v>1738.2721430192387</v>
      </c>
      <c r="AQ49" s="1">
        <f t="shared" si="18"/>
        <v>261.04147546956818</v>
      </c>
      <c r="AR49" s="1">
        <f t="shared" si="18"/>
        <v>3387.8429262912741</v>
      </c>
      <c r="AS49" s="1">
        <f t="shared" si="18"/>
        <v>542655.5486211786</v>
      </c>
      <c r="AT49" s="1">
        <f t="shared" si="18"/>
        <v>290351.62935133168</v>
      </c>
      <c r="AU49" s="1">
        <f t="shared" si="18"/>
        <v>252303.91926984783</v>
      </c>
      <c r="AV49" s="1">
        <f t="shared" si="18"/>
        <v>89.036291151334851</v>
      </c>
      <c r="AW49" s="1">
        <f t="shared" si="18"/>
        <v>69.522380206112246</v>
      </c>
      <c r="AX49" s="1">
        <f t="shared" si="18"/>
        <v>28063.131317762258</v>
      </c>
      <c r="AY49" s="1">
        <f t="shared" si="18"/>
        <v>389.71771133677305</v>
      </c>
      <c r="AZ49" s="1">
        <f t="shared" si="18"/>
        <v>75171.793615948656</v>
      </c>
      <c r="BA49" s="1">
        <f t="shared" si="18"/>
        <v>470.15122498692477</v>
      </c>
      <c r="BB49" s="1">
        <f t="shared" si="18"/>
        <v>777.04231036158433</v>
      </c>
      <c r="BC49" s="1">
        <f t="shared" si="18"/>
        <v>122796.22976741841</v>
      </c>
      <c r="BD49" s="1">
        <f t="shared" si="18"/>
        <v>88988.405127664271</v>
      </c>
      <c r="BE49" s="1">
        <f t="shared" si="18"/>
        <v>6020.0096708936808</v>
      </c>
      <c r="BF49" s="1">
        <f t="shared" si="18"/>
        <v>6606.8281282631015</v>
      </c>
      <c r="BG49" s="1">
        <f t="shared" si="18"/>
        <v>96.987993712600755</v>
      </c>
      <c r="BH49" s="1">
        <f t="shared" si="18"/>
        <v>42094.417182995603</v>
      </c>
      <c r="BI49" s="1">
        <f t="shared" si="18"/>
        <v>321379.01994164923</v>
      </c>
      <c r="BJ49" s="1">
        <f t="shared" si="17"/>
        <v>0.14305329611834683</v>
      </c>
      <c r="BK49" s="1">
        <f t="shared" si="17"/>
        <v>18613.974179423836</v>
      </c>
      <c r="BL49" s="1">
        <f t="shared" si="17"/>
        <v>131145.96011684928</v>
      </c>
      <c r="BM49" s="1">
        <f t="shared" si="17"/>
        <v>138735.8021210497</v>
      </c>
      <c r="BN49" s="1">
        <f t="shared" ref="BN49:BO49" si="19">SUM(BN3:BN47)</f>
        <v>1663673.8056317167</v>
      </c>
      <c r="BO49" s="1">
        <f t="shared" si="19"/>
        <v>84699.070925264459</v>
      </c>
      <c r="BP49" s="1"/>
      <c r="BS49" s="25">
        <f>+(P49-B49)/B49</f>
        <v>-0.31713511220774665</v>
      </c>
      <c r="BT49" s="25">
        <f>IF(AD49&lt;&gt;0,(AD49-C49)/C49,"")</f>
        <v>-0.49800282574914645</v>
      </c>
      <c r="BU49" s="25">
        <f>IF(AH49&lt;&gt;0,(AH49-D49)/D49,"")</f>
        <v>-0.42637805345925495</v>
      </c>
      <c r="BV49" s="25">
        <f t="shared" si="15"/>
        <v>-0.39326192578796099</v>
      </c>
      <c r="BW49" s="25">
        <f t="shared" si="15"/>
        <v>-0.57232006272703262</v>
      </c>
      <c r="BX49" s="25">
        <f>IF(BH49&lt;&gt;0,(BH49-G49)/G49,"")</f>
        <v>-0.37745019831616389</v>
      </c>
      <c r="BY49" s="25">
        <f>IF(BN49&lt;&gt;0,(BN49-H49)/H49,"")</f>
        <v>-0.67013085866782685</v>
      </c>
    </row>
    <row r="50" spans="1:77" x14ac:dyDescent="0.3">
      <c r="A50" s="4" t="s">
        <v>74</v>
      </c>
      <c r="B50" s="1">
        <f>SUM(B3:B15)</f>
        <v>3329900.2496168008</v>
      </c>
      <c r="C50" s="1">
        <f t="shared" ref="C50:H50" si="20">SUM(C3:C15)</f>
        <v>510193.35566949123</v>
      </c>
      <c r="D50" s="1">
        <f t="shared" si="20"/>
        <v>700530.93325049989</v>
      </c>
      <c r="E50" s="1">
        <f>SUM(E3:E15)</f>
        <v>301827.08045269002</v>
      </c>
      <c r="F50" s="1">
        <f t="shared" si="20"/>
        <v>257441.91990237997</v>
      </c>
      <c r="G50" s="1">
        <f t="shared" si="20"/>
        <v>41789.538962255996</v>
      </c>
      <c r="H50" s="1">
        <f t="shared" si="20"/>
        <v>1257406.0547792001</v>
      </c>
      <c r="K50" s="1">
        <f t="shared" ref="K50:BM50" si="21">SUM(K3:K15)</f>
        <v>45064.829172139143</v>
      </c>
      <c r="L50" s="1">
        <f t="shared" si="21"/>
        <v>29847.467355745317</v>
      </c>
      <c r="M50" s="1">
        <f t="shared" si="21"/>
        <v>29826.761516873023</v>
      </c>
      <c r="N50" s="1">
        <f t="shared" si="21"/>
        <v>43133.443948901171</v>
      </c>
      <c r="O50" s="1">
        <f t="shared" si="21"/>
        <v>26793.719838924822</v>
      </c>
      <c r="P50" s="1">
        <f t="shared" si="21"/>
        <v>4100816.2935881466</v>
      </c>
      <c r="Q50" s="1">
        <f t="shared" si="21"/>
        <v>2951745.9260296375</v>
      </c>
      <c r="R50" s="1">
        <f t="shared" ref="R50:BI50" si="22">SUM(R3:R15)</f>
        <v>43054.371737705515</v>
      </c>
      <c r="S50" s="1">
        <f t="shared" si="22"/>
        <v>556390.23596954497</v>
      </c>
      <c r="T50" s="1">
        <f t="shared" si="22"/>
        <v>18945.252501072737</v>
      </c>
      <c r="U50" s="1">
        <f t="shared" si="22"/>
        <v>241884.73190090776</v>
      </c>
      <c r="V50" s="1">
        <f t="shared" si="22"/>
        <v>23722.046881975966</v>
      </c>
      <c r="W50" s="1">
        <f t="shared" si="22"/>
        <v>23722.046881975966</v>
      </c>
      <c r="X50" s="1">
        <f t="shared" si="22"/>
        <v>3881.6279885337585</v>
      </c>
      <c r="Y50" s="1">
        <f t="shared" si="22"/>
        <v>27801.909713279183</v>
      </c>
      <c r="Z50" s="1">
        <f t="shared" si="22"/>
        <v>1146.605890329517</v>
      </c>
      <c r="AA50" s="1">
        <f t="shared" si="22"/>
        <v>8078.8137529039577</v>
      </c>
      <c r="AB50" s="1">
        <f t="shared" si="22"/>
        <v>8458.2521007571995</v>
      </c>
      <c r="AC50" s="1">
        <f t="shared" si="22"/>
        <v>4976.7622365037178</v>
      </c>
      <c r="AD50" s="1">
        <f t="shared" si="22"/>
        <v>497869.47760779451</v>
      </c>
      <c r="AE50" s="1">
        <f t="shared" si="22"/>
        <v>120200.88808018919</v>
      </c>
      <c r="AF50" s="1">
        <f t="shared" si="22"/>
        <v>530536.58719652484</v>
      </c>
      <c r="AG50" s="1">
        <f t="shared" si="22"/>
        <v>55072.209096404673</v>
      </c>
      <c r="AH50" s="1">
        <f t="shared" si="22"/>
        <v>589490.42428146268</v>
      </c>
      <c r="AI50" s="1">
        <f t="shared" si="22"/>
        <v>5276.8175175786073</v>
      </c>
      <c r="AJ50" s="1">
        <f t="shared" si="22"/>
        <v>26765.138301564697</v>
      </c>
      <c r="AK50" s="1">
        <f t="shared" si="22"/>
        <v>286.01253098463866</v>
      </c>
      <c r="AL50" s="1">
        <f t="shared" si="22"/>
        <v>377975.39313630079</v>
      </c>
      <c r="AM50" s="1">
        <f t="shared" si="22"/>
        <v>379.18594935663572</v>
      </c>
      <c r="AN50" s="1">
        <f t="shared" si="22"/>
        <v>964.54868213043471</v>
      </c>
      <c r="AO50" s="1">
        <f t="shared" si="22"/>
        <v>27291.628133622107</v>
      </c>
      <c r="AP50" s="1">
        <f t="shared" si="22"/>
        <v>839.56321076594031</v>
      </c>
      <c r="AQ50" s="1">
        <f t="shared" si="22"/>
        <v>243.76790149662941</v>
      </c>
      <c r="AR50" s="1">
        <f t="shared" si="22"/>
        <v>2884.7082364209059</v>
      </c>
      <c r="AS50" s="1">
        <f t="shared" si="22"/>
        <v>427171.49966034316</v>
      </c>
      <c r="AT50" s="1">
        <f t="shared" si="22"/>
        <v>236053.02559934236</v>
      </c>
      <c r="AU50" s="1">
        <f t="shared" si="22"/>
        <v>191118.47406100173</v>
      </c>
      <c r="AV50" s="1">
        <f t="shared" si="22"/>
        <v>74.675890625032068</v>
      </c>
      <c r="AW50" s="1">
        <f t="shared" si="22"/>
        <v>48.299949008370902</v>
      </c>
      <c r="AX50" s="1">
        <f t="shared" si="22"/>
        <v>19066.490035443676</v>
      </c>
      <c r="AY50" s="1">
        <f t="shared" si="22"/>
        <v>279.25398903622266</v>
      </c>
      <c r="AZ50" s="1">
        <f t="shared" si="22"/>
        <v>66777.111844948857</v>
      </c>
      <c r="BA50" s="1">
        <f t="shared" si="22"/>
        <v>405.42946145824669</v>
      </c>
      <c r="BB50" s="1">
        <f t="shared" si="22"/>
        <v>573.41684340569941</v>
      </c>
      <c r="BC50" s="1">
        <f t="shared" si="22"/>
        <v>107596.74985521132</v>
      </c>
      <c r="BD50" s="1">
        <f t="shared" si="22"/>
        <v>25260.872754805732</v>
      </c>
      <c r="BE50" s="1">
        <f t="shared" si="22"/>
        <v>2304.8256392594544</v>
      </c>
      <c r="BF50" s="1">
        <f t="shared" si="22"/>
        <v>6024.3760671582913</v>
      </c>
      <c r="BG50" s="1">
        <f t="shared" si="22"/>
        <v>12.981379009827043</v>
      </c>
      <c r="BH50" s="1">
        <f t="shared" si="22"/>
        <v>34377.359638029251</v>
      </c>
      <c r="BI50" s="1">
        <f t="shared" si="22"/>
        <v>229570.41749498868</v>
      </c>
      <c r="BJ50" s="1">
        <f t="shared" si="21"/>
        <v>0.13932546415560201</v>
      </c>
      <c r="BK50" s="1">
        <f t="shared" si="21"/>
        <v>7351.6803421586856</v>
      </c>
      <c r="BL50" s="1">
        <f t="shared" si="21"/>
        <v>85059.288130895511</v>
      </c>
      <c r="BM50" s="1">
        <f t="shared" si="21"/>
        <v>70527.311408274603</v>
      </c>
      <c r="BN50" s="1">
        <f t="shared" ref="BN50:BO50" si="23">SUM(BN3:BN15)</f>
        <v>1141437.6186808618</v>
      </c>
      <c r="BO50" s="1">
        <f t="shared" si="23"/>
        <v>53913.943765539516</v>
      </c>
      <c r="BP50" s="1"/>
      <c r="BS50" s="25">
        <f>+(P50-B50)/B50</f>
        <v>0.23151325450666621</v>
      </c>
      <c r="BT50" s="25">
        <f>IF(AD50&lt;&gt;0,(AD50-C50)/C50,"")</f>
        <v>-2.4155308815272485E-2</v>
      </c>
      <c r="BU50" s="25">
        <f>IF(AH50&lt;&gt;0,(AH50-D50)/D50,"")</f>
        <v>-0.15850907318796542</v>
      </c>
      <c r="BV50" s="25">
        <f t="shared" si="15"/>
        <v>0.41528553044232325</v>
      </c>
      <c r="BW50" s="25">
        <f t="shared" si="15"/>
        <v>-8.3082406746920301E-2</v>
      </c>
      <c r="BX50" s="25">
        <f>IF(BH50&lt;&gt;0,(BH50-G50)/G50,"")</f>
        <v>-0.17736925336557005</v>
      </c>
      <c r="BY50" s="25">
        <f>IF(BN50&lt;&gt;0,(BN50-H50)/H50,"")</f>
        <v>-9.2228310542613337E-2</v>
      </c>
    </row>
    <row r="51" spans="1:77" x14ac:dyDescent="0.3">
      <c r="A51" s="4" t="s">
        <v>127</v>
      </c>
      <c r="B51" s="1">
        <f>SUM(B16:B47)</f>
        <v>2728186.2713867999</v>
      </c>
      <c r="C51" s="1">
        <f t="shared" ref="C51:H51" si="24">SUM(C16:C47)</f>
        <v>883965.61115730007</v>
      </c>
      <c r="D51" s="1">
        <f t="shared" si="24"/>
        <v>711516.31814880006</v>
      </c>
      <c r="E51" s="1">
        <f>SUM(E16:E47)</f>
        <v>592554.81461120013</v>
      </c>
      <c r="F51" s="1">
        <f t="shared" si="24"/>
        <v>421457.42525445001</v>
      </c>
      <c r="G51" s="1">
        <f t="shared" si="24"/>
        <v>25826.605270929998</v>
      </c>
      <c r="H51" s="1">
        <f t="shared" si="24"/>
        <v>3786029.6510070013</v>
      </c>
      <c r="K51" s="1">
        <f t="shared" ref="K51:BM51" si="25">SUM(K16:K47)</f>
        <v>47970.587804369403</v>
      </c>
      <c r="L51" s="1">
        <f t="shared" si="25"/>
        <v>16380.932997161071</v>
      </c>
      <c r="M51" s="1">
        <f t="shared" si="25"/>
        <v>16380.923212097137</v>
      </c>
      <c r="N51" s="1">
        <f t="shared" si="25"/>
        <v>20770.058522680381</v>
      </c>
      <c r="O51" s="1">
        <f t="shared" si="25"/>
        <v>8051.3139965007676</v>
      </c>
      <c r="P51" s="1">
        <f t="shared" si="25"/>
        <v>36038.278812738776</v>
      </c>
      <c r="Q51" s="1">
        <f t="shared" si="25"/>
        <v>241570.81100795555</v>
      </c>
      <c r="R51" s="1">
        <f t="shared" ref="R51:BI51" si="26">SUM(R16:R47)</f>
        <v>10188.959053665716</v>
      </c>
      <c r="S51" s="1">
        <f t="shared" si="26"/>
        <v>8152.062246463036</v>
      </c>
      <c r="T51" s="1">
        <f t="shared" si="26"/>
        <v>6288.9295541098463</v>
      </c>
      <c r="U51" s="1">
        <f t="shared" si="26"/>
        <v>13790.3847021162</v>
      </c>
      <c r="V51" s="1">
        <f t="shared" si="26"/>
        <v>11452.645094251742</v>
      </c>
      <c r="W51" s="1">
        <f t="shared" si="26"/>
        <v>11452.645094251742</v>
      </c>
      <c r="X51" s="1">
        <f t="shared" si="26"/>
        <v>651.01999225663349</v>
      </c>
      <c r="Y51" s="1">
        <f t="shared" si="26"/>
        <v>3788.8664498237681</v>
      </c>
      <c r="Z51" s="1">
        <f t="shared" si="26"/>
        <v>353.7492308040201</v>
      </c>
      <c r="AA51" s="1">
        <f t="shared" si="26"/>
        <v>3880.6195154674269</v>
      </c>
      <c r="AB51" s="1">
        <f t="shared" si="26"/>
        <v>12366.491668816912</v>
      </c>
      <c r="AC51" s="1">
        <f t="shared" si="26"/>
        <v>2224.6343565379357</v>
      </c>
      <c r="AD51" s="1">
        <f t="shared" si="26"/>
        <v>201994.38419574406</v>
      </c>
      <c r="AE51" s="1">
        <f t="shared" si="26"/>
        <v>62660.608652950708</v>
      </c>
      <c r="AF51" s="1">
        <f t="shared" si="26"/>
        <v>198441.78369872834</v>
      </c>
      <c r="AG51" s="1">
        <f t="shared" si="26"/>
        <v>21398.064982727592</v>
      </c>
      <c r="AH51" s="1">
        <f t="shared" si="26"/>
        <v>220490.86867371254</v>
      </c>
      <c r="AI51" s="1">
        <f t="shared" si="26"/>
        <v>4660.044722499325</v>
      </c>
      <c r="AJ51" s="1">
        <f t="shared" si="26"/>
        <v>8330.4514857253944</v>
      </c>
      <c r="AK51" s="1">
        <f t="shared" si="26"/>
        <v>1351.6742029829625</v>
      </c>
      <c r="AL51" s="1">
        <f t="shared" si="26"/>
        <v>179722.9147787473</v>
      </c>
      <c r="AM51" s="1">
        <f t="shared" si="26"/>
        <v>579.18145827146498</v>
      </c>
      <c r="AN51" s="1">
        <f t="shared" si="26"/>
        <v>208.25493326080181</v>
      </c>
      <c r="AO51" s="1">
        <f t="shared" si="26"/>
        <v>13353.536503901047</v>
      </c>
      <c r="AP51" s="1">
        <f t="shared" si="26"/>
        <v>898.70893225329814</v>
      </c>
      <c r="AQ51" s="1">
        <f t="shared" si="26"/>
        <v>17.273573972938671</v>
      </c>
      <c r="AR51" s="1">
        <f t="shared" si="26"/>
        <v>503.13468987036765</v>
      </c>
      <c r="AS51" s="1">
        <f t="shared" si="26"/>
        <v>115484.04896083544</v>
      </c>
      <c r="AT51" s="1">
        <f t="shared" si="26"/>
        <v>54298.603751989373</v>
      </c>
      <c r="AU51" s="1">
        <f t="shared" si="26"/>
        <v>61185.445208846133</v>
      </c>
      <c r="AV51" s="1">
        <f t="shared" si="26"/>
        <v>14.360400526302771</v>
      </c>
      <c r="AW51" s="1">
        <f t="shared" si="26"/>
        <v>21.222431197741347</v>
      </c>
      <c r="AX51" s="1">
        <f t="shared" si="26"/>
        <v>8996.6412823185783</v>
      </c>
      <c r="AY51" s="1">
        <f t="shared" si="26"/>
        <v>110.46372230055039</v>
      </c>
      <c r="AZ51" s="1">
        <f t="shared" si="26"/>
        <v>8394.6817709998322</v>
      </c>
      <c r="BA51" s="1">
        <f t="shared" si="26"/>
        <v>64.721763528678125</v>
      </c>
      <c r="BB51" s="1">
        <f t="shared" si="26"/>
        <v>203.62546695588492</v>
      </c>
      <c r="BC51" s="1">
        <f t="shared" si="26"/>
        <v>15199.479912207074</v>
      </c>
      <c r="BD51" s="1">
        <f t="shared" si="26"/>
        <v>63727.532372858535</v>
      </c>
      <c r="BE51" s="1">
        <f t="shared" si="26"/>
        <v>3715.1840316342268</v>
      </c>
      <c r="BF51" s="1">
        <f t="shared" si="26"/>
        <v>582.4520611048124</v>
      </c>
      <c r="BG51" s="1">
        <f t="shared" si="26"/>
        <v>84.006614702773732</v>
      </c>
      <c r="BH51" s="1">
        <f t="shared" si="26"/>
        <v>7717.0575449663438</v>
      </c>
      <c r="BI51" s="1">
        <f t="shared" si="26"/>
        <v>91808.602446660545</v>
      </c>
      <c r="BJ51" s="1">
        <f t="shared" si="25"/>
        <v>3.7278319627448123E-3</v>
      </c>
      <c r="BK51" s="1">
        <f t="shared" si="25"/>
        <v>11262.293837265146</v>
      </c>
      <c r="BL51" s="1">
        <f t="shared" si="25"/>
        <v>46086.671985953784</v>
      </c>
      <c r="BM51" s="1">
        <f t="shared" si="25"/>
        <v>68208.490712775092</v>
      </c>
      <c r="BN51" s="1">
        <f t="shared" ref="BN51:BO51" si="27">SUM(BN16:BN47)</f>
        <v>522236.18695085438</v>
      </c>
      <c r="BO51" s="1">
        <f t="shared" si="27"/>
        <v>30785.127159724918</v>
      </c>
      <c r="BP51" s="1"/>
      <c r="BS51" s="25">
        <f>+(P51-B51)/B51</f>
        <v>-0.98679038920813145</v>
      </c>
      <c r="BT51" s="25">
        <f>IF(AD51&lt;&gt;0,(AD51-C51)/C51,"")</f>
        <v>-0.77149067605549704</v>
      </c>
      <c r="BU51" s="25">
        <f>IF(AH51&lt;&gt;0,(AH51-D51)/D51,"")</f>
        <v>-0.69011129745080413</v>
      </c>
      <c r="BV51" s="25">
        <f t="shared" si="15"/>
        <v>-0.80510824296211425</v>
      </c>
      <c r="BW51" s="25">
        <f t="shared" si="15"/>
        <v>-0.87116467643390738</v>
      </c>
      <c r="BX51" s="25">
        <f>IF(BH51&lt;&gt;0,(BH51-G51)/G51,"")</f>
        <v>-0.7011973713148999</v>
      </c>
      <c r="BY51" s="25">
        <f>IF(BN51&lt;&gt;0,(BN51-H51)/H51,"")</f>
        <v>-0.86206230930812944</v>
      </c>
    </row>
    <row r="52" spans="1:77" x14ac:dyDescent="0.3">
      <c r="A52" s="6"/>
    </row>
    <row r="53" spans="1:77" x14ac:dyDescent="0.3">
      <c r="A53" s="6"/>
    </row>
    <row r="54" spans="1:77" x14ac:dyDescent="0.3">
      <c r="A54" s="6"/>
    </row>
    <row r="55" spans="1:77" x14ac:dyDescent="0.3">
      <c r="A55" s="1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H47"/>
    </sheetView>
  </sheetViews>
  <sheetFormatPr defaultColWidth="9.109375" defaultRowHeight="14.4" x14ac:dyDescent="0.3"/>
  <cols>
    <col min="1" max="1" width="17.88671875" style="30" customWidth="1"/>
    <col min="2" max="8" width="9.109375" style="28"/>
    <col min="9" max="9" width="9.109375" style="30"/>
    <col min="10" max="10" width="20.6640625" style="30" customWidth="1"/>
    <col min="11" max="11" width="7.6640625" style="28" bestFit="1" customWidth="1"/>
    <col min="12" max="12" width="6.6640625" style="28" bestFit="1" customWidth="1"/>
    <col min="13" max="13" width="14.5546875" style="28" bestFit="1" customWidth="1"/>
    <col min="14" max="15" width="6.6640625" style="28" bestFit="1" customWidth="1"/>
    <col min="16" max="17" width="9.33203125" style="28" bestFit="1" customWidth="1"/>
    <col min="18" max="18" width="6.6640625" style="28" bestFit="1" customWidth="1"/>
    <col min="19" max="19" width="7.6640625" style="28" bestFit="1" customWidth="1"/>
    <col min="20" max="22" width="6.6640625" style="28" bestFit="1" customWidth="1"/>
    <col min="23" max="23" width="15.44140625" style="28" bestFit="1" customWidth="1"/>
    <col min="24" max="24" width="6.5546875" style="28" bestFit="1" customWidth="1"/>
    <col min="25" max="25" width="6.6640625" style="28" bestFit="1" customWidth="1"/>
    <col min="26" max="26" width="5.109375" style="28" bestFit="1" customWidth="1"/>
    <col min="27" max="27" width="5.6640625" style="28" bestFit="1" customWidth="1"/>
    <col min="28" max="28" width="6.6640625" style="28" bestFit="1" customWidth="1"/>
    <col min="29" max="29" width="6.6640625" style="28" customWidth="1"/>
    <col min="30" max="30" width="7.6640625" style="28" bestFit="1" customWidth="1"/>
    <col min="31" max="31" width="10" style="28" bestFit="1" customWidth="1"/>
    <col min="32" max="32" width="7.6640625" style="28" bestFit="1" customWidth="1"/>
    <col min="33" max="33" width="6.6640625" style="28" bestFit="1" customWidth="1"/>
    <col min="34" max="34" width="7.6640625" style="28" bestFit="1" customWidth="1"/>
    <col min="35" max="35" width="6" style="28" bestFit="1" customWidth="1"/>
    <col min="36" max="36" width="6.6640625" style="28" bestFit="1" customWidth="1"/>
    <col min="37" max="37" width="5.6640625" style="28" bestFit="1" customWidth="1"/>
    <col min="38" max="38" width="7.6640625" style="28" bestFit="1" customWidth="1"/>
    <col min="39" max="39" width="4.5546875" style="28" bestFit="1" customWidth="1"/>
    <col min="40" max="40" width="5.6640625" style="28" bestFit="1" customWidth="1"/>
    <col min="41" max="41" width="6.6640625" style="28" bestFit="1" customWidth="1"/>
    <col min="42" max="42" width="5.6640625" style="28" bestFit="1" customWidth="1"/>
    <col min="43" max="43" width="5.88671875" style="28" bestFit="1" customWidth="1"/>
    <col min="44" max="44" width="5.6640625" style="28" bestFit="1" customWidth="1"/>
    <col min="45" max="46" width="7.6640625" style="28" bestFit="1" customWidth="1"/>
    <col min="47" max="47" width="6.6640625" style="28" bestFit="1" customWidth="1"/>
    <col min="48" max="48" width="5.109375" style="28" bestFit="1" customWidth="1"/>
    <col min="49" max="49" width="5.33203125" style="28" bestFit="1" customWidth="1"/>
    <col min="50" max="50" width="8.6640625" style="28" bestFit="1" customWidth="1"/>
    <col min="51" max="51" width="4.88671875" style="28" bestFit="1" customWidth="1"/>
    <col min="52" max="52" width="7.88671875" style="28" bestFit="1" customWidth="1"/>
    <col min="53" max="53" width="5.88671875" style="28" bestFit="1" customWidth="1"/>
    <col min="54" max="54" width="6" style="28" bestFit="1" customWidth="1"/>
    <col min="55" max="56" width="6.6640625" style="28" bestFit="1" customWidth="1"/>
    <col min="57" max="58" width="5.6640625" style="28" bestFit="1" customWidth="1"/>
    <col min="59" max="59" width="3.88671875" style="28" bestFit="1" customWidth="1"/>
    <col min="60" max="60" width="6.6640625" style="28" bestFit="1" customWidth="1"/>
    <col min="61" max="61" width="6.6640625" style="28" customWidth="1"/>
    <col min="62" max="62" width="5.33203125" style="28" bestFit="1" customWidth="1"/>
    <col min="63" max="63" width="6.6640625" style="28" bestFit="1" customWidth="1"/>
    <col min="64" max="65" width="7.6640625" style="28" bestFit="1" customWidth="1"/>
    <col min="66" max="66" width="9.33203125" style="28" bestFit="1" customWidth="1"/>
    <col min="67" max="67" width="6.6640625" style="28" bestFit="1" customWidth="1"/>
    <col min="68" max="68" width="7.6640625" style="28" customWidth="1"/>
    <col min="69" max="69" width="9.109375" style="30"/>
    <col min="70" max="70" width="8.5546875" style="30" customWidth="1"/>
    <col min="71" max="71" width="10.33203125" style="30" bestFit="1" customWidth="1"/>
    <col min="72" max="75" width="9.109375" style="30"/>
    <col min="76" max="76" width="8.5546875" style="30" customWidth="1"/>
    <col min="77" max="16384" width="9.109375" style="30"/>
  </cols>
  <sheetData>
    <row r="1" spans="1:77" x14ac:dyDescent="0.3">
      <c r="B1" s="28" t="s">
        <v>498</v>
      </c>
      <c r="J1" s="30" t="s">
        <v>489</v>
      </c>
      <c r="BS1" s="30" t="s">
        <v>316</v>
      </c>
    </row>
    <row r="2" spans="1:77" x14ac:dyDescent="0.3">
      <c r="A2" s="6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J2" s="30" t="s">
        <v>227</v>
      </c>
      <c r="K2" s="28" t="s">
        <v>391</v>
      </c>
      <c r="L2" s="28" t="s">
        <v>131</v>
      </c>
      <c r="M2" s="28" t="s">
        <v>132</v>
      </c>
      <c r="N2" s="28" t="s">
        <v>133</v>
      </c>
      <c r="O2" s="28" t="s">
        <v>392</v>
      </c>
      <c r="P2" s="28" t="s">
        <v>134</v>
      </c>
      <c r="Q2" s="28" t="s">
        <v>59</v>
      </c>
      <c r="R2" s="28" t="s">
        <v>136</v>
      </c>
      <c r="S2" s="28" t="s">
        <v>137</v>
      </c>
      <c r="T2" s="28" t="s">
        <v>393</v>
      </c>
      <c r="U2" s="28" t="s">
        <v>138</v>
      </c>
      <c r="V2" s="28" t="s">
        <v>139</v>
      </c>
      <c r="W2" s="28" t="s">
        <v>140</v>
      </c>
      <c r="X2" s="28" t="s">
        <v>141</v>
      </c>
      <c r="Y2" s="28" t="s">
        <v>142</v>
      </c>
      <c r="Z2" s="28" t="s">
        <v>143</v>
      </c>
      <c r="AA2" s="28" t="s">
        <v>394</v>
      </c>
      <c r="AB2" s="28" t="s">
        <v>144</v>
      </c>
      <c r="AC2" s="28" t="s">
        <v>403</v>
      </c>
      <c r="AD2" s="28" t="s">
        <v>57</v>
      </c>
      <c r="AE2" s="28" t="s">
        <v>128</v>
      </c>
      <c r="AF2" s="28" t="s">
        <v>145</v>
      </c>
      <c r="AG2" s="28" t="s">
        <v>146</v>
      </c>
      <c r="AH2" s="28" t="s">
        <v>60</v>
      </c>
      <c r="AI2" s="28" t="s">
        <v>147</v>
      </c>
      <c r="AJ2" s="28" t="s">
        <v>148</v>
      </c>
      <c r="AK2" s="28" t="s">
        <v>149</v>
      </c>
      <c r="AL2" s="28" t="s">
        <v>150</v>
      </c>
      <c r="AM2" s="28" t="s">
        <v>151</v>
      </c>
      <c r="AN2" s="28" t="s">
        <v>152</v>
      </c>
      <c r="AO2" s="28" t="s">
        <v>153</v>
      </c>
      <c r="AP2" s="28" t="s">
        <v>154</v>
      </c>
      <c r="AQ2" s="28" t="s">
        <v>155</v>
      </c>
      <c r="AR2" s="28" t="s">
        <v>156</v>
      </c>
      <c r="AS2" s="28" t="s">
        <v>54</v>
      </c>
      <c r="AT2" s="28" t="s">
        <v>53</v>
      </c>
      <c r="AU2" s="28" t="s">
        <v>157</v>
      </c>
      <c r="AV2" s="28" t="s">
        <v>158</v>
      </c>
      <c r="AW2" s="28" t="s">
        <v>159</v>
      </c>
      <c r="AX2" s="28" t="s">
        <v>160</v>
      </c>
      <c r="AY2" s="28" t="s">
        <v>161</v>
      </c>
      <c r="AZ2" s="28" t="s">
        <v>162</v>
      </c>
      <c r="BA2" s="28" t="s">
        <v>163</v>
      </c>
      <c r="BB2" s="28" t="s">
        <v>164</v>
      </c>
      <c r="BC2" s="28" t="s">
        <v>165</v>
      </c>
      <c r="BD2" s="28" t="s">
        <v>395</v>
      </c>
      <c r="BE2" s="28" t="s">
        <v>166</v>
      </c>
      <c r="BF2" s="28" t="s">
        <v>167</v>
      </c>
      <c r="BG2" s="28" t="s">
        <v>168</v>
      </c>
      <c r="BH2" s="28" t="s">
        <v>61</v>
      </c>
      <c r="BI2" s="28" t="s">
        <v>404</v>
      </c>
      <c r="BJ2" s="28" t="s">
        <v>169</v>
      </c>
      <c r="BK2" s="28" t="s">
        <v>170</v>
      </c>
      <c r="BL2" s="28" t="s">
        <v>171</v>
      </c>
      <c r="BM2" s="28" t="s">
        <v>173</v>
      </c>
      <c r="BN2" s="28" t="s">
        <v>174</v>
      </c>
      <c r="BO2" s="28" t="s">
        <v>405</v>
      </c>
      <c r="BR2" s="28" t="s">
        <v>141</v>
      </c>
      <c r="BS2" s="28" t="s">
        <v>59</v>
      </c>
      <c r="BT2" s="28" t="s">
        <v>57</v>
      </c>
      <c r="BU2" s="28" t="s">
        <v>60</v>
      </c>
      <c r="BV2" s="28" t="s">
        <v>54</v>
      </c>
      <c r="BW2" s="28" t="s">
        <v>53</v>
      </c>
      <c r="BX2" s="28" t="s">
        <v>61</v>
      </c>
      <c r="BY2" s="28" t="s">
        <v>62</v>
      </c>
    </row>
    <row r="3" spans="1:77" x14ac:dyDescent="0.3">
      <c r="A3" s="27" t="s">
        <v>121</v>
      </c>
      <c r="B3" s="28">
        <v>246710.98663</v>
      </c>
      <c r="C3" s="28">
        <v>747.02532951000001</v>
      </c>
      <c r="D3" s="28">
        <v>41644.185776999999</v>
      </c>
      <c r="E3" s="28">
        <v>9199.5471758000003</v>
      </c>
      <c r="F3" s="28">
        <v>8490.4078425000007</v>
      </c>
      <c r="G3" s="28">
        <v>737.04863217000002</v>
      </c>
      <c r="H3" s="28">
        <v>68214.131401000006</v>
      </c>
      <c r="J3" s="30" t="s">
        <v>121</v>
      </c>
      <c r="K3" s="28">
        <v>934.75883672183795</v>
      </c>
      <c r="L3" s="28">
        <v>1660.0793078978099</v>
      </c>
      <c r="M3" s="28">
        <v>1659.8494798577301</v>
      </c>
      <c r="N3" s="28">
        <v>1575.84208163163</v>
      </c>
      <c r="O3" s="28">
        <v>2837.9856584243298</v>
      </c>
      <c r="P3" s="28">
        <v>57795.964957987599</v>
      </c>
      <c r="Q3" s="28">
        <v>245139.55064071799</v>
      </c>
      <c r="R3" s="28">
        <v>4134.0418136159597</v>
      </c>
      <c r="S3" s="28">
        <v>2402.5549924575398</v>
      </c>
      <c r="T3" s="28">
        <v>2320.40519046809</v>
      </c>
      <c r="U3" s="28">
        <v>415.50167979399998</v>
      </c>
      <c r="V3" s="28">
        <v>1515.4963666747101</v>
      </c>
      <c r="W3" s="28">
        <v>1515.4963666747101</v>
      </c>
      <c r="X3" s="28">
        <v>209.115862585911</v>
      </c>
      <c r="Y3" s="28">
        <v>1694.5851804593301</v>
      </c>
      <c r="Z3" s="28">
        <v>50.608681795333901</v>
      </c>
      <c r="AA3" s="28">
        <v>176.33505491823601</v>
      </c>
      <c r="AB3" s="28">
        <v>126.32673070057299</v>
      </c>
      <c r="AC3" s="28">
        <v>185.65618817556501</v>
      </c>
      <c r="AD3" s="28">
        <v>730.29536006768296</v>
      </c>
      <c r="AE3" s="28">
        <v>107.48240421413399</v>
      </c>
      <c r="AF3" s="28">
        <v>27393.888126016202</v>
      </c>
      <c r="AG3" s="28">
        <v>2834.66285994587</v>
      </c>
      <c r="AH3" s="28">
        <v>30437.666848548</v>
      </c>
      <c r="AI3" s="28">
        <v>148.13414139716801</v>
      </c>
      <c r="AJ3" s="28">
        <v>2823.6884336877301</v>
      </c>
      <c r="AK3" s="28">
        <v>7.2366358791205796</v>
      </c>
      <c r="AL3" s="28">
        <v>27385.235850857302</v>
      </c>
      <c r="AM3" s="28">
        <v>14.8864505034805</v>
      </c>
      <c r="AN3" s="28">
        <v>25.8293852962736</v>
      </c>
      <c r="AO3" s="28">
        <v>662.558856462574</v>
      </c>
      <c r="AP3" s="28">
        <v>3.7304477036106198</v>
      </c>
      <c r="AQ3" s="28">
        <v>3.0653713961319902</v>
      </c>
      <c r="AR3" s="28">
        <v>62.508438190666702</v>
      </c>
      <c r="AS3" s="28">
        <v>14432.072215067201</v>
      </c>
      <c r="AT3" s="28">
        <v>8058.1143471571904</v>
      </c>
      <c r="AU3" s="28">
        <v>6373.9578679100696</v>
      </c>
      <c r="AV3" s="28">
        <v>3.2413771171260501</v>
      </c>
      <c r="AW3" s="28">
        <v>0.109328698997448</v>
      </c>
      <c r="AX3" s="28">
        <v>748.008265899457</v>
      </c>
      <c r="AY3" s="28">
        <v>6.9183778391397599</v>
      </c>
      <c r="AZ3" s="28">
        <v>2379.0584977705698</v>
      </c>
      <c r="BA3" s="28">
        <v>10.431480679244</v>
      </c>
      <c r="BB3" s="28">
        <v>13.131769705186899</v>
      </c>
      <c r="BC3" s="28">
        <v>3978.4462947469301</v>
      </c>
      <c r="BD3" s="28">
        <v>543.89547306536099</v>
      </c>
      <c r="BE3" s="28">
        <v>21.068310212360199</v>
      </c>
      <c r="BF3" s="28">
        <v>117.585526325942</v>
      </c>
      <c r="BG3" s="28">
        <v>0.29953273036921901</v>
      </c>
      <c r="BH3" s="28">
        <v>682.99510948703903</v>
      </c>
      <c r="BI3" s="28">
        <v>19240.417232245902</v>
      </c>
      <c r="BJ3" s="28">
        <v>0.74057087143195499</v>
      </c>
      <c r="BK3" s="28">
        <v>102.280568004982</v>
      </c>
      <c r="BL3" s="28">
        <v>8305.3388813670899</v>
      </c>
      <c r="BM3" s="28">
        <v>2225.4114623191399</v>
      </c>
      <c r="BN3" s="28">
        <v>66597.176055600503</v>
      </c>
      <c r="BO3" s="28">
        <v>8640.6993269862196</v>
      </c>
      <c r="BR3" s="32">
        <f t="shared" ref="BR3:BR47" si="0">IF(X3&lt;&gt;0,X3/AH3,"")</f>
        <v>6.8702986870324678E-3</v>
      </c>
      <c r="BS3" s="25">
        <f t="shared" ref="BS3:BS5" si="1">IF(Q3&lt;&gt;0,(Q3-B3)/B3,"")</f>
        <v>-6.3695419922207893E-3</v>
      </c>
      <c r="BT3" s="25">
        <f t="shared" ref="BT3:BT5" si="2">IF(AD3&lt;&gt;0,(AD3-C3)/C3,"")</f>
        <v>-2.2395451374173366E-2</v>
      </c>
      <c r="BU3" s="25">
        <f t="shared" ref="BU3:BU5" si="3">IF(AH3&lt;&gt;0,(AH3-D3)/D3,"")</f>
        <v>-0.26910164574862061</v>
      </c>
      <c r="BV3" s="25">
        <f t="shared" ref="BV3:BW5" si="4">IF(AS3&lt;&gt;0,(AS3-E3)/E3,"")</f>
        <v>0.56878071705873678</v>
      </c>
      <c r="BW3" s="25">
        <f t="shared" si="4"/>
        <v>-5.0915515881216074E-2</v>
      </c>
      <c r="BX3" s="25">
        <f t="shared" ref="BX3:BX5" si="5">IF(BH3&lt;&gt;0,(BH3-G3)/G3,"")</f>
        <v>-7.3337796617053572E-2</v>
      </c>
      <c r="BY3" s="25">
        <f t="shared" ref="BY3:BY5" si="6">IF(BN3&lt;&gt;0,(BN3-H3)/H3,"")</f>
        <v>-2.3704111042536839E-2</v>
      </c>
    </row>
    <row r="4" spans="1:77" x14ac:dyDescent="0.3">
      <c r="A4" s="6" t="s">
        <v>77</v>
      </c>
      <c r="B4" s="28">
        <v>26089.918519999999</v>
      </c>
      <c r="C4" s="28">
        <v>2367.5427866999999</v>
      </c>
      <c r="D4" s="28">
        <v>2799.0603857000001</v>
      </c>
      <c r="E4" s="28">
        <v>2737.7980670000002</v>
      </c>
      <c r="F4" s="28">
        <v>2608.3638347999999</v>
      </c>
      <c r="G4" s="28">
        <v>390.55283363000001</v>
      </c>
      <c r="H4" s="28">
        <v>8481.4766717000002</v>
      </c>
      <c r="J4" s="30" t="s">
        <v>77</v>
      </c>
      <c r="K4" s="28">
        <v>91.863790249838601</v>
      </c>
      <c r="L4" s="28">
        <v>28.254628717445598</v>
      </c>
      <c r="M4" s="28">
        <v>28.206964977932799</v>
      </c>
      <c r="N4" s="28">
        <v>47.881757519138802</v>
      </c>
      <c r="O4" s="28">
        <v>1272.20669760282</v>
      </c>
      <c r="P4" s="28">
        <v>22533.102191792801</v>
      </c>
      <c r="Q4" s="28">
        <v>26139.5207535398</v>
      </c>
      <c r="R4" s="28">
        <v>1169.9593288424001</v>
      </c>
      <c r="S4" s="28">
        <v>3236.76761690173</v>
      </c>
      <c r="T4" s="28">
        <v>81.138164136642601</v>
      </c>
      <c r="U4" s="28">
        <v>2206.5984050064299</v>
      </c>
      <c r="V4" s="28">
        <v>39.433037884003802</v>
      </c>
      <c r="W4" s="28">
        <v>39.433037884003802</v>
      </c>
      <c r="X4" s="28">
        <v>17.427719263435801</v>
      </c>
      <c r="Y4" s="28">
        <v>103.536790633663</v>
      </c>
      <c r="Z4" s="28">
        <v>1.8777091891245901</v>
      </c>
      <c r="AA4" s="28">
        <v>17.364699270821198</v>
      </c>
      <c r="AB4" s="28">
        <v>29.171494055942201</v>
      </c>
      <c r="AC4" s="28">
        <v>5.4576667037252502</v>
      </c>
      <c r="AD4" s="28">
        <v>2367.7819980489098</v>
      </c>
      <c r="AE4" s="28">
        <v>346.302809801747</v>
      </c>
      <c r="AF4" s="28">
        <v>2520.1809216422198</v>
      </c>
      <c r="AG4" s="28">
        <v>262.59232482900399</v>
      </c>
      <c r="AH4" s="28">
        <v>2800.2009657346598</v>
      </c>
      <c r="AI4" s="28">
        <v>2.8752274456036999</v>
      </c>
      <c r="AJ4" s="28">
        <v>228.799599535927</v>
      </c>
      <c r="AK4" s="28">
        <v>1.4230764728252701</v>
      </c>
      <c r="AL4" s="28">
        <v>2038.62895760181</v>
      </c>
      <c r="AM4" s="28">
        <v>0.97757050656701805</v>
      </c>
      <c r="AN4" s="28">
        <v>9.9922075431141106</v>
      </c>
      <c r="AO4" s="28">
        <v>175.323989704415</v>
      </c>
      <c r="AP4" s="28">
        <v>0.712234715080165</v>
      </c>
      <c r="AQ4" s="28">
        <v>0.76120007165021597</v>
      </c>
      <c r="AR4" s="28">
        <v>25.147784630477702</v>
      </c>
      <c r="AS4" s="28">
        <v>2751.9346194406799</v>
      </c>
      <c r="AT4" s="28">
        <v>2622.4183153792201</v>
      </c>
      <c r="AU4" s="28">
        <v>129.51630406146401</v>
      </c>
      <c r="AV4" s="28">
        <v>0.42451401864007898</v>
      </c>
      <c r="AW4" s="28">
        <v>2.0402422107949299E-2</v>
      </c>
      <c r="AX4" s="28">
        <v>109.10710318181999</v>
      </c>
      <c r="AY4" s="28">
        <v>2.8327323533788502</v>
      </c>
      <c r="AZ4" s="28">
        <v>914.807210105987</v>
      </c>
      <c r="BA4" s="28">
        <v>4.1859262443713101</v>
      </c>
      <c r="BB4" s="28">
        <v>5.2902287846469997</v>
      </c>
      <c r="BC4" s="28">
        <v>1350.9587910955299</v>
      </c>
      <c r="BD4" s="28">
        <v>146.568340751665</v>
      </c>
      <c r="BE4" s="28">
        <v>3.6530996213561702</v>
      </c>
      <c r="BF4" s="28">
        <v>16.752405628399899</v>
      </c>
      <c r="BG4" s="28">
        <v>4.7838278851612299E-2</v>
      </c>
      <c r="BH4" s="28">
        <v>392.69871878393099</v>
      </c>
      <c r="BI4" s="28">
        <v>1359.4566025299901</v>
      </c>
      <c r="BJ4" s="28">
        <v>0</v>
      </c>
      <c r="BK4" s="28">
        <v>30.425048208116198</v>
      </c>
      <c r="BL4" s="28">
        <v>424.955607426489</v>
      </c>
      <c r="BM4" s="28">
        <v>192.31751604358499</v>
      </c>
      <c r="BN4" s="28">
        <v>8501.5606331674298</v>
      </c>
      <c r="BO4" s="28">
        <v>407.13009221547901</v>
      </c>
      <c r="BR4" s="32">
        <f t="shared" si="0"/>
        <v>6.2237387518590008E-3</v>
      </c>
      <c r="BS4" s="25">
        <f t="shared" si="1"/>
        <v>1.9012030835503389E-3</v>
      </c>
      <c r="BT4" s="25">
        <f t="shared" si="2"/>
        <v>1.0103781450277418E-4</v>
      </c>
      <c r="BU4" s="25">
        <f t="shared" si="3"/>
        <v>4.0748675537218373E-4</v>
      </c>
      <c r="BV4" s="25">
        <f t="shared" si="4"/>
        <v>5.163475206982706E-3</v>
      </c>
      <c r="BW4" s="25">
        <f t="shared" si="4"/>
        <v>5.3882362543558934E-3</v>
      </c>
      <c r="BX4" s="25">
        <f t="shared" si="5"/>
        <v>5.4944810769544539E-3</v>
      </c>
      <c r="BY4" s="25">
        <f t="shared" si="6"/>
        <v>2.3679793324720721E-3</v>
      </c>
    </row>
    <row r="5" spans="1:77" x14ac:dyDescent="0.3">
      <c r="A5" s="6" t="s">
        <v>71</v>
      </c>
      <c r="B5" s="28">
        <v>113518.42342000001</v>
      </c>
      <c r="C5" s="28">
        <v>3579.0489295000002</v>
      </c>
      <c r="D5" s="28">
        <v>39892.376625999997</v>
      </c>
      <c r="E5" s="28">
        <v>14662.463968</v>
      </c>
      <c r="F5" s="28">
        <v>13663.969915</v>
      </c>
      <c r="G5" s="28">
        <v>2197.3633709999999</v>
      </c>
      <c r="H5" s="28">
        <v>36855.014179999998</v>
      </c>
      <c r="J5" s="30" t="s">
        <v>71</v>
      </c>
      <c r="K5" s="28">
        <v>787.49225734188599</v>
      </c>
      <c r="L5" s="28">
        <v>50.659676625605698</v>
      </c>
      <c r="M5" s="28">
        <v>50.172628038228197</v>
      </c>
      <c r="N5" s="28">
        <v>77.982606210420101</v>
      </c>
      <c r="O5" s="28">
        <v>5838.1294539331002</v>
      </c>
      <c r="P5" s="28">
        <v>61540.199327934803</v>
      </c>
      <c r="Q5" s="28">
        <v>113939.70714286499</v>
      </c>
      <c r="R5" s="28">
        <v>5185.9117531513302</v>
      </c>
      <c r="S5" s="28">
        <v>5504.9405150283501</v>
      </c>
      <c r="T5" s="28">
        <v>232.993033807768</v>
      </c>
      <c r="U5" s="28">
        <v>6746.9117881845395</v>
      </c>
      <c r="V5" s="28">
        <v>79.708475878459197</v>
      </c>
      <c r="W5" s="28">
        <v>79.708475878459197</v>
      </c>
      <c r="X5" s="28">
        <v>291.71584142154001</v>
      </c>
      <c r="Y5" s="28">
        <v>425.37777833297503</v>
      </c>
      <c r="Z5" s="28">
        <v>59.187143135744002</v>
      </c>
      <c r="AA5" s="28">
        <v>92.381184693309393</v>
      </c>
      <c r="AB5" s="28">
        <v>189.53455894619</v>
      </c>
      <c r="AC5" s="28">
        <v>45.9358630038857</v>
      </c>
      <c r="AD5" s="28">
        <v>3580.2829063531699</v>
      </c>
      <c r="AE5" s="28">
        <v>49.221567760269402</v>
      </c>
      <c r="AF5" s="28">
        <v>35886.584675231599</v>
      </c>
      <c r="AG5" s="28">
        <v>3695.5655732843802</v>
      </c>
      <c r="AH5" s="28">
        <v>39873.866089937503</v>
      </c>
      <c r="AI5" s="28">
        <v>18.449414657285899</v>
      </c>
      <c r="AJ5" s="28">
        <v>889.12372747014001</v>
      </c>
      <c r="AK5" s="28">
        <v>8.8299909059342898</v>
      </c>
      <c r="AL5" s="28">
        <v>10685.8155377403</v>
      </c>
      <c r="AM5" s="28">
        <v>27.022602666490201</v>
      </c>
      <c r="AN5" s="28">
        <v>46.9943754581479</v>
      </c>
      <c r="AO5" s="28">
        <v>965.70043684584698</v>
      </c>
      <c r="AP5" s="28">
        <v>5.8997096512839198</v>
      </c>
      <c r="AQ5" s="28">
        <v>4.7891152411029703</v>
      </c>
      <c r="AR5" s="28">
        <v>119.434945463163</v>
      </c>
      <c r="AS5" s="28">
        <v>14734.1165714159</v>
      </c>
      <c r="AT5" s="28">
        <v>13730.1950719423</v>
      </c>
      <c r="AU5" s="28">
        <v>1003.92149947364</v>
      </c>
      <c r="AV5" s="28">
        <v>5.9619858132574901</v>
      </c>
      <c r="AW5" s="28">
        <v>0.198183204087369</v>
      </c>
      <c r="AX5" s="28">
        <v>814.08800597452603</v>
      </c>
      <c r="AY5" s="28">
        <v>13.7318166636353</v>
      </c>
      <c r="AZ5" s="28">
        <v>4488.9993424714903</v>
      </c>
      <c r="BA5" s="28">
        <v>19.8946909395547</v>
      </c>
      <c r="BB5" s="28">
        <v>25.460555895434702</v>
      </c>
      <c r="BC5" s="28">
        <v>6932.75993253856</v>
      </c>
      <c r="BD5" s="28">
        <v>1122.29345773045</v>
      </c>
      <c r="BE5" s="28">
        <v>26.348895980422899</v>
      </c>
      <c r="BF5" s="28">
        <v>223.62603570385301</v>
      </c>
      <c r="BG5" s="28">
        <v>0.45445052552676701</v>
      </c>
      <c r="BH5" s="28">
        <v>2207.9763382330998</v>
      </c>
      <c r="BI5" s="28">
        <v>6529.8936260409</v>
      </c>
      <c r="BJ5" s="28">
        <v>0</v>
      </c>
      <c r="BK5" s="28">
        <v>174.51776856054701</v>
      </c>
      <c r="BL5" s="28">
        <v>1758.1159841062099</v>
      </c>
      <c r="BM5" s="28">
        <v>1563.93140566477</v>
      </c>
      <c r="BN5" s="28">
        <v>36958.884778738597</v>
      </c>
      <c r="BO5" s="28">
        <v>1570.43356683972</v>
      </c>
      <c r="BR5" s="32">
        <f t="shared" si="0"/>
        <v>7.3159658199072122E-3</v>
      </c>
      <c r="BS5" s="25">
        <f t="shared" si="1"/>
        <v>3.7111484653579571E-3</v>
      </c>
      <c r="BT5" s="25">
        <f t="shared" si="2"/>
        <v>3.4477786626461906E-4</v>
      </c>
      <c r="BU5" s="25">
        <f t="shared" si="3"/>
        <v>-4.6401186462354026E-4</v>
      </c>
      <c r="BV5" s="25">
        <f t="shared" si="4"/>
        <v>4.8868050808020674E-3</v>
      </c>
      <c r="BW5" s="25">
        <f t="shared" si="4"/>
        <v>4.8466995576153978E-3</v>
      </c>
      <c r="BX5" s="25">
        <f t="shared" si="5"/>
        <v>4.8298644517178859E-3</v>
      </c>
      <c r="BY5" s="25">
        <f t="shared" si="6"/>
        <v>2.8183573130997597E-3</v>
      </c>
    </row>
    <row r="6" spans="1:77" x14ac:dyDescent="0.3">
      <c r="A6" s="6" t="s">
        <v>122</v>
      </c>
      <c r="B6" s="28">
        <v>79751.957997999998</v>
      </c>
      <c r="C6" s="28">
        <v>3051.4228265000002</v>
      </c>
      <c r="D6" s="28">
        <v>11816.171420999999</v>
      </c>
      <c r="E6" s="28">
        <v>11781.450525</v>
      </c>
      <c r="F6" s="28">
        <v>9240.1422870000006</v>
      </c>
      <c r="G6" s="28">
        <v>4012.2033425999998</v>
      </c>
      <c r="H6" s="28">
        <v>28857.159721</v>
      </c>
      <c r="J6" s="30" t="s">
        <v>122</v>
      </c>
      <c r="K6" s="28">
        <v>1186.68978760561</v>
      </c>
      <c r="L6" s="28">
        <v>1375.2486818024699</v>
      </c>
      <c r="M6" s="28">
        <v>1374.57091027351</v>
      </c>
      <c r="N6" s="28">
        <v>1813.2116895781901</v>
      </c>
      <c r="O6" s="28">
        <v>817.28506743744595</v>
      </c>
      <c r="P6" s="28">
        <v>54035.612841740498</v>
      </c>
      <c r="Q6" s="28">
        <v>80026.332936721796</v>
      </c>
      <c r="R6" s="28">
        <v>1254.7750155306801</v>
      </c>
      <c r="S6" s="28">
        <v>4225.3013556183096</v>
      </c>
      <c r="T6" s="28">
        <v>699.19344527092005</v>
      </c>
      <c r="U6" s="28">
        <v>1715.7311364268601</v>
      </c>
      <c r="V6" s="28">
        <v>986.52030983095995</v>
      </c>
      <c r="W6" s="28">
        <v>986.52030983095995</v>
      </c>
      <c r="X6" s="28">
        <v>71.706347657864598</v>
      </c>
      <c r="Y6" s="28">
        <v>542.93226872798698</v>
      </c>
      <c r="Z6" s="28">
        <v>53.176979186417299</v>
      </c>
      <c r="AA6" s="28">
        <v>229.090740239311</v>
      </c>
      <c r="AB6" s="28">
        <v>133.593939020596</v>
      </c>
      <c r="AC6" s="28">
        <v>222.65683441359801</v>
      </c>
      <c r="AD6" s="28">
        <v>3052.1671868251701</v>
      </c>
      <c r="AE6" s="28">
        <v>250.379185341468</v>
      </c>
      <c r="AF6" s="28">
        <v>10654.255409425799</v>
      </c>
      <c r="AG6" s="28">
        <v>1112.1090639726101</v>
      </c>
      <c r="AH6" s="28">
        <v>11838.070821056301</v>
      </c>
      <c r="AI6" s="28">
        <v>206.83852037245899</v>
      </c>
      <c r="AJ6" s="28">
        <v>921.95663986397403</v>
      </c>
      <c r="AK6" s="28">
        <v>6.23129614136037</v>
      </c>
      <c r="AL6" s="28">
        <v>10979.7865037219</v>
      </c>
      <c r="AM6" s="28">
        <v>53.594284186797601</v>
      </c>
      <c r="AN6" s="28">
        <v>57.612859560067598</v>
      </c>
      <c r="AO6" s="28">
        <v>479.45187960559201</v>
      </c>
      <c r="AP6" s="28">
        <v>5.5506486549050198</v>
      </c>
      <c r="AQ6" s="28">
        <v>4.8078710516598102</v>
      </c>
      <c r="AR6" s="28">
        <v>704.219815032214</v>
      </c>
      <c r="AS6" s="28">
        <v>19648.063402610202</v>
      </c>
      <c r="AT6" s="28">
        <v>9287.1601871691</v>
      </c>
      <c r="AU6" s="28">
        <v>10360.9032154411</v>
      </c>
      <c r="AV6" s="28">
        <v>11.9910872644499</v>
      </c>
      <c r="AW6" s="28">
        <v>0.290109988591081</v>
      </c>
      <c r="AX6" s="28">
        <v>1612.4810520456101</v>
      </c>
      <c r="AY6" s="28">
        <v>14.009434238881701</v>
      </c>
      <c r="AZ6" s="28">
        <v>1335.7283064645001</v>
      </c>
      <c r="BA6" s="28">
        <v>3.92147941158639</v>
      </c>
      <c r="BB6" s="28">
        <v>2.4174744952793499</v>
      </c>
      <c r="BC6" s="28">
        <v>3365.2275010058502</v>
      </c>
      <c r="BD6" s="28">
        <v>786.54744164773297</v>
      </c>
      <c r="BE6" s="28">
        <v>1074.55411839922</v>
      </c>
      <c r="BF6" s="28">
        <v>554.85149346605203</v>
      </c>
      <c r="BG6" s="28">
        <v>0.21947615646202201</v>
      </c>
      <c r="BH6" s="28">
        <v>4025.4891974624702</v>
      </c>
      <c r="BI6" s="28">
        <v>6572.6878033056701</v>
      </c>
      <c r="BJ6" s="28">
        <v>0</v>
      </c>
      <c r="BK6" s="28">
        <v>146.553430599271</v>
      </c>
      <c r="BL6" s="28">
        <v>2218.8574672680802</v>
      </c>
      <c r="BM6" s="28">
        <v>2188.21036130227</v>
      </c>
      <c r="BN6" s="28">
        <v>28937.917681619499</v>
      </c>
      <c r="BO6" s="28">
        <v>1340.5131210673601</v>
      </c>
      <c r="BR6" s="32">
        <f t="shared" si="0"/>
        <v>6.0572663182856595E-3</v>
      </c>
      <c r="BS6" s="25">
        <f>IF(Q6&lt;&gt;0,(Q6-B6)/B6,"")</f>
        <v>3.4403536365674981E-3</v>
      </c>
      <c r="BT6" s="25">
        <f>IF(AD6&lt;&gt;0,(AD6-C6)/C6,"")</f>
        <v>2.4393876807421994E-4</v>
      </c>
      <c r="BU6" s="25">
        <f>IF(AH6&lt;&gt;0,(AH6-D6)/D6,"")</f>
        <v>1.8533414315047454E-3</v>
      </c>
      <c r="BV6" s="25">
        <f>IF(AS6&lt;&gt;0,(AS6-E6)/E6,"")</f>
        <v>0.66771174406049638</v>
      </c>
      <c r="BW6" s="25">
        <f>IF(AT6&lt;&gt;0,(AT6-F6)/F6,"")</f>
        <v>5.0884389773141426E-3</v>
      </c>
      <c r="BX6" s="25">
        <f>IF(BH6&lt;&gt;0,(BH6-G6)/G6,"")</f>
        <v>3.3113612965241308E-3</v>
      </c>
      <c r="BY6" s="25">
        <f>IF(BN6&lt;&gt;0,(BN6-H6)/H6,"")</f>
        <v>2.7985415543418891E-3</v>
      </c>
    </row>
    <row r="7" spans="1:77" x14ac:dyDescent="0.3">
      <c r="A7" s="6" t="s">
        <v>123</v>
      </c>
      <c r="B7" s="28">
        <v>976423.41500000004</v>
      </c>
      <c r="C7" s="28">
        <v>72406.035699</v>
      </c>
      <c r="D7" s="28">
        <v>111207.95805</v>
      </c>
      <c r="E7" s="28">
        <v>100699.26546</v>
      </c>
      <c r="F7" s="28">
        <v>92309.493356999999</v>
      </c>
      <c r="G7" s="28">
        <v>6776.6568424999996</v>
      </c>
      <c r="H7" s="28">
        <v>279335.19481000002</v>
      </c>
      <c r="J7" s="30" t="s">
        <v>123</v>
      </c>
      <c r="K7" s="28">
        <v>13062.110518193</v>
      </c>
      <c r="L7" s="28">
        <v>14967.5988395068</v>
      </c>
      <c r="M7" s="28">
        <v>14960.8550431435</v>
      </c>
      <c r="N7" s="28">
        <v>19849.796454752799</v>
      </c>
      <c r="O7" s="28">
        <v>5835.1895361663801</v>
      </c>
      <c r="P7" s="28">
        <v>610466.18443471298</v>
      </c>
      <c r="Q7" s="28">
        <v>979134.25039214699</v>
      </c>
      <c r="R7" s="28">
        <v>13084.0242025813</v>
      </c>
      <c r="S7" s="28">
        <v>62649.575494414203</v>
      </c>
      <c r="T7" s="28">
        <v>7442.5021998346601</v>
      </c>
      <c r="U7" s="28">
        <v>26995.450660369701</v>
      </c>
      <c r="V7" s="28">
        <v>10778.236920786299</v>
      </c>
      <c r="W7" s="28">
        <v>10778.236920786299</v>
      </c>
      <c r="X7" s="28">
        <v>692.26648566719803</v>
      </c>
      <c r="Y7" s="28">
        <v>6030.1105674652899</v>
      </c>
      <c r="Z7" s="28">
        <v>451.516355522997</v>
      </c>
      <c r="AA7" s="28">
        <v>2502.5698203806201</v>
      </c>
      <c r="AB7" s="28">
        <v>1597.1581497147699</v>
      </c>
      <c r="AC7" s="28">
        <v>2255.0620966343299</v>
      </c>
      <c r="AD7" s="28">
        <v>72412.173439825303</v>
      </c>
      <c r="AE7" s="28">
        <v>6055.8883785282997</v>
      </c>
      <c r="AF7" s="28">
        <v>100045.286159272</v>
      </c>
      <c r="AG7" s="28">
        <v>10423.799848762899</v>
      </c>
      <c r="AH7" s="28">
        <v>111161.352493703</v>
      </c>
      <c r="AI7" s="28">
        <v>2356.7432268308398</v>
      </c>
      <c r="AJ7" s="28">
        <v>7904.4014490980298</v>
      </c>
      <c r="AK7" s="28">
        <v>56.6020733731268</v>
      </c>
      <c r="AL7" s="28">
        <v>88239.469822490399</v>
      </c>
      <c r="AM7" s="28">
        <v>66.688848140125899</v>
      </c>
      <c r="AN7" s="28">
        <v>327.51434567370399</v>
      </c>
      <c r="AO7" s="28">
        <v>7322.2310331409799</v>
      </c>
      <c r="AP7" s="28">
        <v>170.89750516157099</v>
      </c>
      <c r="AQ7" s="28">
        <v>60.511769374493703</v>
      </c>
      <c r="AR7" s="28">
        <v>867.54314318689103</v>
      </c>
      <c r="AS7" s="28">
        <v>180139.555030188</v>
      </c>
      <c r="AT7" s="28">
        <v>92755.471058561394</v>
      </c>
      <c r="AU7" s="28">
        <v>87384.083971626504</v>
      </c>
      <c r="AV7" s="28">
        <v>19.159032722101902</v>
      </c>
      <c r="AW7" s="28">
        <v>8.9821578113615193</v>
      </c>
      <c r="AX7" s="28">
        <v>4905.6162640475704</v>
      </c>
      <c r="AY7" s="28">
        <v>91.593135699995102</v>
      </c>
      <c r="AZ7" s="28">
        <v>30790.4785699719</v>
      </c>
      <c r="BA7" s="28">
        <v>148.89814024372001</v>
      </c>
      <c r="BB7" s="28">
        <v>186.26145152311801</v>
      </c>
      <c r="BC7" s="28">
        <v>46192.9426456566</v>
      </c>
      <c r="BD7" s="28">
        <v>6182.0574156618604</v>
      </c>
      <c r="BE7" s="28">
        <v>159.38126608133899</v>
      </c>
      <c r="BF7" s="28">
        <v>1378.3825292525701</v>
      </c>
      <c r="BG7" s="28">
        <v>1.7871475002342301</v>
      </c>
      <c r="BH7" s="28">
        <v>6790.2420234902502</v>
      </c>
      <c r="BI7" s="28">
        <v>50473.460358336401</v>
      </c>
      <c r="BJ7" s="28">
        <v>0</v>
      </c>
      <c r="BK7" s="28">
        <v>1583.8475005466601</v>
      </c>
      <c r="BL7" s="28">
        <v>23252.9815894682</v>
      </c>
      <c r="BM7" s="28">
        <v>22302.762612774601</v>
      </c>
      <c r="BN7" s="28">
        <v>280081.30356762902</v>
      </c>
      <c r="BO7" s="28">
        <v>13029.549309435701</v>
      </c>
      <c r="BR7" s="32">
        <f t="shared" si="0"/>
        <v>6.2275824298414608E-3</v>
      </c>
      <c r="BS7" s="25">
        <f t="shared" ref="BS7:BS47" si="7">IF(Q7&lt;&gt;0,(Q7-B7)/B7,"")</f>
        <v>2.7762908493411675E-3</v>
      </c>
      <c r="BT7" s="25">
        <f t="shared" ref="BT7:BT47" si="8">IF(AD7&lt;&gt;0,(AD7-C7)/C7,"")</f>
        <v>8.4768358964136287E-5</v>
      </c>
      <c r="BU7" s="25">
        <f t="shared" ref="BU7:BU47" si="9">IF(AH7&lt;&gt;0,(AH7-D7)/D7,"")</f>
        <v>-4.1908472301995989E-4</v>
      </c>
      <c r="BV7" s="25">
        <f t="shared" ref="BV7:BW47" si="10">IF(AS7&lt;&gt;0,(AS7-E7)/E7,"")</f>
        <v>0.78888648499371095</v>
      </c>
      <c r="BW7" s="25">
        <f t="shared" si="10"/>
        <v>4.8313308343770171E-3</v>
      </c>
      <c r="BX7" s="25">
        <f t="shared" ref="BX7:BX47" si="11">IF(BH7&lt;&gt;0,(BH7-G7)/G7,"")</f>
        <v>2.0047025112811877E-3</v>
      </c>
      <c r="BY7" s="25">
        <f t="shared" ref="BY7:BY47" si="12">IF(BN7&lt;&gt;0,(BN7-H7)/H7,"")</f>
        <v>2.6710159388848012E-3</v>
      </c>
    </row>
    <row r="8" spans="1:77" x14ac:dyDescent="0.3">
      <c r="A8" s="6" t="s">
        <v>72</v>
      </c>
      <c r="B8" s="28">
        <v>993997.16740999999</v>
      </c>
      <c r="C8" s="28">
        <v>91554.979267000002</v>
      </c>
      <c r="D8" s="28">
        <v>127812.17062</v>
      </c>
      <c r="E8" s="28">
        <v>79779.373238</v>
      </c>
      <c r="F8" s="28">
        <v>69367.792426</v>
      </c>
      <c r="G8" s="28">
        <v>7351.9127242000004</v>
      </c>
      <c r="H8" s="28">
        <v>328551.28714999999</v>
      </c>
      <c r="J8" s="30" t="s">
        <v>72</v>
      </c>
      <c r="K8" s="28">
        <v>17356.862838914101</v>
      </c>
      <c r="L8" s="28">
        <v>9376.44011845368</v>
      </c>
      <c r="M8" s="28">
        <v>9371.2131026610205</v>
      </c>
      <c r="N8" s="28">
        <v>12295.4276158666</v>
      </c>
      <c r="O8" s="28">
        <v>6198.1244251205599</v>
      </c>
      <c r="P8" s="28">
        <v>1319149.7612425</v>
      </c>
      <c r="Q8" s="28">
        <v>995541.97392152599</v>
      </c>
      <c r="R8" s="28">
        <v>11063.3422776239</v>
      </c>
      <c r="S8" s="28">
        <v>83629.565647834403</v>
      </c>
      <c r="T8" s="28">
        <v>5894.8652876565402</v>
      </c>
      <c r="U8" s="28">
        <v>38574.502124974701</v>
      </c>
      <c r="V8" s="28">
        <v>7354.9651789857598</v>
      </c>
      <c r="W8" s="28">
        <v>7354.9651789857598</v>
      </c>
      <c r="X8" s="28">
        <v>721.66815677066904</v>
      </c>
      <c r="Y8" s="28">
        <v>8304.1783917194298</v>
      </c>
      <c r="Z8" s="28">
        <v>280.87908499752001</v>
      </c>
      <c r="AA8" s="28">
        <v>2629.3261998954999</v>
      </c>
      <c r="AB8" s="28">
        <v>3000.6420165827199</v>
      </c>
      <c r="AC8" s="28">
        <v>1597.65890310133</v>
      </c>
      <c r="AD8" s="28">
        <v>91559.684747984196</v>
      </c>
      <c r="AE8" s="28">
        <v>12827.6056890623</v>
      </c>
      <c r="AF8" s="28">
        <v>115181.83923698</v>
      </c>
      <c r="AG8" s="28">
        <v>12076.398069192001</v>
      </c>
      <c r="AH8" s="28">
        <v>127979.905462943</v>
      </c>
      <c r="AI8" s="28">
        <v>1936.98111978424</v>
      </c>
      <c r="AJ8" s="28">
        <v>7658.5026721231097</v>
      </c>
      <c r="AK8" s="28">
        <v>103.603837439662</v>
      </c>
      <c r="AL8" s="28">
        <v>125986.570328477</v>
      </c>
      <c r="AM8" s="28">
        <v>85.380702172103597</v>
      </c>
      <c r="AN8" s="28">
        <v>297.07128767561198</v>
      </c>
      <c r="AO8" s="28">
        <v>7768.2646079906499</v>
      </c>
      <c r="AP8" s="28">
        <v>468.87248809228498</v>
      </c>
      <c r="AQ8" s="28">
        <v>82.582873283839405</v>
      </c>
      <c r="AR8" s="28">
        <v>660.85686238198195</v>
      </c>
      <c r="AS8" s="28">
        <v>127253.59696670499</v>
      </c>
      <c r="AT8" s="28">
        <v>69678.447541395202</v>
      </c>
      <c r="AU8" s="28">
        <v>57575.149425310097</v>
      </c>
      <c r="AV8" s="28">
        <v>14.8661111019251</v>
      </c>
      <c r="AW8" s="28">
        <v>24.871966892089201</v>
      </c>
      <c r="AX8" s="28">
        <v>5245.5676411095801</v>
      </c>
      <c r="AY8" s="28">
        <v>92.955988696903106</v>
      </c>
      <c r="AZ8" s="28">
        <v>19935.2418263088</v>
      </c>
      <c r="BA8" s="28">
        <v>134.22953253085001</v>
      </c>
      <c r="BB8" s="28">
        <v>204.23089700557199</v>
      </c>
      <c r="BC8" s="28">
        <v>31792.239421837799</v>
      </c>
      <c r="BD8" s="28">
        <v>9153.4424303893793</v>
      </c>
      <c r="BE8" s="28">
        <v>274.907891036558</v>
      </c>
      <c r="BF8" s="28">
        <v>2488.6214396181499</v>
      </c>
      <c r="BG8" s="28">
        <v>4.0821662206716303</v>
      </c>
      <c r="BH8" s="28">
        <v>7370.5572130050496</v>
      </c>
      <c r="BI8" s="28">
        <v>79398.322142944206</v>
      </c>
      <c r="BJ8" s="28">
        <v>0</v>
      </c>
      <c r="BK8" s="28">
        <v>2499.4754917676901</v>
      </c>
      <c r="BL8" s="28">
        <v>29000.136427416401</v>
      </c>
      <c r="BM8" s="28">
        <v>23551.923940891898</v>
      </c>
      <c r="BN8" s="28">
        <v>329189.18643716502</v>
      </c>
      <c r="BO8" s="28">
        <v>18110.452190402699</v>
      </c>
      <c r="BR8" s="32">
        <f t="shared" si="0"/>
        <v>5.6389177204043987E-3</v>
      </c>
      <c r="BS8" s="25">
        <f t="shared" si="7"/>
        <v>1.5541357281240625E-3</v>
      </c>
      <c r="BT8" s="25">
        <f t="shared" si="8"/>
        <v>5.1395140077213634E-5</v>
      </c>
      <c r="BU8" s="25">
        <f t="shared" si="9"/>
        <v>1.3123542314424275E-3</v>
      </c>
      <c r="BV8" s="25">
        <f t="shared" si="10"/>
        <v>0.59506889816091435</v>
      </c>
      <c r="BW8" s="25">
        <f t="shared" si="10"/>
        <v>4.4783768450841529E-3</v>
      </c>
      <c r="BX8" s="25">
        <f t="shared" si="11"/>
        <v>2.5360051872865444E-3</v>
      </c>
      <c r="BY8" s="25">
        <f t="shared" si="12"/>
        <v>1.9415516301836719E-3</v>
      </c>
    </row>
    <row r="9" spans="1:77" x14ac:dyDescent="0.3">
      <c r="A9" s="6" t="s">
        <v>124</v>
      </c>
      <c r="B9" s="28">
        <v>106092.16336000001</v>
      </c>
      <c r="C9" s="28">
        <v>64219.865519999999</v>
      </c>
      <c r="D9" s="28">
        <v>31208.194823000002</v>
      </c>
      <c r="E9" s="28">
        <v>9941.6789417</v>
      </c>
      <c r="F9" s="28">
        <v>7043.0340058000002</v>
      </c>
      <c r="G9" s="28">
        <v>378.78732399</v>
      </c>
      <c r="H9" s="28">
        <v>65123.972672000004</v>
      </c>
      <c r="J9" s="30" t="s">
        <v>124</v>
      </c>
      <c r="K9" s="28">
        <v>1312.67750078363</v>
      </c>
      <c r="L9" s="28">
        <v>298.83706913427699</v>
      </c>
      <c r="M9" s="28">
        <v>297.87090175287199</v>
      </c>
      <c r="N9" s="28">
        <v>846.92367375452397</v>
      </c>
      <c r="O9" s="28">
        <v>2367.4959995649101</v>
      </c>
      <c r="P9" s="28">
        <v>303302.84572421899</v>
      </c>
      <c r="Q9" s="28">
        <v>106084.862258525</v>
      </c>
      <c r="R9" s="28">
        <v>2714.36498761751</v>
      </c>
      <c r="S9" s="28">
        <v>54384.149941348303</v>
      </c>
      <c r="T9" s="28">
        <v>620.34041007225505</v>
      </c>
      <c r="U9" s="28">
        <v>23463.1432260945</v>
      </c>
      <c r="V9" s="28">
        <v>426.35978362186302</v>
      </c>
      <c r="W9" s="28">
        <v>426.35978362186302</v>
      </c>
      <c r="X9" s="28">
        <v>224.06690586815199</v>
      </c>
      <c r="Y9" s="28">
        <v>2080.6485638772701</v>
      </c>
      <c r="Z9" s="28">
        <v>29.113618097874099</v>
      </c>
      <c r="AA9" s="28">
        <v>317.260723411431</v>
      </c>
      <c r="AB9" s="28">
        <v>358.825977722956</v>
      </c>
      <c r="AC9" s="28">
        <v>63.808574029663099</v>
      </c>
      <c r="AD9" s="28">
        <v>64219.910830624402</v>
      </c>
      <c r="AE9" s="28">
        <v>22569.996349908699</v>
      </c>
      <c r="AF9" s="28">
        <v>28095.064520907999</v>
      </c>
      <c r="AG9" s="28">
        <v>2897.7859889658598</v>
      </c>
      <c r="AH9" s="28">
        <v>31216.9174157421</v>
      </c>
      <c r="AI9" s="28">
        <v>76.831228819810704</v>
      </c>
      <c r="AJ9" s="28">
        <v>1408.5723878040301</v>
      </c>
      <c r="AK9" s="28">
        <v>15.211618247656199</v>
      </c>
      <c r="AL9" s="28">
        <v>18726.761316787601</v>
      </c>
      <c r="AM9" s="28">
        <v>32.575120289687199</v>
      </c>
      <c r="AN9" s="28">
        <v>41.9708997613496</v>
      </c>
      <c r="AO9" s="28">
        <v>1354.9634353522099</v>
      </c>
      <c r="AP9" s="28">
        <v>43.652008575979501</v>
      </c>
      <c r="AQ9" s="28">
        <v>13.2315752575274</v>
      </c>
      <c r="AR9" s="28">
        <v>318.05430557162998</v>
      </c>
      <c r="AS9" s="28">
        <v>9964.5061782436896</v>
      </c>
      <c r="AT9" s="28">
        <v>7063.0449028698604</v>
      </c>
      <c r="AU9" s="28">
        <v>2901.4612753738202</v>
      </c>
      <c r="AV9" s="28">
        <v>5.98291880928367</v>
      </c>
      <c r="AW9" s="28">
        <v>2.9057920931232299</v>
      </c>
      <c r="AX9" s="28">
        <v>1317.15612989632</v>
      </c>
      <c r="AY9" s="28">
        <v>9.7257345524892802</v>
      </c>
      <c r="AZ9" s="28">
        <v>820.51546233678903</v>
      </c>
      <c r="BA9" s="28">
        <v>9.29164481335118</v>
      </c>
      <c r="BB9" s="28">
        <v>11.8912698071506</v>
      </c>
      <c r="BC9" s="28">
        <v>2165.4113897385801</v>
      </c>
      <c r="BD9" s="28">
        <v>961.52116778297705</v>
      </c>
      <c r="BE9" s="28">
        <v>500.90038547815499</v>
      </c>
      <c r="BF9" s="28">
        <v>399.05844353687502</v>
      </c>
      <c r="BG9" s="28">
        <v>0.54676875168791295</v>
      </c>
      <c r="BH9" s="28">
        <v>379.61054470697701</v>
      </c>
      <c r="BI9" s="28">
        <v>11638.721182199901</v>
      </c>
      <c r="BJ9" s="28">
        <v>0</v>
      </c>
      <c r="BK9" s="28">
        <v>356.53676045172602</v>
      </c>
      <c r="BL9" s="28">
        <v>4279.5287606183902</v>
      </c>
      <c r="BM9" s="28">
        <v>2276.6713982572401</v>
      </c>
      <c r="BN9" s="28">
        <v>65113.024867033702</v>
      </c>
      <c r="BO9" s="28">
        <v>2946.7941058576798</v>
      </c>
      <c r="BR9" s="32">
        <f t="shared" si="0"/>
        <v>7.1777396494363439E-3</v>
      </c>
      <c r="BS9" s="25">
        <f t="shared" si="7"/>
        <v>-6.8818480496373027E-5</v>
      </c>
      <c r="BT9" s="25">
        <f t="shared" si="8"/>
        <v>7.0555464473963952E-7</v>
      </c>
      <c r="BU9" s="25">
        <f t="shared" si="9"/>
        <v>2.7949686906178283E-4</v>
      </c>
      <c r="BV9" s="25">
        <f t="shared" si="10"/>
        <v>2.296114839108479E-3</v>
      </c>
      <c r="BW9" s="25">
        <f t="shared" si="10"/>
        <v>2.8412324934653263E-3</v>
      </c>
      <c r="BX9" s="25">
        <f t="shared" si="11"/>
        <v>2.1733058759873863E-3</v>
      </c>
      <c r="BY9" s="25">
        <f t="shared" si="12"/>
        <v>-1.6810714268676965E-4</v>
      </c>
    </row>
    <row r="10" spans="1:77" x14ac:dyDescent="0.3">
      <c r="A10" s="6" t="s">
        <v>125</v>
      </c>
      <c r="B10" s="28">
        <v>123781.18519</v>
      </c>
      <c r="C10" s="28">
        <v>109892.20668</v>
      </c>
      <c r="D10" s="28">
        <v>65321.132897000003</v>
      </c>
      <c r="E10" s="28">
        <v>15182.402088000001</v>
      </c>
      <c r="F10" s="28">
        <v>9284.3222965000004</v>
      </c>
      <c r="G10" s="28">
        <v>8178.0095432999997</v>
      </c>
      <c r="H10" s="28">
        <v>97440.054258000004</v>
      </c>
      <c r="J10" s="30" t="s">
        <v>125</v>
      </c>
      <c r="K10" s="28">
        <v>1146.0620486978901</v>
      </c>
      <c r="L10" s="28">
        <v>803.56609469435705</v>
      </c>
      <c r="M10" s="28">
        <v>802.70881750650597</v>
      </c>
      <c r="N10" s="28">
        <v>2220.1343993452201</v>
      </c>
      <c r="O10" s="28">
        <v>907.53586745585505</v>
      </c>
      <c r="P10" s="28">
        <v>517625.20229781501</v>
      </c>
      <c r="Q10" s="28">
        <v>123663.429961915</v>
      </c>
      <c r="R10" s="28">
        <v>2225.7100934049799</v>
      </c>
      <c r="S10" s="28">
        <v>117370.915605819</v>
      </c>
      <c r="T10" s="28">
        <v>940.65811528299105</v>
      </c>
      <c r="U10" s="28">
        <v>47825.738546558401</v>
      </c>
      <c r="V10" s="28">
        <v>1028.7314970060099</v>
      </c>
      <c r="W10" s="28">
        <v>1028.7314970060099</v>
      </c>
      <c r="X10" s="28">
        <v>475.446621361685</v>
      </c>
      <c r="Y10" s="28">
        <v>3735.50078738295</v>
      </c>
      <c r="Z10" s="28">
        <v>63.477068352541203</v>
      </c>
      <c r="AA10" s="28">
        <v>412.71906263220802</v>
      </c>
      <c r="AB10" s="28">
        <v>448.15328190854098</v>
      </c>
      <c r="AC10" s="28">
        <v>99.106864090510797</v>
      </c>
      <c r="AD10" s="28">
        <v>109891.033791233</v>
      </c>
      <c r="AE10" s="28">
        <v>51807.405446430399</v>
      </c>
      <c r="AF10" s="28">
        <v>58723.794544883203</v>
      </c>
      <c r="AG10" s="28">
        <v>6049.51011557731</v>
      </c>
      <c r="AH10" s="28">
        <v>65248.751281822202</v>
      </c>
      <c r="AI10" s="28">
        <v>75.937190009920897</v>
      </c>
      <c r="AJ10" s="28">
        <v>2069.35793883827</v>
      </c>
      <c r="AK10" s="28">
        <v>12.426303565424799</v>
      </c>
      <c r="AL10" s="28">
        <v>21311.602203902101</v>
      </c>
      <c r="AM10" s="28">
        <v>17.285791101043301</v>
      </c>
      <c r="AN10" s="28">
        <v>34.645735654800298</v>
      </c>
      <c r="AO10" s="28">
        <v>3271.6612065896102</v>
      </c>
      <c r="AP10" s="28">
        <v>49.1632716590331</v>
      </c>
      <c r="AQ10" s="28">
        <v>11.765900450294</v>
      </c>
      <c r="AR10" s="28">
        <v>36.493233463957097</v>
      </c>
      <c r="AS10" s="28">
        <v>17182.655189217101</v>
      </c>
      <c r="AT10" s="28">
        <v>9291.5815129548992</v>
      </c>
      <c r="AU10" s="28">
        <v>7891.0736762622801</v>
      </c>
      <c r="AV10" s="28">
        <v>1.14349289284986</v>
      </c>
      <c r="AW10" s="28">
        <v>4.8520044974288599</v>
      </c>
      <c r="AX10" s="28">
        <v>1104.8729598703601</v>
      </c>
      <c r="AY10" s="28">
        <v>8.3944900984914899</v>
      </c>
      <c r="AZ10" s="28">
        <v>1553.4437154494301</v>
      </c>
      <c r="BA10" s="28">
        <v>15.299374218048101</v>
      </c>
      <c r="BB10" s="28">
        <v>29.784091778413401</v>
      </c>
      <c r="BC10" s="28">
        <v>2964.7010419043499</v>
      </c>
      <c r="BD10" s="28">
        <v>1119.5562913161</v>
      </c>
      <c r="BE10" s="28">
        <v>70.136850036100597</v>
      </c>
      <c r="BF10" s="28">
        <v>104.306115841862</v>
      </c>
      <c r="BG10" s="28">
        <v>1.2059338833865101</v>
      </c>
      <c r="BH10" s="28">
        <v>8191.5095298092301</v>
      </c>
      <c r="BI10" s="28">
        <v>11439.8025056106</v>
      </c>
      <c r="BJ10" s="28">
        <v>0</v>
      </c>
      <c r="BK10" s="28">
        <v>473.66391135413301</v>
      </c>
      <c r="BL10" s="28">
        <v>5235.8306658176698</v>
      </c>
      <c r="BM10" s="28">
        <v>2983.6129958564002</v>
      </c>
      <c r="BN10" s="28">
        <v>97330.909007534297</v>
      </c>
      <c r="BO10" s="28">
        <v>2755.1853123486299</v>
      </c>
      <c r="BR10" s="32">
        <f t="shared" si="0"/>
        <v>7.2866777067983638E-3</v>
      </c>
      <c r="BS10" s="25">
        <f t="shared" si="7"/>
        <v>-9.513176651544939E-4</v>
      </c>
      <c r="BT10" s="25">
        <f t="shared" si="8"/>
        <v>-1.0673084128874593E-5</v>
      </c>
      <c r="BU10" s="25">
        <f t="shared" si="9"/>
        <v>-1.1080887909879662E-3</v>
      </c>
      <c r="BV10" s="25">
        <f t="shared" si="10"/>
        <v>0.13174813113387887</v>
      </c>
      <c r="BW10" s="25">
        <f t="shared" si="10"/>
        <v>7.8187898083151221E-4</v>
      </c>
      <c r="BX10" s="25">
        <f t="shared" si="11"/>
        <v>1.6507667835005864E-3</v>
      </c>
      <c r="BY10" s="25">
        <f t="shared" si="12"/>
        <v>-1.120127151989402E-3</v>
      </c>
    </row>
    <row r="11" spans="1:77" x14ac:dyDescent="0.3">
      <c r="A11" s="6" t="s">
        <v>126</v>
      </c>
      <c r="B11" s="28">
        <v>328884.78106000001</v>
      </c>
      <c r="C11" s="28">
        <v>144396.84112999999</v>
      </c>
      <c r="D11" s="28">
        <v>139572.72850999999</v>
      </c>
      <c r="E11" s="28">
        <v>30925.449515</v>
      </c>
      <c r="F11" s="28">
        <v>21635.810259000002</v>
      </c>
      <c r="G11" s="28">
        <v>6552.5990374000003</v>
      </c>
      <c r="H11" s="28">
        <v>225195.67243999999</v>
      </c>
      <c r="J11" s="30" t="s">
        <v>126</v>
      </c>
      <c r="K11" s="28">
        <v>6018.9693428236797</v>
      </c>
      <c r="L11" s="28">
        <v>2107.1374326799601</v>
      </c>
      <c r="M11" s="28">
        <v>2105.2642047418099</v>
      </c>
      <c r="N11" s="28">
        <v>5023.7499015526</v>
      </c>
      <c r="O11" s="28">
        <v>2100.3079312189002</v>
      </c>
      <c r="P11" s="28">
        <v>968263.76550574298</v>
      </c>
      <c r="Q11" s="28">
        <v>328257.26376869099</v>
      </c>
      <c r="R11" s="28">
        <v>4409.8529934026601</v>
      </c>
      <c r="S11" s="28">
        <v>219409.49224875899</v>
      </c>
      <c r="T11" s="28">
        <v>1946.56393339803</v>
      </c>
      <c r="U11" s="28">
        <v>90787.421059971704</v>
      </c>
      <c r="V11" s="28">
        <v>2260.3070968276602</v>
      </c>
      <c r="W11" s="28">
        <v>2260.3070968276602</v>
      </c>
      <c r="X11" s="28">
        <v>892.76624657594596</v>
      </c>
      <c r="Y11" s="28">
        <v>4397.4862871994101</v>
      </c>
      <c r="Z11" s="28">
        <v>137.31873160435799</v>
      </c>
      <c r="AA11" s="28">
        <v>1294.8884215964699</v>
      </c>
      <c r="AB11" s="28">
        <v>1849.47830099108</v>
      </c>
      <c r="AC11" s="28">
        <v>442.073382502686</v>
      </c>
      <c r="AD11" s="28">
        <v>144395.74611165299</v>
      </c>
      <c r="AE11" s="28">
        <v>29022.676513959301</v>
      </c>
      <c r="AF11" s="28">
        <v>125503.530504803</v>
      </c>
      <c r="AG11" s="28">
        <v>13051.995540710999</v>
      </c>
      <c r="AH11" s="28">
        <v>139448.29229208999</v>
      </c>
      <c r="AI11" s="28">
        <v>328.92901035922102</v>
      </c>
      <c r="AJ11" s="28">
        <v>3937.4080042659398</v>
      </c>
      <c r="AK11" s="28">
        <v>52.878422152041701</v>
      </c>
      <c r="AL11" s="28">
        <v>67699.538779344904</v>
      </c>
      <c r="AM11" s="28">
        <v>37.604355561434403</v>
      </c>
      <c r="AN11" s="28">
        <v>101.56098271025201</v>
      </c>
      <c r="AO11" s="28">
        <v>5310.4166162359297</v>
      </c>
      <c r="AP11" s="28">
        <v>71.084204765290494</v>
      </c>
      <c r="AQ11" s="28">
        <v>42.015725568654602</v>
      </c>
      <c r="AR11" s="28">
        <v>120.14765246338899</v>
      </c>
      <c r="AS11" s="28">
        <v>38832.882525725101</v>
      </c>
      <c r="AT11" s="28">
        <v>21664.686195318402</v>
      </c>
      <c r="AU11" s="28">
        <v>17168.196330406699</v>
      </c>
      <c r="AV11" s="28">
        <v>4.5630352133247296</v>
      </c>
      <c r="AW11" s="28">
        <v>5.2026016744104</v>
      </c>
      <c r="AX11" s="28">
        <v>2259.8633876221502</v>
      </c>
      <c r="AY11" s="28">
        <v>31.451950373958901</v>
      </c>
      <c r="AZ11" s="28">
        <v>4680.2336778055196</v>
      </c>
      <c r="BA11" s="28">
        <v>50.386851524220504</v>
      </c>
      <c r="BB11" s="28">
        <v>85.406904765841503</v>
      </c>
      <c r="BC11" s="28">
        <v>8239.0536219183505</v>
      </c>
      <c r="BD11" s="28">
        <v>4330.9942750464197</v>
      </c>
      <c r="BE11" s="28">
        <v>163.73148718287899</v>
      </c>
      <c r="BF11" s="28">
        <v>405.62010306607698</v>
      </c>
      <c r="BG11" s="28">
        <v>3.4646147147494699</v>
      </c>
      <c r="BH11" s="28">
        <v>6564.7158310598197</v>
      </c>
      <c r="BI11" s="28">
        <v>40793.482180248902</v>
      </c>
      <c r="BJ11" s="28">
        <v>0</v>
      </c>
      <c r="BK11" s="28">
        <v>1406.6152953845101</v>
      </c>
      <c r="BL11" s="28">
        <v>11008.075770396699</v>
      </c>
      <c r="BM11" s="28">
        <v>10087.051551950201</v>
      </c>
      <c r="BN11" s="28">
        <v>224804.320036155</v>
      </c>
      <c r="BO11" s="28">
        <v>7483.5352445818598</v>
      </c>
      <c r="BR11" s="32">
        <f t="shared" si="0"/>
        <v>6.4021310831540879E-3</v>
      </c>
      <c r="BS11" s="25">
        <f t="shared" si="7"/>
        <v>-1.9080155952687272E-3</v>
      </c>
      <c r="BT11" s="25">
        <f t="shared" si="8"/>
        <v>-7.5833954429227097E-6</v>
      </c>
      <c r="BU11" s="25">
        <f t="shared" si="9"/>
        <v>-8.91551087654516E-4</v>
      </c>
      <c r="BV11" s="25">
        <f t="shared" si="10"/>
        <v>0.25569338957836973</v>
      </c>
      <c r="BW11" s="25">
        <f t="shared" si="10"/>
        <v>1.3346362337591762E-3</v>
      </c>
      <c r="BX11" s="25">
        <f t="shared" si="11"/>
        <v>1.8491584164788545E-3</v>
      </c>
      <c r="BY11" s="25">
        <f t="shared" si="12"/>
        <v>-1.7378327016886513E-3</v>
      </c>
    </row>
    <row r="12" spans="1:77" x14ac:dyDescent="0.3">
      <c r="A12" s="6" t="s">
        <v>73</v>
      </c>
      <c r="B12" s="28">
        <v>290283.35702</v>
      </c>
      <c r="C12" s="28">
        <v>17958.049083000002</v>
      </c>
      <c r="D12" s="28">
        <v>119407.65339000001</v>
      </c>
      <c r="E12" s="28">
        <v>26042.671334999999</v>
      </c>
      <c r="F12" s="28">
        <v>23107.938904999999</v>
      </c>
      <c r="G12" s="28">
        <v>3595.2185616000002</v>
      </c>
      <c r="H12" s="28">
        <v>106825.77753000001</v>
      </c>
      <c r="J12" s="30" t="s">
        <v>73</v>
      </c>
      <c r="K12" s="28">
        <v>5259.9760122051002</v>
      </c>
      <c r="L12" s="28">
        <v>2545.0820591421798</v>
      </c>
      <c r="M12" s="28">
        <v>2540.54466343683</v>
      </c>
      <c r="N12" s="28">
        <v>3385.7536525074802</v>
      </c>
      <c r="O12" s="28">
        <v>1927.2272212555099</v>
      </c>
      <c r="P12" s="28">
        <v>344575.42678612302</v>
      </c>
      <c r="Q12" s="28">
        <v>288509.11746468401</v>
      </c>
      <c r="R12" s="28">
        <v>3473.5715350078499</v>
      </c>
      <c r="S12" s="28">
        <v>26903.834034186399</v>
      </c>
      <c r="T12" s="28">
        <v>1773.85431028324</v>
      </c>
      <c r="U12" s="28">
        <v>11838.167332698</v>
      </c>
      <c r="V12" s="28">
        <v>2100.5468725779101</v>
      </c>
      <c r="W12" s="28">
        <v>2100.5468725779101</v>
      </c>
      <c r="X12" s="28">
        <v>866.29142457161402</v>
      </c>
      <c r="Y12" s="28">
        <v>2579.9754052073099</v>
      </c>
      <c r="Z12" s="28">
        <v>131.17934226837599</v>
      </c>
      <c r="AA12" s="28">
        <v>852.43672483671901</v>
      </c>
      <c r="AB12" s="28">
        <v>1056.5418142630199</v>
      </c>
      <c r="AC12" s="28">
        <v>473.59050386096499</v>
      </c>
      <c r="AD12" s="28">
        <v>17957.043366689199</v>
      </c>
      <c r="AE12" s="28">
        <v>1306.3757017631399</v>
      </c>
      <c r="AF12" s="28">
        <v>107441.46664483999</v>
      </c>
      <c r="AG12" s="28">
        <v>11071.8848450977</v>
      </c>
      <c r="AH12" s="28">
        <v>119379.64291451</v>
      </c>
      <c r="AI12" s="28">
        <v>485.55276973772698</v>
      </c>
      <c r="AJ12" s="28">
        <v>2538.6240459388</v>
      </c>
      <c r="AK12" s="28">
        <v>33.404317362720903</v>
      </c>
      <c r="AL12" s="28">
        <v>42686.808921354503</v>
      </c>
      <c r="AM12" s="28">
        <v>73.305824964037001</v>
      </c>
      <c r="AN12" s="28">
        <v>84.291206468360997</v>
      </c>
      <c r="AO12" s="28">
        <v>2646.2177588915101</v>
      </c>
      <c r="AP12" s="28">
        <v>31.282617272111001</v>
      </c>
      <c r="AQ12" s="28">
        <v>24.656165060048401</v>
      </c>
      <c r="AR12" s="28">
        <v>164.12138847533799</v>
      </c>
      <c r="AS12" s="28">
        <v>39969.816466075499</v>
      </c>
      <c r="AT12" s="28">
        <v>22959.880976070701</v>
      </c>
      <c r="AU12" s="28">
        <v>17009.9354900047</v>
      </c>
      <c r="AV12" s="28">
        <v>13.8634280769633</v>
      </c>
      <c r="AW12" s="28">
        <v>1.3045690000385699</v>
      </c>
      <c r="AX12" s="28">
        <v>2187.60067251993</v>
      </c>
      <c r="AY12" s="28">
        <v>26.154525461730501</v>
      </c>
      <c r="AZ12" s="28">
        <v>6213.9733716937499</v>
      </c>
      <c r="BA12" s="28">
        <v>37.297179871801198</v>
      </c>
      <c r="BB12" s="28">
        <v>50.277211814569199</v>
      </c>
      <c r="BC12" s="28">
        <v>10666.648863131501</v>
      </c>
      <c r="BD12" s="28">
        <v>3060.1443226473002</v>
      </c>
      <c r="BE12" s="28">
        <v>95.959812937823997</v>
      </c>
      <c r="BF12" s="28">
        <v>607.886141635939</v>
      </c>
      <c r="BG12" s="28">
        <v>1.6359214324531299</v>
      </c>
      <c r="BH12" s="28">
        <v>3598.63784767164</v>
      </c>
      <c r="BI12" s="28">
        <v>27310.4872168168</v>
      </c>
      <c r="BJ12" s="28">
        <v>0</v>
      </c>
      <c r="BK12" s="28">
        <v>801.39833207051004</v>
      </c>
      <c r="BL12" s="28">
        <v>9145.1822180886902</v>
      </c>
      <c r="BM12" s="28">
        <v>7809.5455253625096</v>
      </c>
      <c r="BN12" s="28">
        <v>106558.58719004301</v>
      </c>
      <c r="BO12" s="28">
        <v>6277.9346279948304</v>
      </c>
      <c r="BR12" s="32">
        <f t="shared" si="0"/>
        <v>7.256609279623843E-3</v>
      </c>
      <c r="BS12" s="25">
        <f t="shared" si="7"/>
        <v>-6.1120953454928727E-3</v>
      </c>
      <c r="BT12" s="25">
        <f t="shared" si="8"/>
        <v>-5.6003650850646746E-5</v>
      </c>
      <c r="BU12" s="25">
        <f t="shared" si="9"/>
        <v>-2.3457856087769996E-4</v>
      </c>
      <c r="BV12" s="25">
        <f t="shared" si="10"/>
        <v>0.53478174154730973</v>
      </c>
      <c r="BW12" s="25">
        <f t="shared" si="10"/>
        <v>-6.4072321438093322E-3</v>
      </c>
      <c r="BX12" s="25">
        <f t="shared" si="11"/>
        <v>9.5106486936864093E-4</v>
      </c>
      <c r="BY12" s="25">
        <f t="shared" si="12"/>
        <v>-2.5011785182837984E-3</v>
      </c>
    </row>
    <row r="13" spans="1:77" x14ac:dyDescent="0.3">
      <c r="A13" s="6" t="s">
        <v>86</v>
      </c>
      <c r="B13" s="28">
        <v>7519.0737359000004</v>
      </c>
      <c r="C13" s="28">
        <v>5.1836877091</v>
      </c>
      <c r="D13" s="28">
        <v>1924.9324654</v>
      </c>
      <c r="E13" s="28">
        <v>214.09313639999999</v>
      </c>
      <c r="F13" s="28">
        <v>148.81554666</v>
      </c>
      <c r="G13" s="28">
        <v>154.75224817</v>
      </c>
      <c r="H13" s="28">
        <v>2470.5976836</v>
      </c>
      <c r="J13" s="30" t="s">
        <v>86</v>
      </c>
      <c r="K13" s="28">
        <v>8.35122223052631E-3</v>
      </c>
      <c r="L13" s="28">
        <v>7.0536694759542901E-3</v>
      </c>
      <c r="M13" s="28">
        <v>7.0529419064885102E-3</v>
      </c>
      <c r="N13" s="28">
        <v>2.0367999341920299E-3</v>
      </c>
      <c r="O13" s="28">
        <v>3.03855483198597E-2</v>
      </c>
      <c r="P13" s="28">
        <v>9.4357590965458898E-2</v>
      </c>
      <c r="Q13" s="28">
        <v>2.7357997378704502</v>
      </c>
      <c r="R13" s="28">
        <v>3.9685670593892101E-2</v>
      </c>
      <c r="S13" s="28">
        <v>1.55863965853932E-2</v>
      </c>
      <c r="T13" s="28">
        <v>2.17883600705699E-2</v>
      </c>
      <c r="U13" s="28">
        <v>3.1647716433141999E-3</v>
      </c>
      <c r="V13" s="28">
        <v>9.0313147979298493E-3</v>
      </c>
      <c r="W13" s="28">
        <v>9.0313147979298493E-3</v>
      </c>
      <c r="X13" s="28">
        <v>4.1319731917965902E-4</v>
      </c>
      <c r="Y13" s="28">
        <v>1.6513810958734901E-2</v>
      </c>
      <c r="Z13" s="28">
        <v>6.9974555474351904E-6</v>
      </c>
      <c r="AA13" s="28">
        <v>7.6858384541190496E-4</v>
      </c>
      <c r="AB13" s="28">
        <v>3.3024326762457401E-3</v>
      </c>
      <c r="AC13" s="28">
        <v>1.89885079293639E-3</v>
      </c>
      <c r="AD13" s="28">
        <v>9.1961738785363502E-4</v>
      </c>
      <c r="AE13" s="28">
        <v>0</v>
      </c>
      <c r="AF13" s="28">
        <v>5.5607911947397698E-2</v>
      </c>
      <c r="AG13" s="28">
        <v>5.7655655682137498E-3</v>
      </c>
      <c r="AH13" s="28">
        <v>6.1786674834791201E-2</v>
      </c>
      <c r="AI13" s="28">
        <v>2.85940174793453E-5</v>
      </c>
      <c r="AJ13" s="28">
        <v>2.8271976491564502E-2</v>
      </c>
      <c r="AK13" s="28">
        <v>1.94918121772296E-3</v>
      </c>
      <c r="AL13" s="28">
        <v>0.32974617427536601</v>
      </c>
      <c r="AM13" s="28">
        <v>4.6471696511736802E-4</v>
      </c>
      <c r="AN13" s="28">
        <v>7.8646706019168996E-5</v>
      </c>
      <c r="AO13" s="28">
        <v>1.44848614119501E-3</v>
      </c>
      <c r="AP13" s="28">
        <v>7.1517891940453202E-4</v>
      </c>
      <c r="AQ13" s="28">
        <v>2.1285434613667501E-5</v>
      </c>
      <c r="AR13" s="28">
        <v>3.4028876215986799E-4</v>
      </c>
      <c r="AS13" s="28">
        <v>0.102826067741029</v>
      </c>
      <c r="AT13" s="28">
        <v>3.6093362504501202E-2</v>
      </c>
      <c r="AU13" s="28">
        <v>6.6732705236528397E-2</v>
      </c>
      <c r="AV13" s="28">
        <v>9.9642388267001902E-5</v>
      </c>
      <c r="AW13" s="28">
        <v>3.1360158695304698E-5</v>
      </c>
      <c r="AX13" s="28">
        <v>1.8998050783467502E-2</v>
      </c>
      <c r="AY13" s="28">
        <v>1.2690085660587301E-4</v>
      </c>
      <c r="AZ13" s="28">
        <v>1.4038193973665699E-3</v>
      </c>
      <c r="BA13" s="28">
        <v>4.2069346384695298E-6</v>
      </c>
      <c r="BB13" s="28">
        <v>3.2817539972552397E-5</v>
      </c>
      <c r="BC13" s="28">
        <v>5.5580107695784101E-3</v>
      </c>
      <c r="BD13" s="28">
        <v>5.0132225872341297E-3</v>
      </c>
      <c r="BE13" s="28">
        <v>4.6151171811703298E-3</v>
      </c>
      <c r="BF13" s="28">
        <v>1.4755722371952699E-4</v>
      </c>
      <c r="BG13" s="28">
        <v>5.8095124787116003E-5</v>
      </c>
      <c r="BH13" s="28">
        <v>1.36874432447626E-3</v>
      </c>
      <c r="BI13" s="28">
        <v>0.23706000120755899</v>
      </c>
      <c r="BJ13" s="28">
        <v>0</v>
      </c>
      <c r="BK13" s="28">
        <v>2.43379788041028E-3</v>
      </c>
      <c r="BL13" s="28">
        <v>8.6425897994344997E-2</v>
      </c>
      <c r="BM13" s="28">
        <v>1.8876702200763901E-2</v>
      </c>
      <c r="BN13" s="28">
        <v>0.707893285272572</v>
      </c>
      <c r="BO13" s="28">
        <v>0.105305098432513</v>
      </c>
      <c r="BR13" s="32">
        <f t="shared" si="0"/>
        <v>6.6874827021277646E-3</v>
      </c>
      <c r="BS13" s="25">
        <f t="shared" si="7"/>
        <v>-0.99963615202696998</v>
      </c>
      <c r="BT13" s="25">
        <f t="shared" si="8"/>
        <v>-0.99982259398338391</v>
      </c>
      <c r="BU13" s="25">
        <f t="shared" si="9"/>
        <v>-0.99996790189996509</v>
      </c>
      <c r="BV13" s="25">
        <f t="shared" si="10"/>
        <v>-0.99951971338516465</v>
      </c>
      <c r="BW13" s="25">
        <f t="shared" si="10"/>
        <v>-0.99975746242032792</v>
      </c>
      <c r="BX13" s="25">
        <f t="shared" si="11"/>
        <v>-0.99999115525402271</v>
      </c>
      <c r="BY13" s="25">
        <f t="shared" si="12"/>
        <v>-0.99971347286125478</v>
      </c>
    </row>
    <row r="14" spans="1:77" x14ac:dyDescent="0.3">
      <c r="A14" s="6" t="s">
        <v>180</v>
      </c>
      <c r="B14" s="28">
        <v>3880.3905739000002</v>
      </c>
      <c r="C14" s="28">
        <v>7.0955164429000002</v>
      </c>
      <c r="D14" s="28">
        <v>2367.8038160999999</v>
      </c>
      <c r="E14" s="28">
        <v>232.29823329999999</v>
      </c>
      <c r="F14" s="28">
        <v>155.34834282</v>
      </c>
      <c r="G14" s="28">
        <v>49.790867796000001</v>
      </c>
      <c r="H14" s="28">
        <v>1448.9214339</v>
      </c>
      <c r="J14" s="30" t="s">
        <v>180</v>
      </c>
      <c r="K14" s="28">
        <v>14.2037001365763</v>
      </c>
      <c r="L14" s="28">
        <v>2.4525749983187501</v>
      </c>
      <c r="M14" s="28">
        <v>2.4485791205773899</v>
      </c>
      <c r="N14" s="28">
        <v>0.854679880619716</v>
      </c>
      <c r="O14" s="28">
        <v>8.63700327952645</v>
      </c>
      <c r="P14" s="28">
        <v>99.540305405622803</v>
      </c>
      <c r="Q14" s="28">
        <v>792.460081240318</v>
      </c>
      <c r="R14" s="28">
        <v>14.642256832950199</v>
      </c>
      <c r="S14" s="28">
        <v>5.7113811364936602</v>
      </c>
      <c r="T14" s="28">
        <v>6.9022280710659896</v>
      </c>
      <c r="U14" s="28">
        <v>7.4859874109690798</v>
      </c>
      <c r="V14" s="28">
        <v>3.5374555738465601</v>
      </c>
      <c r="W14" s="28">
        <v>3.5374555738465601</v>
      </c>
      <c r="X14" s="28">
        <v>1.51788626575615</v>
      </c>
      <c r="Y14" s="28">
        <v>6.3956147139778503</v>
      </c>
      <c r="Z14" s="28">
        <v>5.08244267383169E-2</v>
      </c>
      <c r="AA14" s="28">
        <v>1.2684037220633</v>
      </c>
      <c r="AB14" s="28">
        <v>5.8021487665470799</v>
      </c>
      <c r="AC14" s="28">
        <v>0.76176440598885298</v>
      </c>
      <c r="AD14" s="28">
        <v>1.30116669698021</v>
      </c>
      <c r="AE14" s="28">
        <v>0</v>
      </c>
      <c r="AF14" s="28">
        <v>700.71878569420801</v>
      </c>
      <c r="AG14" s="28">
        <v>76.337288645645501</v>
      </c>
      <c r="AH14" s="28">
        <v>778.57396060560995</v>
      </c>
      <c r="AI14" s="28">
        <v>9.2911002611375304E-2</v>
      </c>
      <c r="AJ14" s="28">
        <v>9.9647870919382395</v>
      </c>
      <c r="AK14" s="28">
        <v>0.41704897457519702</v>
      </c>
      <c r="AL14" s="28">
        <v>151.457240870384</v>
      </c>
      <c r="AM14" s="28">
        <v>0.12894087534515999</v>
      </c>
      <c r="AN14" s="28">
        <v>0.23747158517832601</v>
      </c>
      <c r="AO14" s="28">
        <v>8.0206570875841106</v>
      </c>
      <c r="AP14" s="28">
        <v>0.18980176039065799</v>
      </c>
      <c r="AQ14" s="28">
        <v>0.113948184218213</v>
      </c>
      <c r="AR14" s="28">
        <v>0.20787449087010901</v>
      </c>
      <c r="AS14" s="28">
        <v>69.571950598058805</v>
      </c>
      <c r="AT14" s="28">
        <v>52.717377164856103</v>
      </c>
      <c r="AU14" s="28">
        <v>16.854573433202599</v>
      </c>
      <c r="AV14" s="28">
        <v>3.2685781841630901E-2</v>
      </c>
      <c r="AW14" s="28">
        <v>6.6213457012626901E-3</v>
      </c>
      <c r="AX14" s="28">
        <v>13.8088277473723</v>
      </c>
      <c r="AY14" s="28">
        <v>8.2036001477096596E-2</v>
      </c>
      <c r="AZ14" s="28">
        <v>6.5546074946124504</v>
      </c>
      <c r="BA14" s="28">
        <v>7.7704272006261094E-2</v>
      </c>
      <c r="BB14" s="28">
        <v>9.1913215055363498E-2</v>
      </c>
      <c r="BC14" s="28">
        <v>17.2104612620358</v>
      </c>
      <c r="BD14" s="28">
        <v>3.9344528830613301</v>
      </c>
      <c r="BE14" s="28">
        <v>1.14606299707336</v>
      </c>
      <c r="BF14" s="28">
        <v>4.3777098386767799</v>
      </c>
      <c r="BG14" s="28">
        <v>1.3004250841890001E-2</v>
      </c>
      <c r="BH14" s="28">
        <v>15.7544015829186</v>
      </c>
      <c r="BI14" s="28">
        <v>108.78125689141601</v>
      </c>
      <c r="BJ14" s="28">
        <v>0</v>
      </c>
      <c r="BK14" s="28">
        <v>1.91083898647353</v>
      </c>
      <c r="BL14" s="28">
        <v>29.6756085012649</v>
      </c>
      <c r="BM14" s="28">
        <v>17.0662894293887</v>
      </c>
      <c r="BN14" s="28">
        <v>301.00213175923301</v>
      </c>
      <c r="BO14" s="28">
        <v>32.038494846751099</v>
      </c>
      <c r="BR14" s="32">
        <f t="shared" si="0"/>
        <v>1.9495723496525232E-3</v>
      </c>
      <c r="BS14" s="25">
        <f t="shared" si="7"/>
        <v>-0.79577826866952395</v>
      </c>
      <c r="BT14" s="25">
        <f t="shared" si="8"/>
        <v>-0.81662128367242404</v>
      </c>
      <c r="BU14" s="25">
        <f t="shared" si="9"/>
        <v>-0.67118307888869111</v>
      </c>
      <c r="BV14" s="25">
        <f t="shared" si="10"/>
        <v>-0.70050589877620562</v>
      </c>
      <c r="BW14" s="25">
        <f t="shared" si="10"/>
        <v>-0.66065053409717411</v>
      </c>
      <c r="BX14" s="25">
        <f t="shared" si="11"/>
        <v>-0.68358853178726386</v>
      </c>
      <c r="BY14" s="25">
        <f t="shared" si="12"/>
        <v>-0.7922577962360331</v>
      </c>
    </row>
    <row r="15" spans="1:77" x14ac:dyDescent="0.3">
      <c r="A15" s="13" t="s">
        <v>88</v>
      </c>
      <c r="B15" s="28">
        <v>32967.429699</v>
      </c>
      <c r="C15" s="28">
        <v>8.0592141292000008</v>
      </c>
      <c r="D15" s="28">
        <v>5556.5644693000004</v>
      </c>
      <c r="E15" s="28">
        <v>428.58876949</v>
      </c>
      <c r="F15" s="28">
        <v>386.48088430000001</v>
      </c>
      <c r="G15" s="28">
        <v>1414.6436338999999</v>
      </c>
      <c r="H15" s="28">
        <v>8606.7948280000001</v>
      </c>
      <c r="J15" s="30" t="s">
        <v>88</v>
      </c>
      <c r="K15" s="28">
        <v>1.2622533396804301</v>
      </c>
      <c r="L15" s="28">
        <v>128.433297948378</v>
      </c>
      <c r="M15" s="28">
        <v>128.43223449170699</v>
      </c>
      <c r="N15" s="28">
        <v>47.112211461829602</v>
      </c>
      <c r="O15" s="28">
        <v>74.8319284104563</v>
      </c>
      <c r="P15" s="28">
        <v>36.2218947193792</v>
      </c>
      <c r="Q15" s="28">
        <v>8870.76722520763</v>
      </c>
      <c r="R15" s="28">
        <v>473.06056985796801</v>
      </c>
      <c r="S15" s="28">
        <v>43.721383669372798</v>
      </c>
      <c r="T15" s="28">
        <v>155.09046240579301</v>
      </c>
      <c r="U15" s="28">
        <v>1.41179784006084</v>
      </c>
      <c r="V15" s="28">
        <v>205.01002865744101</v>
      </c>
      <c r="W15" s="28">
        <v>205.01002865744101</v>
      </c>
      <c r="X15" s="28">
        <v>5.5778609655142004</v>
      </c>
      <c r="Y15" s="28">
        <v>58.363176610062901</v>
      </c>
      <c r="Z15" s="28">
        <v>3.67977962637389</v>
      </c>
      <c r="AA15" s="28">
        <v>27.6603030363156</v>
      </c>
      <c r="AB15" s="28">
        <v>0.54479135134509504</v>
      </c>
      <c r="AC15" s="28">
        <v>4.2981964494783302E-2</v>
      </c>
      <c r="AD15" s="28">
        <v>1.93866636904269</v>
      </c>
      <c r="AE15" s="28">
        <v>0</v>
      </c>
      <c r="AF15" s="28">
        <v>705.63351466349195</v>
      </c>
      <c r="AG15" s="28">
        <v>72.825831335394398</v>
      </c>
      <c r="AH15" s="28">
        <v>784.03720696439996</v>
      </c>
      <c r="AI15" s="28">
        <v>1.0850488314511301E-2</v>
      </c>
      <c r="AJ15" s="28">
        <v>183.93535815737599</v>
      </c>
      <c r="AK15" s="28">
        <v>6.9739953813169396E-4</v>
      </c>
      <c r="AL15" s="28">
        <v>766.69112826270202</v>
      </c>
      <c r="AM15" s="28">
        <v>0.40103692190677698</v>
      </c>
      <c r="AN15" s="28">
        <v>0.105123486389215</v>
      </c>
      <c r="AO15" s="28">
        <v>49.004670160992497</v>
      </c>
      <c r="AP15" s="28">
        <v>3.4153849545572199E-2</v>
      </c>
      <c r="AQ15" s="28">
        <v>1.8473393629744699E-2</v>
      </c>
      <c r="AR15" s="28">
        <v>7.5622833269950299E-2</v>
      </c>
      <c r="AS15" s="28">
        <v>92.780106889542907</v>
      </c>
      <c r="AT15" s="28">
        <v>85.981506604044398</v>
      </c>
      <c r="AU15" s="28">
        <v>6.7986002854985399</v>
      </c>
      <c r="AV15" s="28">
        <v>6.4043001151914705E-2</v>
      </c>
      <c r="AW15" s="28">
        <v>3.4030203321263002E-5</v>
      </c>
      <c r="AX15" s="28">
        <v>6.8857449142126299</v>
      </c>
      <c r="AY15" s="28">
        <v>6.7381372046495403E-3</v>
      </c>
      <c r="AZ15" s="28">
        <v>5.4436683807602702</v>
      </c>
      <c r="BA15" s="28">
        <v>1.8456321477978498E-2</v>
      </c>
      <c r="BB15" s="28">
        <v>7.5639632489514205E-2</v>
      </c>
      <c r="BC15" s="28">
        <v>20.598587939615399</v>
      </c>
      <c r="BD15" s="28">
        <v>52.637631699818598</v>
      </c>
      <c r="BE15" s="28">
        <v>9.2558816558915694E-2</v>
      </c>
      <c r="BF15" s="28">
        <v>3.15327579269939</v>
      </c>
      <c r="BG15" s="28">
        <v>2.9815923984633699E-3</v>
      </c>
      <c r="BH15" s="28">
        <v>229.032845119793</v>
      </c>
      <c r="BI15" s="28">
        <v>418.593711748673</v>
      </c>
      <c r="BJ15" s="28">
        <v>0</v>
      </c>
      <c r="BK15" s="28">
        <v>3.1704409037340802</v>
      </c>
      <c r="BL15" s="28">
        <v>67.582613865528998</v>
      </c>
      <c r="BM15" s="28">
        <v>9.3035241257295898</v>
      </c>
      <c r="BN15" s="28">
        <v>2310.4323328758701</v>
      </c>
      <c r="BO15" s="28">
        <v>59.746720179125603</v>
      </c>
      <c r="BR15" s="32">
        <f t="shared" si="0"/>
        <v>7.1142809498930693E-3</v>
      </c>
      <c r="BS15" s="25">
        <f t="shared" si="7"/>
        <v>-0.73092329895901142</v>
      </c>
      <c r="BT15" s="25">
        <f t="shared" si="8"/>
        <v>-0.75944721929914372</v>
      </c>
      <c r="BU15" s="25">
        <f t="shared" si="9"/>
        <v>-0.85889892733249062</v>
      </c>
      <c r="BV15" s="25">
        <f t="shared" si="10"/>
        <v>-0.78352184309461304</v>
      </c>
      <c r="BW15" s="25">
        <f t="shared" si="10"/>
        <v>-0.77752714274659307</v>
      </c>
      <c r="BX15" s="25">
        <f t="shared" si="11"/>
        <v>-0.83809855738128392</v>
      </c>
      <c r="BY15" s="25">
        <f t="shared" si="12"/>
        <v>-0.73155717325113045</v>
      </c>
    </row>
    <row r="16" spans="1:77" x14ac:dyDescent="0.3">
      <c r="A16" s="30" t="s">
        <v>181</v>
      </c>
      <c r="B16" s="28">
        <v>4303.9089063000001</v>
      </c>
      <c r="C16" s="28">
        <v>11322.927137999999</v>
      </c>
      <c r="D16" s="28">
        <v>6745.7116855000004</v>
      </c>
      <c r="E16" s="28">
        <v>3324.3017688999998</v>
      </c>
      <c r="F16" s="28">
        <v>1351.3083517</v>
      </c>
      <c r="G16" s="28">
        <v>299.21765839</v>
      </c>
      <c r="H16" s="28">
        <v>20908.490236000001</v>
      </c>
      <c r="J16" s="30" t="s">
        <v>181</v>
      </c>
      <c r="K16" s="28">
        <v>1986.82544538824</v>
      </c>
      <c r="L16" s="28">
        <v>224.12557082544399</v>
      </c>
      <c r="M16" s="28">
        <v>224.125444084717</v>
      </c>
      <c r="N16" s="28">
        <v>276.99019779394501</v>
      </c>
      <c r="O16" s="28">
        <v>288.70843946641702</v>
      </c>
      <c r="P16" s="28">
        <v>467.65754269646101</v>
      </c>
      <c r="Q16" s="28">
        <v>4320.8565414992499</v>
      </c>
      <c r="R16" s="28">
        <v>133.39559119817699</v>
      </c>
      <c r="S16" s="28">
        <v>289.54015752548702</v>
      </c>
      <c r="T16" s="28">
        <v>80.465263769156195</v>
      </c>
      <c r="U16" s="28">
        <v>693.79690163887301</v>
      </c>
      <c r="V16" s="28">
        <v>167.56622756349299</v>
      </c>
      <c r="W16" s="28">
        <v>167.56622756349299</v>
      </c>
      <c r="X16" s="28">
        <v>16.119678711618899</v>
      </c>
      <c r="Y16" s="28">
        <v>99.330374444176201</v>
      </c>
      <c r="Z16" s="28">
        <v>4.3686204123299097</v>
      </c>
      <c r="AA16" s="28">
        <v>136.55686655476001</v>
      </c>
      <c r="AB16" s="28">
        <v>637.85163815581097</v>
      </c>
      <c r="AC16" s="28">
        <v>31.3774975496883</v>
      </c>
      <c r="AD16" s="28">
        <v>11347.007049940201</v>
      </c>
      <c r="AE16" s="28">
        <v>1077.9518894161499</v>
      </c>
      <c r="AF16" s="28">
        <v>6088.04412418635</v>
      </c>
      <c r="AG16" s="28">
        <v>660.33034809878802</v>
      </c>
      <c r="AH16" s="28">
        <v>6764.4941509967603</v>
      </c>
      <c r="AI16" s="28">
        <v>137.39672523079599</v>
      </c>
      <c r="AJ16" s="28">
        <v>223.59199740515899</v>
      </c>
      <c r="AK16" s="28">
        <v>31.183876386845</v>
      </c>
      <c r="AL16" s="28">
        <v>8208.8176580961899</v>
      </c>
      <c r="AM16" s="28">
        <v>31.694429041485499</v>
      </c>
      <c r="AN16" s="28">
        <v>3.1515114359254102</v>
      </c>
      <c r="AO16" s="28">
        <v>399.20487904892599</v>
      </c>
      <c r="AP16" s="28">
        <v>23.426063041165701</v>
      </c>
      <c r="AQ16" s="28">
        <v>1.01292365173586</v>
      </c>
      <c r="AR16" s="28">
        <v>11.4354115643446</v>
      </c>
      <c r="AS16" s="28">
        <v>3333.92352913683</v>
      </c>
      <c r="AT16" s="28">
        <v>1355.56714372481</v>
      </c>
      <c r="AU16" s="28">
        <v>1978.35638541201</v>
      </c>
      <c r="AV16" s="28">
        <v>0.28822241108483898</v>
      </c>
      <c r="AW16" s="28">
        <v>0.60124263298004299</v>
      </c>
      <c r="AX16" s="28">
        <v>299.27220236225202</v>
      </c>
      <c r="AY16" s="28">
        <v>1.66112646373121</v>
      </c>
      <c r="AZ16" s="28">
        <v>141.96462287185</v>
      </c>
      <c r="BA16" s="28">
        <v>1.31082084470091</v>
      </c>
      <c r="BB16" s="28">
        <v>3.6424732551794801</v>
      </c>
      <c r="BC16" s="28">
        <v>303.12321081146598</v>
      </c>
      <c r="BD16" s="28">
        <v>3266.1009735319599</v>
      </c>
      <c r="BE16" s="28">
        <v>89.109049863037896</v>
      </c>
      <c r="BF16" s="28">
        <v>11.2549037186461</v>
      </c>
      <c r="BG16" s="28">
        <v>2.23017431946074</v>
      </c>
      <c r="BH16" s="28">
        <v>300.03634151799201</v>
      </c>
      <c r="BI16" s="28">
        <v>4587.3334369979602</v>
      </c>
      <c r="BJ16" s="28">
        <v>1.34569862391904E-4</v>
      </c>
      <c r="BK16" s="28">
        <v>522.15119541818399</v>
      </c>
      <c r="BL16" s="28">
        <v>1782.9895268370799</v>
      </c>
      <c r="BM16" s="28">
        <v>2817.7228488963001</v>
      </c>
      <c r="BN16" s="28">
        <v>20969.810441310201</v>
      </c>
      <c r="BO16" s="28">
        <v>1341.9776652441301</v>
      </c>
      <c r="BR16" s="32">
        <f t="shared" si="0"/>
        <v>2.382983612934847E-3</v>
      </c>
      <c r="BS16" s="25">
        <f t="shared" si="7"/>
        <v>3.9377309251229994E-3</v>
      </c>
      <c r="BT16" s="25">
        <f t="shared" si="8"/>
        <v>2.1266507897404951E-3</v>
      </c>
      <c r="BU16" s="25">
        <f t="shared" si="9"/>
        <v>2.7843563989153339E-3</v>
      </c>
      <c r="BV16" s="25">
        <f t="shared" si="10"/>
        <v>2.8943702785484333E-3</v>
      </c>
      <c r="BW16" s="25">
        <f t="shared" si="10"/>
        <v>3.1516063816613231E-3</v>
      </c>
      <c r="BX16" s="25">
        <f t="shared" si="11"/>
        <v>2.736078921267896E-3</v>
      </c>
      <c r="BY16" s="25">
        <f t="shared" si="12"/>
        <v>2.9327897240815164E-3</v>
      </c>
    </row>
    <row r="17" spans="1:77" x14ac:dyDescent="0.3">
      <c r="A17" s="30" t="s">
        <v>336</v>
      </c>
      <c r="B17" s="28">
        <v>15176.309117000001</v>
      </c>
      <c r="C17" s="28">
        <v>13340.614745000001</v>
      </c>
      <c r="D17" s="28">
        <v>18159.911993999998</v>
      </c>
      <c r="E17" s="28">
        <v>7405.7256293999999</v>
      </c>
      <c r="F17" s="28">
        <v>3046.6456858000001</v>
      </c>
      <c r="G17" s="28">
        <v>480.96495001</v>
      </c>
      <c r="H17" s="28">
        <v>66739.202552000002</v>
      </c>
      <c r="J17" s="30" t="s">
        <v>336</v>
      </c>
      <c r="K17" s="28">
        <v>7120.0033273664003</v>
      </c>
      <c r="L17" s="28">
        <v>256.70232612422501</v>
      </c>
      <c r="M17" s="28">
        <v>256.69991134918803</v>
      </c>
      <c r="N17" s="28">
        <v>304.93501252599998</v>
      </c>
      <c r="O17" s="28">
        <v>947.50345796336796</v>
      </c>
      <c r="P17" s="28">
        <v>474.31395237161001</v>
      </c>
      <c r="Q17" s="28">
        <v>15241.7330714242</v>
      </c>
      <c r="R17" s="28">
        <v>154.09087403911099</v>
      </c>
      <c r="S17" s="28">
        <v>973.45904661750296</v>
      </c>
      <c r="T17" s="28">
        <v>87.592843846783495</v>
      </c>
      <c r="U17" s="28">
        <v>2199.1167213448498</v>
      </c>
      <c r="V17" s="28">
        <v>223.36078552312901</v>
      </c>
      <c r="W17" s="28">
        <v>223.36078552312901</v>
      </c>
      <c r="X17" s="28">
        <v>34.212415612030597</v>
      </c>
      <c r="Y17" s="28">
        <v>245.69397331834099</v>
      </c>
      <c r="Z17" s="28">
        <v>4.1032458067619304</v>
      </c>
      <c r="AA17" s="28">
        <v>388.85332605631697</v>
      </c>
      <c r="AB17" s="28">
        <v>1949.18123204571</v>
      </c>
      <c r="AC17" s="28">
        <v>52.563187806014803</v>
      </c>
      <c r="AD17" s="28">
        <v>13374.7705579347</v>
      </c>
      <c r="AE17" s="28">
        <v>6985.1462797554695</v>
      </c>
      <c r="AF17" s="28">
        <v>16410.380021274599</v>
      </c>
      <c r="AG17" s="28">
        <v>1789.1629328086301</v>
      </c>
      <c r="AH17" s="28">
        <v>18233.755369695202</v>
      </c>
      <c r="AI17" s="28">
        <v>438.54853319560999</v>
      </c>
      <c r="AJ17" s="28">
        <v>595.37970211147604</v>
      </c>
      <c r="AK17" s="28">
        <v>79.492404900874703</v>
      </c>
      <c r="AL17" s="28">
        <v>25819.490760485402</v>
      </c>
      <c r="AM17" s="28">
        <v>61.6943629910105</v>
      </c>
      <c r="AN17" s="28">
        <v>27.108438785914601</v>
      </c>
      <c r="AO17" s="28">
        <v>720.05553817578402</v>
      </c>
      <c r="AP17" s="28">
        <v>56.209131654513698</v>
      </c>
      <c r="AQ17" s="28">
        <v>2.1230763856324701</v>
      </c>
      <c r="AR17" s="28">
        <v>24.649771402745799</v>
      </c>
      <c r="AS17" s="28">
        <v>7427.79863542154</v>
      </c>
      <c r="AT17" s="28">
        <v>3057.0175507475301</v>
      </c>
      <c r="AU17" s="28">
        <v>4370.7810846740103</v>
      </c>
      <c r="AV17" s="28">
        <v>0.79465416866460603</v>
      </c>
      <c r="AW17" s="28">
        <v>1.4651319367053</v>
      </c>
      <c r="AX17" s="28">
        <v>629.20534874364205</v>
      </c>
      <c r="AY17" s="28">
        <v>14.890975633415399</v>
      </c>
      <c r="AZ17" s="28">
        <v>315.99099345778399</v>
      </c>
      <c r="BA17" s="28">
        <v>6.2463091100492099</v>
      </c>
      <c r="BB17" s="28">
        <v>27.014945893064802</v>
      </c>
      <c r="BC17" s="28">
        <v>773.81941180685203</v>
      </c>
      <c r="BD17" s="28">
        <v>12976.0221061221</v>
      </c>
      <c r="BE17" s="28">
        <v>221.33292922612199</v>
      </c>
      <c r="BF17" s="28">
        <v>89.232307897507098</v>
      </c>
      <c r="BG17" s="28">
        <v>5.6918185772471999</v>
      </c>
      <c r="BH17" s="28">
        <v>482.40269510629003</v>
      </c>
      <c r="BI17" s="28">
        <v>14616.612805369199</v>
      </c>
      <c r="BJ17" s="28">
        <v>5.4860639494700597E-4</v>
      </c>
      <c r="BK17" s="28">
        <v>1923.5743714881301</v>
      </c>
      <c r="BL17" s="28">
        <v>5704.8649600037397</v>
      </c>
      <c r="BM17" s="28">
        <v>8160.5904645778</v>
      </c>
      <c r="BN17" s="28">
        <v>66925.180673401701</v>
      </c>
      <c r="BO17" s="28">
        <v>4345.9160506026901</v>
      </c>
      <c r="BR17" s="32">
        <f t="shared" si="0"/>
        <v>1.8763230567901655E-3</v>
      </c>
      <c r="BS17" s="25">
        <f t="shared" si="7"/>
        <v>4.310926584311159E-3</v>
      </c>
      <c r="BT17" s="25">
        <f t="shared" si="8"/>
        <v>2.560287781903074E-3</v>
      </c>
      <c r="BU17" s="25">
        <f t="shared" si="9"/>
        <v>4.066284887261639E-3</v>
      </c>
      <c r="BV17" s="25">
        <f t="shared" si="10"/>
        <v>2.980532513102084E-3</v>
      </c>
      <c r="BW17" s="25">
        <f t="shared" si="10"/>
        <v>3.4043554837609783E-3</v>
      </c>
      <c r="BX17" s="25">
        <f t="shared" si="11"/>
        <v>2.9892928710504515E-3</v>
      </c>
      <c r="BY17" s="25">
        <f t="shared" si="12"/>
        <v>2.7866398501958899E-3</v>
      </c>
    </row>
    <row r="18" spans="1:77" x14ac:dyDescent="0.3">
      <c r="A18" s="30" t="s">
        <v>182</v>
      </c>
      <c r="B18" s="28">
        <v>3429.4275956000001</v>
      </c>
      <c r="C18" s="28">
        <v>4408.8686948000004</v>
      </c>
      <c r="D18" s="28">
        <v>3267.3563104999998</v>
      </c>
      <c r="E18" s="28">
        <v>1989.5783718</v>
      </c>
      <c r="F18" s="28">
        <v>794.45518721999997</v>
      </c>
      <c r="G18" s="28">
        <v>172.07752144</v>
      </c>
      <c r="H18" s="28">
        <v>12321.361677999999</v>
      </c>
      <c r="J18" s="30" t="s">
        <v>182</v>
      </c>
      <c r="K18" s="28">
        <v>807.99894432537997</v>
      </c>
      <c r="L18" s="28">
        <v>159.043964369615</v>
      </c>
      <c r="M18" s="28">
        <v>159.042927377962</v>
      </c>
      <c r="N18" s="28">
        <v>195.02426315911299</v>
      </c>
      <c r="O18" s="28">
        <v>252.036450313948</v>
      </c>
      <c r="P18" s="28">
        <v>313.88859041421</v>
      </c>
      <c r="Q18" s="28">
        <v>3440.7001800073799</v>
      </c>
      <c r="R18" s="28">
        <v>104.42792897533</v>
      </c>
      <c r="S18" s="28">
        <v>200.146762481423</v>
      </c>
      <c r="T18" s="28">
        <v>58.191351885322099</v>
      </c>
      <c r="U18" s="28">
        <v>282.353529559766</v>
      </c>
      <c r="V18" s="28">
        <v>130.44194446879499</v>
      </c>
      <c r="W18" s="28">
        <v>130.44194446879499</v>
      </c>
      <c r="X18" s="28">
        <v>10.262557604457699</v>
      </c>
      <c r="Y18" s="28">
        <v>60.798563561919501</v>
      </c>
      <c r="Z18" s="28">
        <v>2.9537388590284901</v>
      </c>
      <c r="AA18" s="28">
        <v>76.281328837227207</v>
      </c>
      <c r="AB18" s="28">
        <v>290.31416138652901</v>
      </c>
      <c r="AC18" s="28">
        <v>36.859195065402801</v>
      </c>
      <c r="AD18" s="28">
        <v>4419.0684475603002</v>
      </c>
      <c r="AE18" s="28">
        <v>1188.5684234196899</v>
      </c>
      <c r="AF18" s="28">
        <v>2947.94369814316</v>
      </c>
      <c r="AG18" s="28">
        <v>317.28708364887001</v>
      </c>
      <c r="AH18" s="28">
        <v>3275.4933393964802</v>
      </c>
      <c r="AI18" s="28">
        <v>72.710405506451096</v>
      </c>
      <c r="AJ18" s="28">
        <v>175.56456201215801</v>
      </c>
      <c r="AK18" s="28">
        <v>16.4471243020994</v>
      </c>
      <c r="AL18" s="28">
        <v>4661.0264669190901</v>
      </c>
      <c r="AM18" s="28">
        <v>21.955281620617601</v>
      </c>
      <c r="AN18" s="28">
        <v>1.2043348743641</v>
      </c>
      <c r="AO18" s="28">
        <v>227.85160182322201</v>
      </c>
      <c r="AP18" s="28">
        <v>13.1427211318529</v>
      </c>
      <c r="AQ18" s="28">
        <v>0.70003690217541004</v>
      </c>
      <c r="AR18" s="28">
        <v>6.74417213357804</v>
      </c>
      <c r="AS18" s="28">
        <v>1995.27796328202</v>
      </c>
      <c r="AT18" s="28">
        <v>796.90021563407697</v>
      </c>
      <c r="AU18" s="28">
        <v>1198.3777476479399</v>
      </c>
      <c r="AV18" s="28">
        <v>0.138370615034419</v>
      </c>
      <c r="AW18" s="28">
        <v>0.34804431168945699</v>
      </c>
      <c r="AX18" s="28">
        <v>187.04133661821999</v>
      </c>
      <c r="AY18" s="28">
        <v>0.54023729118095998</v>
      </c>
      <c r="AZ18" s="28">
        <v>86.484496216317496</v>
      </c>
      <c r="BA18" s="28">
        <v>0.75063057810700196</v>
      </c>
      <c r="BB18" s="28">
        <v>1.45406513555669</v>
      </c>
      <c r="BC18" s="28">
        <v>177.83362313089401</v>
      </c>
      <c r="BD18" s="28">
        <v>2179.1459744224098</v>
      </c>
      <c r="BE18" s="28">
        <v>48.006499953151803</v>
      </c>
      <c r="BF18" s="28">
        <v>5.0023940982269304</v>
      </c>
      <c r="BG18" s="28">
        <v>1.25524489778821</v>
      </c>
      <c r="BH18" s="28">
        <v>172.535499612537</v>
      </c>
      <c r="BI18" s="28">
        <v>2237.65767392615</v>
      </c>
      <c r="BJ18" s="28">
        <v>2.7166602269658299E-5</v>
      </c>
      <c r="BK18" s="28">
        <v>105.150633951567</v>
      </c>
      <c r="BL18" s="28">
        <v>953.70876872029396</v>
      </c>
      <c r="BM18" s="28">
        <v>1768.9381055705301</v>
      </c>
      <c r="BN18" s="28">
        <v>12357.465158815399</v>
      </c>
      <c r="BO18" s="28">
        <v>763.81396108142201</v>
      </c>
      <c r="BR18" s="32">
        <f t="shared" si="0"/>
        <v>3.1331334065080427E-3</v>
      </c>
      <c r="BS18" s="25">
        <f t="shared" si="7"/>
        <v>3.2870163002836545E-3</v>
      </c>
      <c r="BT18" s="25">
        <f t="shared" si="8"/>
        <v>2.3134625833447523E-3</v>
      </c>
      <c r="BU18" s="25">
        <f t="shared" si="9"/>
        <v>2.4904014509624104E-3</v>
      </c>
      <c r="BV18" s="25">
        <f t="shared" si="10"/>
        <v>2.8647232814777066E-3</v>
      </c>
      <c r="BW18" s="25">
        <f t="shared" si="10"/>
        <v>3.077616526909183E-3</v>
      </c>
      <c r="BX18" s="25">
        <f t="shared" si="11"/>
        <v>2.6614642557870917E-3</v>
      </c>
      <c r="BY18" s="25">
        <f t="shared" si="12"/>
        <v>2.9301534813204405E-3</v>
      </c>
    </row>
    <row r="19" spans="1:77" x14ac:dyDescent="0.3">
      <c r="A19" s="30" t="s">
        <v>183</v>
      </c>
      <c r="B19" s="28">
        <v>53057.845754000002</v>
      </c>
      <c r="C19" s="28">
        <v>9869.0930255000003</v>
      </c>
      <c r="D19" s="28">
        <v>34488.939946999999</v>
      </c>
      <c r="E19" s="28">
        <v>8242.4005116999997</v>
      </c>
      <c r="F19" s="28">
        <v>6695.5956747999999</v>
      </c>
      <c r="G19" s="28">
        <v>411.73030132000002</v>
      </c>
      <c r="H19" s="28">
        <v>37835.120608999998</v>
      </c>
      <c r="J19" s="30" t="s">
        <v>183</v>
      </c>
      <c r="K19" s="28">
        <v>2302.2308312416699</v>
      </c>
      <c r="L19" s="28">
        <v>3110.31487623257</v>
      </c>
      <c r="M19" s="28">
        <v>3110.3147902819601</v>
      </c>
      <c r="N19" s="28">
        <v>4047.1007031978002</v>
      </c>
      <c r="O19" s="28">
        <v>819.41431002658203</v>
      </c>
      <c r="P19" s="28">
        <v>7379.4839444531399</v>
      </c>
      <c r="Q19" s="28">
        <v>53367.528831715703</v>
      </c>
      <c r="R19" s="28">
        <v>2014.8094867218599</v>
      </c>
      <c r="S19" s="28">
        <v>913.22604165667303</v>
      </c>
      <c r="T19" s="28">
        <v>1262.5749156315701</v>
      </c>
      <c r="U19" s="28">
        <v>348.83885780952198</v>
      </c>
      <c r="V19" s="28">
        <v>2131.9142417666299</v>
      </c>
      <c r="W19" s="28">
        <v>2131.9142417666299</v>
      </c>
      <c r="X19" s="28">
        <v>24.6651415914063</v>
      </c>
      <c r="Y19" s="28">
        <v>530.23224046316898</v>
      </c>
      <c r="Z19" s="28">
        <v>73.240601950881</v>
      </c>
      <c r="AA19" s="28">
        <v>382.22046556898499</v>
      </c>
      <c r="AB19" s="28">
        <v>366.82137443132302</v>
      </c>
      <c r="AC19" s="28">
        <v>426.465844334557</v>
      </c>
      <c r="AD19" s="28">
        <v>9892.4867407419606</v>
      </c>
      <c r="AE19" s="28">
        <v>3104.6072496789502</v>
      </c>
      <c r="AF19" s="28">
        <v>31214.3278700595</v>
      </c>
      <c r="AG19" s="28">
        <v>3443.59452592359</v>
      </c>
      <c r="AH19" s="28">
        <v>34682.587537574502</v>
      </c>
      <c r="AI19" s="28">
        <v>438.783590126533</v>
      </c>
      <c r="AJ19" s="28">
        <v>1113.6507778744101</v>
      </c>
      <c r="AK19" s="28">
        <v>32.569759200163098</v>
      </c>
      <c r="AL19" s="28">
        <v>7942.4779219861402</v>
      </c>
      <c r="AM19" s="28">
        <v>37.9725776991462</v>
      </c>
      <c r="AN19" s="28">
        <v>95.860270959065602</v>
      </c>
      <c r="AO19" s="28">
        <v>772.61713388118199</v>
      </c>
      <c r="AP19" s="28">
        <v>21.131901431350801</v>
      </c>
      <c r="AQ19" s="28">
        <v>0.61568746507051997</v>
      </c>
      <c r="AR19" s="28">
        <v>45.512680853409101</v>
      </c>
      <c r="AS19" s="28">
        <v>8283.4593139679291</v>
      </c>
      <c r="AT19" s="28">
        <v>6732.10553045079</v>
      </c>
      <c r="AU19" s="28">
        <v>1551.3537835171401</v>
      </c>
      <c r="AV19" s="28">
        <v>0.67020487552153096</v>
      </c>
      <c r="AW19" s="28">
        <v>0.87907626448850196</v>
      </c>
      <c r="AX19" s="28">
        <v>290.275843956855</v>
      </c>
      <c r="AY19" s="28">
        <v>50.318678262978302</v>
      </c>
      <c r="AZ19" s="28">
        <v>1795.23036877814</v>
      </c>
      <c r="BA19" s="28">
        <v>15.7667296174429</v>
      </c>
      <c r="BB19" s="28">
        <v>83.305219244145107</v>
      </c>
      <c r="BC19" s="28">
        <v>3109.5325595110098</v>
      </c>
      <c r="BD19" s="28">
        <v>2246.0774451782099</v>
      </c>
      <c r="BE19" s="28">
        <v>83.460048170990405</v>
      </c>
      <c r="BF19" s="28">
        <v>292.502351912785</v>
      </c>
      <c r="BG19" s="28">
        <v>3.8844383670364802</v>
      </c>
      <c r="BH19" s="28">
        <v>413.564689327976</v>
      </c>
      <c r="BI19" s="28">
        <v>2766.0795366960001</v>
      </c>
      <c r="BJ19" s="28">
        <v>3.1602482821034198E-5</v>
      </c>
      <c r="BK19" s="28">
        <v>155.86967762354899</v>
      </c>
      <c r="BL19" s="28">
        <v>3219.8081877631298</v>
      </c>
      <c r="BM19" s="28">
        <v>4309.4184589030901</v>
      </c>
      <c r="BN19" s="28">
        <v>38017.521684661901</v>
      </c>
      <c r="BO19" s="28">
        <v>1441.3657973628301</v>
      </c>
      <c r="BR19" s="32">
        <f t="shared" si="0"/>
        <v>7.111678609528347E-4</v>
      </c>
      <c r="BS19" s="25">
        <f t="shared" si="7"/>
        <v>5.8367065853282265E-3</v>
      </c>
      <c r="BT19" s="25">
        <f t="shared" si="8"/>
        <v>2.3704017361590433E-3</v>
      </c>
      <c r="BU19" s="25">
        <f t="shared" si="9"/>
        <v>5.6147736309694017E-3</v>
      </c>
      <c r="BV19" s="25">
        <f t="shared" si="10"/>
        <v>4.9814131465277488E-3</v>
      </c>
      <c r="BW19" s="25">
        <f t="shared" si="10"/>
        <v>5.4528166609882174E-3</v>
      </c>
      <c r="BX19" s="25">
        <f t="shared" si="11"/>
        <v>4.4553145641575542E-3</v>
      </c>
      <c r="BY19" s="25">
        <f t="shared" si="12"/>
        <v>4.8209460608542162E-3</v>
      </c>
    </row>
    <row r="20" spans="1:77" x14ac:dyDescent="0.3">
      <c r="A20" s="30" t="s">
        <v>184</v>
      </c>
      <c r="B20" s="28">
        <v>13228.307482</v>
      </c>
      <c r="C20" s="28">
        <v>22480.369782000002</v>
      </c>
      <c r="D20" s="28">
        <v>16085.367007000001</v>
      </c>
      <c r="E20" s="28">
        <v>5677.3692338999999</v>
      </c>
      <c r="F20" s="28">
        <v>2869.2344478999999</v>
      </c>
      <c r="G20" s="28">
        <v>376.87414009999998</v>
      </c>
      <c r="H20" s="28">
        <v>52352.284638999998</v>
      </c>
      <c r="J20" s="30" t="s">
        <v>184</v>
      </c>
      <c r="K20" s="28">
        <v>5305.7707896475204</v>
      </c>
      <c r="L20" s="28">
        <v>830.06691479630399</v>
      </c>
      <c r="M20" s="28">
        <v>830.06631966361397</v>
      </c>
      <c r="N20" s="28">
        <v>1031.5763482130801</v>
      </c>
      <c r="O20" s="28">
        <v>648.27298911910998</v>
      </c>
      <c r="P20" s="28">
        <v>1753.44681027959</v>
      </c>
      <c r="Q20" s="28">
        <v>13289.300369693001</v>
      </c>
      <c r="R20" s="28">
        <v>495.53308693362499</v>
      </c>
      <c r="S20" s="28">
        <v>616.47908103999998</v>
      </c>
      <c r="T20" s="28">
        <v>304.18847147258498</v>
      </c>
      <c r="U20" s="28">
        <v>1721.3108515981201</v>
      </c>
      <c r="V20" s="28">
        <v>607.34921670903805</v>
      </c>
      <c r="W20" s="28">
        <v>607.34921670903805</v>
      </c>
      <c r="X20" s="28">
        <v>69.413498258112696</v>
      </c>
      <c r="Y20" s="28">
        <v>282.163699261761</v>
      </c>
      <c r="Z20" s="28">
        <v>16.831201976532999</v>
      </c>
      <c r="AA20" s="28">
        <v>356.19078617814398</v>
      </c>
      <c r="AB20" s="28">
        <v>1535.0712562614201</v>
      </c>
      <c r="AC20" s="28">
        <v>123.741599267724</v>
      </c>
      <c r="AD20" s="28">
        <v>22527.826454141101</v>
      </c>
      <c r="AE20" s="28">
        <v>1204.4465276476101</v>
      </c>
      <c r="AF20" s="28">
        <v>14522.855744087399</v>
      </c>
      <c r="AG20" s="28">
        <v>1544.2366287780301</v>
      </c>
      <c r="AH20" s="28">
        <v>16136.5058711236</v>
      </c>
      <c r="AI20" s="28">
        <v>354.84196021496803</v>
      </c>
      <c r="AJ20" s="28">
        <v>607.86713547595002</v>
      </c>
      <c r="AK20" s="28">
        <v>62.095150239477</v>
      </c>
      <c r="AL20" s="28">
        <v>20521.206695123899</v>
      </c>
      <c r="AM20" s="28">
        <v>20.6744469209698</v>
      </c>
      <c r="AN20" s="28">
        <v>13.577694285068601</v>
      </c>
      <c r="AO20" s="28">
        <v>762.98879118371599</v>
      </c>
      <c r="AP20" s="28">
        <v>40.399306536153098</v>
      </c>
      <c r="AQ20" s="28">
        <v>1.0352125641407199</v>
      </c>
      <c r="AR20" s="28">
        <v>23.654797235403901</v>
      </c>
      <c r="AS20" s="28">
        <v>5695.3935017869499</v>
      </c>
      <c r="AT20" s="28">
        <v>2879.73478388487</v>
      </c>
      <c r="AU20" s="28">
        <v>2815.6587179020798</v>
      </c>
      <c r="AV20" s="28">
        <v>0.810193213181435</v>
      </c>
      <c r="AW20" s="28">
        <v>0.94630182200984303</v>
      </c>
      <c r="AX20" s="28">
        <v>380.08505652099598</v>
      </c>
      <c r="AY20" s="28">
        <v>7.4236986613535301</v>
      </c>
      <c r="AZ20" s="28">
        <v>457.297433963304</v>
      </c>
      <c r="BA20" s="28">
        <v>4.3344984077117603</v>
      </c>
      <c r="BB20" s="28">
        <v>15.0185518576696</v>
      </c>
      <c r="BC20" s="28">
        <v>877.84373836648399</v>
      </c>
      <c r="BD20" s="28">
        <v>6295.1519794098804</v>
      </c>
      <c r="BE20" s="28">
        <v>169.168156318722</v>
      </c>
      <c r="BF20" s="28">
        <v>38.585038924805801</v>
      </c>
      <c r="BG20" s="28">
        <v>3.7967168637047601</v>
      </c>
      <c r="BH20" s="28">
        <v>377.953214820791</v>
      </c>
      <c r="BI20" s="28">
        <v>11112.153065516701</v>
      </c>
      <c r="BJ20" s="28">
        <v>4.9562940667310397E-4</v>
      </c>
      <c r="BK20" s="28">
        <v>1401.9557728828299</v>
      </c>
      <c r="BL20" s="28">
        <v>4823.8713783963804</v>
      </c>
      <c r="BM20" s="28">
        <v>7486.9127216144398</v>
      </c>
      <c r="BN20" s="28">
        <v>52511.929808473396</v>
      </c>
      <c r="BO20" s="28">
        <v>3557.0228051284898</v>
      </c>
      <c r="BR20" s="32">
        <f t="shared" si="0"/>
        <v>4.3016436651461629E-3</v>
      </c>
      <c r="BS20" s="25">
        <f t="shared" si="7"/>
        <v>4.6107854520311747E-3</v>
      </c>
      <c r="BT20" s="25">
        <f t="shared" si="8"/>
        <v>2.1110272029020512E-3</v>
      </c>
      <c r="BU20" s="25">
        <f t="shared" si="9"/>
        <v>3.1792164954237262E-3</v>
      </c>
      <c r="BV20" s="25">
        <f t="shared" si="10"/>
        <v>3.1747570299507149E-3</v>
      </c>
      <c r="BW20" s="25">
        <f t="shared" si="10"/>
        <v>3.6596298335102541E-3</v>
      </c>
      <c r="BX20" s="25">
        <f t="shared" si="11"/>
        <v>2.8632230391416745E-3</v>
      </c>
      <c r="BY20" s="25">
        <f t="shared" si="12"/>
        <v>3.0494403553588288E-3</v>
      </c>
    </row>
    <row r="21" spans="1:77" x14ac:dyDescent="0.3">
      <c r="A21" s="30" t="s">
        <v>185</v>
      </c>
      <c r="B21" s="28">
        <v>9237.6050429000006</v>
      </c>
      <c r="C21" s="28">
        <v>4102.0058525000004</v>
      </c>
      <c r="D21" s="28">
        <v>3243.2526289000002</v>
      </c>
      <c r="E21" s="28">
        <v>3252.4591350000001</v>
      </c>
      <c r="F21" s="28">
        <v>1743.9587922999999</v>
      </c>
      <c r="G21" s="28">
        <v>135.53557395000001</v>
      </c>
      <c r="H21" s="28">
        <v>18013.304807</v>
      </c>
      <c r="J21" s="30" t="s">
        <v>185</v>
      </c>
      <c r="K21" s="28">
        <v>1162.7139702516599</v>
      </c>
      <c r="L21" s="28">
        <v>937.97883510824704</v>
      </c>
      <c r="M21" s="28">
        <v>937.977925100118</v>
      </c>
      <c r="N21" s="28">
        <v>1215.1331463879999</v>
      </c>
      <c r="O21" s="28">
        <v>354.36092118302702</v>
      </c>
      <c r="P21" s="28">
        <v>2212.9429272582902</v>
      </c>
      <c r="Q21" s="28">
        <v>9286.7800173062897</v>
      </c>
      <c r="R21" s="28">
        <v>605.45490525524497</v>
      </c>
      <c r="S21" s="28">
        <v>400.56292538388499</v>
      </c>
      <c r="T21" s="28">
        <v>378.22971329439901</v>
      </c>
      <c r="U21" s="28">
        <v>267.29716372189603</v>
      </c>
      <c r="V21" s="28">
        <v>656.94332802078998</v>
      </c>
      <c r="W21" s="28">
        <v>656.94332802078998</v>
      </c>
      <c r="X21" s="28">
        <v>11.21922502268</v>
      </c>
      <c r="Y21" s="28">
        <v>178.88133549666199</v>
      </c>
      <c r="Z21" s="28">
        <v>21.870147329757799</v>
      </c>
      <c r="AA21" s="28">
        <v>154.89768804462099</v>
      </c>
      <c r="AB21" s="28">
        <v>282.06403504308298</v>
      </c>
      <c r="AC21" s="28">
        <v>127.070262534669</v>
      </c>
      <c r="AD21" s="28">
        <v>4111.7825689357696</v>
      </c>
      <c r="AE21" s="28">
        <v>1419.73820069776</v>
      </c>
      <c r="AF21" s="28">
        <v>2926.5753459327402</v>
      </c>
      <c r="AG21" s="28">
        <v>313.955666683201</v>
      </c>
      <c r="AH21" s="28">
        <v>3251.7502376386201</v>
      </c>
      <c r="AI21" s="28">
        <v>158.18059201947699</v>
      </c>
      <c r="AJ21" s="28">
        <v>406.11882079178901</v>
      </c>
      <c r="AK21" s="28">
        <v>20.869325672271898</v>
      </c>
      <c r="AL21" s="28">
        <v>5061.9151808528504</v>
      </c>
      <c r="AM21" s="28">
        <v>26.5258238727492</v>
      </c>
      <c r="AN21" s="28">
        <v>3.9370988651708299</v>
      </c>
      <c r="AO21" s="28">
        <v>250.45027056223299</v>
      </c>
      <c r="AP21" s="28">
        <v>16.453501623152899</v>
      </c>
      <c r="AQ21" s="28">
        <v>0.84347582631987905</v>
      </c>
      <c r="AR21" s="28">
        <v>16.9415403914306</v>
      </c>
      <c r="AS21" s="28">
        <v>3264.5902662704898</v>
      </c>
      <c r="AT21" s="28">
        <v>1751.8742365742301</v>
      </c>
      <c r="AU21" s="28">
        <v>1512.71602969625</v>
      </c>
      <c r="AV21" s="28">
        <v>0.26487079272695202</v>
      </c>
      <c r="AW21" s="28">
        <v>0.432256237702343</v>
      </c>
      <c r="AX21" s="28">
        <v>250.666356696815</v>
      </c>
      <c r="AY21" s="28">
        <v>1.4468211081532401</v>
      </c>
      <c r="AZ21" s="28">
        <v>426.47366755402601</v>
      </c>
      <c r="BA21" s="28">
        <v>2.1587643137838399</v>
      </c>
      <c r="BB21" s="28">
        <v>3.2898176446920901</v>
      </c>
      <c r="BC21" s="28">
        <v>659.85191190330499</v>
      </c>
      <c r="BD21" s="28">
        <v>2319.4558295379202</v>
      </c>
      <c r="BE21" s="28">
        <v>60.724495224237501</v>
      </c>
      <c r="BF21" s="28">
        <v>8.9803716882444</v>
      </c>
      <c r="BG21" s="28">
        <v>1.5638665972210699</v>
      </c>
      <c r="BH21" s="28">
        <v>135.93603280477501</v>
      </c>
      <c r="BI21" s="28">
        <v>2089.7330706603202</v>
      </c>
      <c r="BJ21" s="28">
        <v>2.3289786502201799E-5</v>
      </c>
      <c r="BK21" s="28">
        <v>112.444995762825</v>
      </c>
      <c r="BL21" s="28">
        <v>1549.5328952995901</v>
      </c>
      <c r="BM21" s="28">
        <v>2451.8427781874698</v>
      </c>
      <c r="BN21" s="28">
        <v>18084.4808807464</v>
      </c>
      <c r="BO21" s="28">
        <v>888.60201196068101</v>
      </c>
      <c r="BR21" s="32">
        <f t="shared" si="0"/>
        <v>3.450211179450012E-3</v>
      </c>
      <c r="BS21" s="25">
        <f t="shared" si="7"/>
        <v>5.3233467092300936E-3</v>
      </c>
      <c r="BT21" s="25">
        <f t="shared" si="8"/>
        <v>2.3833989485438525E-3</v>
      </c>
      <c r="BU21" s="25">
        <f t="shared" si="9"/>
        <v>2.6200884454387913E-3</v>
      </c>
      <c r="BV21" s="25">
        <f t="shared" si="10"/>
        <v>3.7298335711417729E-3</v>
      </c>
      <c r="BW21" s="25">
        <f t="shared" si="10"/>
        <v>4.538779419088766E-3</v>
      </c>
      <c r="BX21" s="25">
        <f t="shared" si="11"/>
        <v>2.9546401959586496E-3</v>
      </c>
      <c r="BY21" s="25">
        <f t="shared" si="12"/>
        <v>3.9513056881566814E-3</v>
      </c>
    </row>
    <row r="22" spans="1:77" x14ac:dyDescent="0.3">
      <c r="A22" s="30" t="s">
        <v>186</v>
      </c>
      <c r="B22" s="28">
        <v>328431.68550000002</v>
      </c>
      <c r="C22" s="28">
        <v>39610.291948999999</v>
      </c>
      <c r="D22" s="28">
        <v>22594.071602</v>
      </c>
      <c r="E22" s="28">
        <v>48164.635605000003</v>
      </c>
      <c r="F22" s="28">
        <v>43967.745816000002</v>
      </c>
      <c r="G22" s="28">
        <v>850.62526580999997</v>
      </c>
      <c r="H22" s="28">
        <v>336599.71010000003</v>
      </c>
      <c r="J22" s="30" t="s">
        <v>186</v>
      </c>
      <c r="K22" s="28">
        <v>17309.9147753246</v>
      </c>
      <c r="L22" s="28">
        <v>30655.214275751699</v>
      </c>
      <c r="M22" s="28">
        <v>30655.213935833999</v>
      </c>
      <c r="N22" s="28">
        <v>40174.696443127701</v>
      </c>
      <c r="O22" s="28">
        <v>7249.2878594893</v>
      </c>
      <c r="P22" s="28">
        <v>74052.476155985802</v>
      </c>
      <c r="Q22" s="28">
        <v>283305.19267376303</v>
      </c>
      <c r="R22" s="28">
        <v>20126.588826244599</v>
      </c>
      <c r="S22" s="28">
        <v>8270.62199959194</v>
      </c>
      <c r="T22" s="28">
        <v>12625.2546212589</v>
      </c>
      <c r="U22" s="28">
        <v>1363.7375604767501</v>
      </c>
      <c r="V22" s="28">
        <v>20981.6676880585</v>
      </c>
      <c r="W22" s="28">
        <v>20981.6676880585</v>
      </c>
      <c r="X22" s="28">
        <v>18.106177190639102</v>
      </c>
      <c r="Y22" s="28">
        <v>5054.5523676283001</v>
      </c>
      <c r="Z22" s="28">
        <v>736.04883464001796</v>
      </c>
      <c r="AA22" s="28">
        <v>3374.58300997884</v>
      </c>
      <c r="AB22" s="28">
        <v>1611.69192889497</v>
      </c>
      <c r="AC22" s="28">
        <v>4104.7568507933102</v>
      </c>
      <c r="AD22" s="28">
        <v>34923.752883446003</v>
      </c>
      <c r="AE22" s="28">
        <v>6752.75978379977</v>
      </c>
      <c r="AF22" s="28">
        <v>16219.5138786507</v>
      </c>
      <c r="AG22" s="28">
        <v>1784.06244633343</v>
      </c>
      <c r="AH22" s="28">
        <v>18021.682502174801</v>
      </c>
      <c r="AI22" s="28">
        <v>4081.4205658099099</v>
      </c>
      <c r="AJ22" s="28">
        <v>10381.2453126322</v>
      </c>
      <c r="AK22" s="28">
        <v>46.834852309837501</v>
      </c>
      <c r="AL22" s="28">
        <v>48089.190605048898</v>
      </c>
      <c r="AM22" s="28">
        <v>24.4518975054702</v>
      </c>
      <c r="AN22" s="28">
        <v>137.06264239906901</v>
      </c>
      <c r="AO22" s="28">
        <v>2385.18124527588</v>
      </c>
      <c r="AP22" s="28">
        <v>30.988176878255199</v>
      </c>
      <c r="AQ22" s="28">
        <v>1.4478284950026701</v>
      </c>
      <c r="AR22" s="28">
        <v>359.85067940243698</v>
      </c>
      <c r="AS22" s="28">
        <v>41460.8732654634</v>
      </c>
      <c r="AT22" s="28">
        <v>37871.697756488902</v>
      </c>
      <c r="AU22" s="28">
        <v>3589.1755089744602</v>
      </c>
      <c r="AV22" s="28">
        <v>4.6856040533297998</v>
      </c>
      <c r="AW22" s="28">
        <v>0.76045501311198904</v>
      </c>
      <c r="AX22" s="28">
        <v>1129.79855662604</v>
      </c>
      <c r="AY22" s="28">
        <v>51.188959023242198</v>
      </c>
      <c r="AZ22" s="28">
        <v>13530.2673722647</v>
      </c>
      <c r="BA22" s="28">
        <v>59.825698883689597</v>
      </c>
      <c r="BB22" s="28">
        <v>100.66675118944799</v>
      </c>
      <c r="BC22" s="28">
        <v>19633.0880618142</v>
      </c>
      <c r="BD22" s="28">
        <v>10524.4325371988</v>
      </c>
      <c r="BE22" s="28">
        <v>127.35652417224701</v>
      </c>
      <c r="BF22" s="28">
        <v>245.12012022927999</v>
      </c>
      <c r="BG22" s="28">
        <v>3.1223309535541199</v>
      </c>
      <c r="BH22" s="28">
        <v>688.44055982618795</v>
      </c>
      <c r="BI22" s="28">
        <v>12077.701254514201</v>
      </c>
      <c r="BJ22" s="28">
        <v>7.0164998404922906E-5</v>
      </c>
      <c r="BK22" s="28">
        <v>435.584738466207</v>
      </c>
      <c r="BL22" s="28">
        <v>25930.021582469799</v>
      </c>
      <c r="BM22" s="28">
        <v>31263.545470216999</v>
      </c>
      <c r="BN22" s="28">
        <v>289452.75642575597</v>
      </c>
      <c r="BO22" s="28">
        <v>8831.9798848592909</v>
      </c>
      <c r="BR22" s="32">
        <f t="shared" si="0"/>
        <v>1.0046885016675943E-3</v>
      </c>
      <c r="BS22" s="25">
        <f t="shared" si="7"/>
        <v>-0.13739993678605347</v>
      </c>
      <c r="BT22" s="25">
        <f t="shared" si="8"/>
        <v>-0.11831619599239819</v>
      </c>
      <c r="BU22" s="25">
        <f t="shared" si="9"/>
        <v>-0.20237118746762123</v>
      </c>
      <c r="BV22" s="25">
        <f t="shared" si="10"/>
        <v>-0.13918432591319513</v>
      </c>
      <c r="BW22" s="25">
        <f t="shared" si="10"/>
        <v>-0.13864818280705965</v>
      </c>
      <c r="BX22" s="25">
        <f t="shared" si="11"/>
        <v>-0.19066528176702247</v>
      </c>
      <c r="BY22" s="25">
        <f t="shared" si="12"/>
        <v>-0.14006831336912684</v>
      </c>
    </row>
    <row r="23" spans="1:77" x14ac:dyDescent="0.3">
      <c r="A23" s="30" t="s">
        <v>187</v>
      </c>
      <c r="B23" s="28">
        <v>63838.626128999997</v>
      </c>
      <c r="C23" s="28">
        <v>39602.181346999998</v>
      </c>
      <c r="D23" s="28">
        <v>56599.869902999999</v>
      </c>
      <c r="E23" s="28">
        <v>28745.882517999999</v>
      </c>
      <c r="F23" s="28">
        <v>14374.600662000001</v>
      </c>
      <c r="G23" s="28">
        <v>2381.4935999999998</v>
      </c>
      <c r="H23" s="28">
        <v>105239.71007</v>
      </c>
      <c r="J23" s="30" t="s">
        <v>187</v>
      </c>
      <c r="K23" s="28">
        <v>9741.7146859522909</v>
      </c>
      <c r="L23" s="28">
        <v>5016.9993529879002</v>
      </c>
      <c r="M23" s="28">
        <v>5016.9971082202501</v>
      </c>
      <c r="N23" s="28">
        <v>6404.9472759120199</v>
      </c>
      <c r="O23" s="28">
        <v>1546.3098566456999</v>
      </c>
      <c r="P23" s="28">
        <v>11220.090513902</v>
      </c>
      <c r="Q23" s="28">
        <v>64134.140895848097</v>
      </c>
      <c r="R23" s="28">
        <v>3142.9673950824499</v>
      </c>
      <c r="S23" s="28">
        <v>1751.19748254863</v>
      </c>
      <c r="T23" s="28">
        <v>1952.216506383</v>
      </c>
      <c r="U23" s="28">
        <v>2464.4236749870302</v>
      </c>
      <c r="V23" s="28">
        <v>3452.3813026120101</v>
      </c>
      <c r="W23" s="28">
        <v>3452.3813026120101</v>
      </c>
      <c r="X23" s="28">
        <v>155.65193280788299</v>
      </c>
      <c r="Y23" s="28">
        <v>986.53957704834102</v>
      </c>
      <c r="Z23" s="28">
        <v>110.911090367661</v>
      </c>
      <c r="AA23" s="28">
        <v>871.01700690428004</v>
      </c>
      <c r="AB23" s="28">
        <v>2150.97949023413</v>
      </c>
      <c r="AC23" s="28">
        <v>666.78806341332802</v>
      </c>
      <c r="AD23" s="28">
        <v>39695.044768156396</v>
      </c>
      <c r="AE23" s="28">
        <v>15647.4498728484</v>
      </c>
      <c r="AF23" s="28">
        <v>51087.723769021701</v>
      </c>
      <c r="AG23" s="28">
        <v>5520.7630729586499</v>
      </c>
      <c r="AH23" s="28">
        <v>56764.138774788298</v>
      </c>
      <c r="AI23" s="28">
        <v>1164.8036870951501</v>
      </c>
      <c r="AJ23" s="28">
        <v>2040.3785894663099</v>
      </c>
      <c r="AK23" s="28">
        <v>327.70432190479301</v>
      </c>
      <c r="AL23" s="28">
        <v>33019.529502153098</v>
      </c>
      <c r="AM23" s="28">
        <v>126.419365834752</v>
      </c>
      <c r="AN23" s="28">
        <v>39.554777501832497</v>
      </c>
      <c r="AO23" s="28">
        <v>3760.1844913881901</v>
      </c>
      <c r="AP23" s="28">
        <v>216.55177490225199</v>
      </c>
      <c r="AQ23" s="28">
        <v>3.4407358602710501</v>
      </c>
      <c r="AR23" s="28">
        <v>131.868619183297</v>
      </c>
      <c r="AS23" s="28">
        <v>28838.858417791798</v>
      </c>
      <c r="AT23" s="28">
        <v>14428.0484319234</v>
      </c>
      <c r="AU23" s="28">
        <v>14410.8099858683</v>
      </c>
      <c r="AV23" s="28">
        <v>3.53443223223488</v>
      </c>
      <c r="AW23" s="28">
        <v>5.0153238968788001</v>
      </c>
      <c r="AX23" s="28">
        <v>2159.1144135264499</v>
      </c>
      <c r="AY23" s="28">
        <v>19.934115361254801</v>
      </c>
      <c r="AZ23" s="28">
        <v>2403.4560165456801</v>
      </c>
      <c r="BA23" s="28">
        <v>14.592272433957699</v>
      </c>
      <c r="BB23" s="28">
        <v>37.7164057298125</v>
      </c>
      <c r="BC23" s="28">
        <v>4159.4298026312099</v>
      </c>
      <c r="BD23" s="28">
        <v>9237.5665596248491</v>
      </c>
      <c r="BE23" s="28">
        <v>899.97765025623096</v>
      </c>
      <c r="BF23" s="28">
        <v>99.672097491691304</v>
      </c>
      <c r="BG23" s="28">
        <v>19.881815242646201</v>
      </c>
      <c r="BH23" s="28">
        <v>2388.1600594859901</v>
      </c>
      <c r="BI23" s="28">
        <v>16016.303182900199</v>
      </c>
      <c r="BJ23" s="28">
        <v>7.9217404282473701E-4</v>
      </c>
      <c r="BK23" s="28">
        <v>2322.9875336150499</v>
      </c>
      <c r="BL23" s="28">
        <v>9634.0660862448494</v>
      </c>
      <c r="BM23" s="28">
        <v>13565.5524222576</v>
      </c>
      <c r="BN23" s="28">
        <v>105628.669444931</v>
      </c>
      <c r="BO23" s="28">
        <v>5852.1192898120999</v>
      </c>
      <c r="BR23" s="32">
        <f t="shared" si="0"/>
        <v>2.7420821696147275E-3</v>
      </c>
      <c r="BS23" s="25">
        <f t="shared" si="7"/>
        <v>4.6290903292772589E-3</v>
      </c>
      <c r="BT23" s="25">
        <f t="shared" si="8"/>
        <v>2.3449067197262676E-3</v>
      </c>
      <c r="BU23" s="25">
        <f t="shared" si="9"/>
        <v>2.9022835577152527E-3</v>
      </c>
      <c r="BV23" s="25">
        <f t="shared" si="10"/>
        <v>3.2344075619727595E-3</v>
      </c>
      <c r="BW23" s="25">
        <f t="shared" si="10"/>
        <v>3.7182090257777615E-3</v>
      </c>
      <c r="BX23" s="25">
        <f t="shared" si="11"/>
        <v>2.7992766749364117E-3</v>
      </c>
      <c r="BY23" s="25">
        <f t="shared" si="12"/>
        <v>3.6959373479106415E-3</v>
      </c>
    </row>
    <row r="24" spans="1:77" x14ac:dyDescent="0.3">
      <c r="A24" s="30" t="s">
        <v>188</v>
      </c>
      <c r="B24" s="28">
        <v>11740.271073</v>
      </c>
      <c r="C24" s="28">
        <v>15189.11598</v>
      </c>
      <c r="D24" s="28">
        <v>8737.0789112000002</v>
      </c>
      <c r="E24" s="28">
        <v>1136.1980679999999</v>
      </c>
      <c r="F24" s="28">
        <v>648.63949573000002</v>
      </c>
      <c r="G24" s="28">
        <v>370.25295573</v>
      </c>
      <c r="H24" s="28">
        <v>109491.27537</v>
      </c>
      <c r="J24" s="30" t="s">
        <v>188</v>
      </c>
      <c r="K24" s="28">
        <v>11062.670805174799</v>
      </c>
      <c r="L24" s="28">
        <v>87.022384824263597</v>
      </c>
      <c r="M24" s="28">
        <v>86.999299170884399</v>
      </c>
      <c r="N24" s="28">
        <v>109.766507837596</v>
      </c>
      <c r="O24" s="28">
        <v>214.187670492075</v>
      </c>
      <c r="P24" s="28">
        <v>112.825677840594</v>
      </c>
      <c r="Q24" s="28">
        <v>11768.228163825401</v>
      </c>
      <c r="R24" s="28">
        <v>108.268699426412</v>
      </c>
      <c r="S24" s="28">
        <v>2085.2633386765601</v>
      </c>
      <c r="T24" s="28">
        <v>30.796756765474498</v>
      </c>
      <c r="U24" s="28">
        <v>5915.10275655241</v>
      </c>
      <c r="V24" s="28">
        <v>121.39228127057601</v>
      </c>
      <c r="W24" s="28">
        <v>121.39228127057601</v>
      </c>
      <c r="X24" s="28">
        <v>46.023462015575703</v>
      </c>
      <c r="Y24" s="28">
        <v>432.80228698181702</v>
      </c>
      <c r="Z24" s="28">
        <v>0.16828530990616</v>
      </c>
      <c r="AA24" s="28">
        <v>844.73521969609203</v>
      </c>
      <c r="AB24" s="28">
        <v>4115.5409668365301</v>
      </c>
      <c r="AC24" s="28">
        <v>17.270831154103899</v>
      </c>
      <c r="AD24" s="28">
        <v>15230.3698338266</v>
      </c>
      <c r="AE24" s="28">
        <v>75.247863972618603</v>
      </c>
      <c r="AF24" s="28">
        <v>7883.9139648472901</v>
      </c>
      <c r="AG24" s="28">
        <v>829.96675917260598</v>
      </c>
      <c r="AH24" s="28">
        <v>8759.9041860354791</v>
      </c>
      <c r="AI24" s="28">
        <v>317.373680214432</v>
      </c>
      <c r="AJ24" s="28">
        <v>432.786779693227</v>
      </c>
      <c r="AK24" s="28">
        <v>7.6401342614791803</v>
      </c>
      <c r="AL24" s="28">
        <v>39232.097311969403</v>
      </c>
      <c r="AM24" s="28">
        <v>9.6608397735853107</v>
      </c>
      <c r="AN24" s="28">
        <v>5.8842860607263097</v>
      </c>
      <c r="AO24" s="28">
        <v>217.96996863925199</v>
      </c>
      <c r="AP24" s="28">
        <v>6.1490490693739401</v>
      </c>
      <c r="AQ24" s="28">
        <v>0.46563816751820097</v>
      </c>
      <c r="AR24" s="28">
        <v>2.6957827785953201</v>
      </c>
      <c r="AS24" s="28">
        <v>1139.14977291026</v>
      </c>
      <c r="AT24" s="28">
        <v>650.26553827234795</v>
      </c>
      <c r="AU24" s="28">
        <v>488.88423463791798</v>
      </c>
      <c r="AV24" s="28">
        <v>0.13086572198614399</v>
      </c>
      <c r="AW24" s="28">
        <v>0.163761843063983</v>
      </c>
      <c r="AX24" s="28">
        <v>87.635852775343494</v>
      </c>
      <c r="AY24" s="28">
        <v>2.7986157398986902</v>
      </c>
      <c r="AZ24" s="28">
        <v>69.029021864338503</v>
      </c>
      <c r="BA24" s="28">
        <v>2.14234077834179</v>
      </c>
      <c r="BB24" s="28">
        <v>5.3664062456940904</v>
      </c>
      <c r="BC24" s="28">
        <v>189.925842689197</v>
      </c>
      <c r="BD24" s="28">
        <v>27507.168633364901</v>
      </c>
      <c r="BE24" s="28">
        <v>21.645565325705299</v>
      </c>
      <c r="BF24" s="28">
        <v>20.3285849523526</v>
      </c>
      <c r="BG24" s="28">
        <v>0.632981585894828</v>
      </c>
      <c r="BH24" s="28">
        <v>371.197152122224</v>
      </c>
      <c r="BI24" s="28">
        <v>24724.309932317799</v>
      </c>
      <c r="BJ24" s="28">
        <v>5.0645019097538002E-4</v>
      </c>
      <c r="BK24" s="28">
        <v>1656.19756469815</v>
      </c>
      <c r="BL24" s="28">
        <v>8022.7920068396197</v>
      </c>
      <c r="BM24" s="28">
        <v>10654.782916754501</v>
      </c>
      <c r="BN24" s="28">
        <v>109789.212378621</v>
      </c>
      <c r="BO24" s="28">
        <v>6386.0982944030202</v>
      </c>
      <c r="BR24" s="32">
        <f t="shared" si="0"/>
        <v>5.2538773299534011E-3</v>
      </c>
      <c r="BS24" s="25">
        <f t="shared" si="7"/>
        <v>2.3812985791866379E-3</v>
      </c>
      <c r="BT24" s="25">
        <f t="shared" si="8"/>
        <v>2.7160141433458115E-3</v>
      </c>
      <c r="BU24" s="25">
        <f t="shared" si="9"/>
        <v>2.6124606481714801E-3</v>
      </c>
      <c r="BV24" s="25">
        <f t="shared" si="10"/>
        <v>2.5978788323904323E-3</v>
      </c>
      <c r="BW24" s="25">
        <f t="shared" si="10"/>
        <v>2.506850959665863E-3</v>
      </c>
      <c r="BX24" s="25">
        <f t="shared" si="11"/>
        <v>2.5501387027752403E-3</v>
      </c>
      <c r="BY24" s="25">
        <f t="shared" si="12"/>
        <v>2.7211027327445816E-3</v>
      </c>
    </row>
    <row r="25" spans="1:77" x14ac:dyDescent="0.3">
      <c r="A25" s="30" t="s">
        <v>189</v>
      </c>
      <c r="B25" s="28">
        <v>41039.078828999998</v>
      </c>
      <c r="C25" s="28">
        <v>33179.785986000003</v>
      </c>
      <c r="D25" s="28">
        <v>27667.942499000001</v>
      </c>
      <c r="E25" s="28">
        <v>14336.348742</v>
      </c>
      <c r="F25" s="28">
        <v>8167.9719590000004</v>
      </c>
      <c r="G25" s="28">
        <v>1165.8331935000001</v>
      </c>
      <c r="H25" s="28">
        <v>54675.368729000002</v>
      </c>
      <c r="J25" s="30" t="s">
        <v>189</v>
      </c>
      <c r="K25" s="28">
        <v>4238.1639428386798</v>
      </c>
      <c r="L25" s="28">
        <v>3616.3498781063299</v>
      </c>
      <c r="M25" s="28">
        <v>3616.3487680323801</v>
      </c>
      <c r="N25" s="28">
        <v>4638.4434095943998</v>
      </c>
      <c r="O25" s="28">
        <v>1027.6641620385999</v>
      </c>
      <c r="P25" s="28">
        <v>8244.1095467798095</v>
      </c>
      <c r="Q25" s="28">
        <v>41244.2972147908</v>
      </c>
      <c r="R25" s="28">
        <v>2283.2983099181201</v>
      </c>
      <c r="S25" s="28">
        <v>1171.27658567508</v>
      </c>
      <c r="T25" s="28">
        <v>1425.40000970304</v>
      </c>
      <c r="U25" s="28">
        <v>764.15881593648498</v>
      </c>
      <c r="V25" s="28">
        <v>2480.4044178621698</v>
      </c>
      <c r="W25" s="28">
        <v>2480.4044178621698</v>
      </c>
      <c r="X25" s="28">
        <v>79.501771508126794</v>
      </c>
      <c r="Y25" s="28">
        <v>639.90994664466996</v>
      </c>
      <c r="Z25" s="28">
        <v>81.685374580043103</v>
      </c>
      <c r="AA25" s="28">
        <v>519.44113644546496</v>
      </c>
      <c r="AB25" s="28">
        <v>756.06549067784601</v>
      </c>
      <c r="AC25" s="28">
        <v>492.52874551818002</v>
      </c>
      <c r="AD25" s="28">
        <v>33251.636978786002</v>
      </c>
      <c r="AE25" s="28">
        <v>6547.1048754112999</v>
      </c>
      <c r="AF25" s="28">
        <v>24971.578959087699</v>
      </c>
      <c r="AG25" s="28">
        <v>2695.1173144551499</v>
      </c>
      <c r="AH25" s="28">
        <v>27746.198045050998</v>
      </c>
      <c r="AI25" s="28">
        <v>556.11564332798196</v>
      </c>
      <c r="AJ25" s="28">
        <v>1373.80852490401</v>
      </c>
      <c r="AK25" s="28">
        <v>133.97724696726601</v>
      </c>
      <c r="AL25" s="28">
        <v>14414.961862153799</v>
      </c>
      <c r="AM25" s="28">
        <v>50.598712798381797</v>
      </c>
      <c r="AN25" s="28">
        <v>21.720765657500898</v>
      </c>
      <c r="AO25" s="28">
        <v>2024.43694285068</v>
      </c>
      <c r="AP25" s="28">
        <v>88.525954783202906</v>
      </c>
      <c r="AQ25" s="28">
        <v>2.06158371104019</v>
      </c>
      <c r="AR25" s="28">
        <v>71.5818749648638</v>
      </c>
      <c r="AS25" s="28">
        <v>14387.0130778231</v>
      </c>
      <c r="AT25" s="28">
        <v>8201.6960095294799</v>
      </c>
      <c r="AU25" s="28">
        <v>6185.3170682936698</v>
      </c>
      <c r="AV25" s="28">
        <v>1.6620673854836601</v>
      </c>
      <c r="AW25" s="28">
        <v>2.0419565138312401</v>
      </c>
      <c r="AX25" s="28">
        <v>920.56222534543599</v>
      </c>
      <c r="AY25" s="28">
        <v>10.0629107877665</v>
      </c>
      <c r="AZ25" s="28">
        <v>1668.6879849203799</v>
      </c>
      <c r="BA25" s="28">
        <v>9.8862129565634298</v>
      </c>
      <c r="BB25" s="28">
        <v>22.974455011932498</v>
      </c>
      <c r="BC25" s="28">
        <v>2746.1347350319902</v>
      </c>
      <c r="BD25" s="28">
        <v>4967.1214070800497</v>
      </c>
      <c r="BE25" s="28">
        <v>367.79336585150702</v>
      </c>
      <c r="BF25" s="28">
        <v>50.915532046936299</v>
      </c>
      <c r="BG25" s="28">
        <v>8.0714819446970498</v>
      </c>
      <c r="BH25" s="28">
        <v>1169.1323933266001</v>
      </c>
      <c r="BI25" s="28">
        <v>5784.5799289843499</v>
      </c>
      <c r="BJ25" s="28">
        <v>1.45481594999035E-4</v>
      </c>
      <c r="BK25" s="28">
        <v>445.802703665411</v>
      </c>
      <c r="BL25" s="28">
        <v>4990.2410462736098</v>
      </c>
      <c r="BM25" s="28">
        <v>6826.7953461756897</v>
      </c>
      <c r="BN25" s="28">
        <v>54906.417909467098</v>
      </c>
      <c r="BO25" s="28">
        <v>2673.6268759219201</v>
      </c>
      <c r="BR25" s="32">
        <f t="shared" si="0"/>
        <v>2.8653212731719569E-3</v>
      </c>
      <c r="BS25" s="25">
        <f t="shared" si="7"/>
        <v>5.0005602378624999E-3</v>
      </c>
      <c r="BT25" s="25">
        <f t="shared" si="8"/>
        <v>2.165505010078022E-3</v>
      </c>
      <c r="BU25" s="25">
        <f t="shared" si="9"/>
        <v>2.8283832834272334E-3</v>
      </c>
      <c r="BV25" s="25">
        <f t="shared" si="10"/>
        <v>3.5339776350914514E-3</v>
      </c>
      <c r="BW25" s="25">
        <f t="shared" si="10"/>
        <v>4.1288156593534929E-3</v>
      </c>
      <c r="BX25" s="25">
        <f t="shared" si="11"/>
        <v>2.8299072671754289E-3</v>
      </c>
      <c r="BY25" s="25">
        <f t="shared" si="12"/>
        <v>4.2258367129136007E-3</v>
      </c>
    </row>
    <row r="26" spans="1:77" x14ac:dyDescent="0.3">
      <c r="A26" s="30" t="s">
        <v>190</v>
      </c>
      <c r="B26" s="28">
        <v>76548.125125000006</v>
      </c>
      <c r="C26" s="28">
        <v>45553.338364000003</v>
      </c>
      <c r="D26" s="28">
        <v>43686.843305000002</v>
      </c>
      <c r="E26" s="28">
        <v>26322.044279999998</v>
      </c>
      <c r="F26" s="28">
        <v>14807.512656000001</v>
      </c>
      <c r="G26" s="28">
        <v>1772.7996598</v>
      </c>
      <c r="H26" s="28">
        <v>130530.83426</v>
      </c>
      <c r="J26" s="30" t="s">
        <v>190</v>
      </c>
      <c r="K26" s="28">
        <v>10276.359544798401</v>
      </c>
      <c r="L26" s="28">
        <v>6753.5699851755198</v>
      </c>
      <c r="M26" s="28">
        <v>6753.5687046571502</v>
      </c>
      <c r="N26" s="28">
        <v>8727.5404300269493</v>
      </c>
      <c r="O26" s="28">
        <v>2297.18446043617</v>
      </c>
      <c r="P26" s="28">
        <v>15730.572290387099</v>
      </c>
      <c r="Q26" s="28">
        <v>76945.016316186797</v>
      </c>
      <c r="R26" s="28">
        <v>4320.4543963183396</v>
      </c>
      <c r="S26" s="28">
        <v>2612.7024573726699</v>
      </c>
      <c r="T26" s="28">
        <v>2697.7279377436198</v>
      </c>
      <c r="U26" s="28">
        <v>2779.5153203499799</v>
      </c>
      <c r="V26" s="28">
        <v>4650.5381855613296</v>
      </c>
      <c r="W26" s="28">
        <v>4650.5381855613296</v>
      </c>
      <c r="X26" s="28">
        <v>100.581504637973</v>
      </c>
      <c r="Y26" s="28">
        <v>1323.45243557565</v>
      </c>
      <c r="Z26" s="28">
        <v>155.34958798042399</v>
      </c>
      <c r="AA26" s="28">
        <v>1129.3789301152201</v>
      </c>
      <c r="AB26" s="28">
        <v>2640.8220327506001</v>
      </c>
      <c r="AC26" s="28">
        <v>883.82058973586004</v>
      </c>
      <c r="AD26" s="28">
        <v>45658.8788068586</v>
      </c>
      <c r="AE26" s="28">
        <v>12536.5628276481</v>
      </c>
      <c r="AF26" s="28">
        <v>39441.6307434029</v>
      </c>
      <c r="AG26" s="28">
        <v>4281.8232737093304</v>
      </c>
      <c r="AH26" s="28">
        <v>43824.0355217502</v>
      </c>
      <c r="AI26" s="28">
        <v>1350.1047165991599</v>
      </c>
      <c r="AJ26" s="28">
        <v>2766.88536699631</v>
      </c>
      <c r="AK26" s="28">
        <v>252.417520053792</v>
      </c>
      <c r="AL26" s="28">
        <v>39065.1770858413</v>
      </c>
      <c r="AM26" s="28">
        <v>114.448111256248</v>
      </c>
      <c r="AN26" s="28">
        <v>50.217391959743601</v>
      </c>
      <c r="AO26" s="28">
        <v>2983.61864964698</v>
      </c>
      <c r="AP26" s="28">
        <v>168.82142195913701</v>
      </c>
      <c r="AQ26" s="28">
        <v>2.7778982424753398</v>
      </c>
      <c r="AR26" s="28">
        <v>136.108061729415</v>
      </c>
      <c r="AS26" s="28">
        <v>26417.869342412101</v>
      </c>
      <c r="AT26" s="28">
        <v>14871.128590415599</v>
      </c>
      <c r="AU26" s="28">
        <v>11546.7407519965</v>
      </c>
      <c r="AV26" s="28">
        <v>3.2268581377558001</v>
      </c>
      <c r="AW26" s="28">
        <v>3.98489806312935</v>
      </c>
      <c r="AX26" s="28">
        <v>1815.8113874237299</v>
      </c>
      <c r="AY26" s="28">
        <v>23.820827738553799</v>
      </c>
      <c r="AZ26" s="28">
        <v>3203.2863622083701</v>
      </c>
      <c r="BA26" s="28">
        <v>17.115526452708099</v>
      </c>
      <c r="BB26" s="28">
        <v>42.019490184471699</v>
      </c>
      <c r="BC26" s="28">
        <v>5221.6328456709498</v>
      </c>
      <c r="BD26" s="28">
        <v>13653.7078344933</v>
      </c>
      <c r="BE26" s="28">
        <v>695.11332412903596</v>
      </c>
      <c r="BF26" s="28">
        <v>120.954998508573</v>
      </c>
      <c r="BG26" s="28">
        <v>15.753017050546401</v>
      </c>
      <c r="BH26" s="28">
        <v>1777.9594241933</v>
      </c>
      <c r="BI26" s="28">
        <v>18892.527452172199</v>
      </c>
      <c r="BJ26" s="28">
        <v>4.5702447434104202E-4</v>
      </c>
      <c r="BK26" s="28">
        <v>1941.8562179456601</v>
      </c>
      <c r="BL26" s="28">
        <v>11249.9622603431</v>
      </c>
      <c r="BM26" s="28">
        <v>16381.499622977801</v>
      </c>
      <c r="BN26" s="28">
        <v>131044.024091998</v>
      </c>
      <c r="BO26" s="28">
        <v>6432.6749983815098</v>
      </c>
      <c r="BR26" s="32">
        <f t="shared" si="0"/>
        <v>2.2951219220341684E-3</v>
      </c>
      <c r="BS26" s="25">
        <f t="shared" si="7"/>
        <v>5.1848584212700636E-3</v>
      </c>
      <c r="BT26" s="25">
        <f t="shared" si="8"/>
        <v>2.3168541900324001E-3</v>
      </c>
      <c r="BU26" s="25">
        <f t="shared" si="9"/>
        <v>3.1403554565018481E-3</v>
      </c>
      <c r="BV26" s="25">
        <f t="shared" si="10"/>
        <v>3.6404870910772156E-3</v>
      </c>
      <c r="BW26" s="25">
        <f t="shared" si="10"/>
        <v>4.2961931482679754E-3</v>
      </c>
      <c r="BX26" s="25">
        <f t="shared" si="11"/>
        <v>2.910517477131155E-3</v>
      </c>
      <c r="BY26" s="25">
        <f t="shared" si="12"/>
        <v>3.931560193477273E-3</v>
      </c>
    </row>
    <row r="27" spans="1:77" x14ac:dyDescent="0.3">
      <c r="A27" s="30" t="s">
        <v>191</v>
      </c>
      <c r="B27" s="28">
        <v>162655.35414000001</v>
      </c>
      <c r="C27" s="28">
        <v>33485.140794999999</v>
      </c>
      <c r="D27" s="28">
        <v>5207.9337403</v>
      </c>
      <c r="E27" s="28">
        <v>26172.995490000001</v>
      </c>
      <c r="F27" s="28">
        <v>22400.867905999999</v>
      </c>
      <c r="G27" s="28">
        <v>390.34544292999999</v>
      </c>
      <c r="H27" s="28">
        <v>184462.27684999999</v>
      </c>
      <c r="J27" s="30" t="s">
        <v>191</v>
      </c>
      <c r="K27" s="28">
        <v>11458.8952099778</v>
      </c>
      <c r="L27" s="28">
        <v>17897.824445129001</v>
      </c>
      <c r="M27" s="28">
        <v>17897.824156252402</v>
      </c>
      <c r="N27" s="28">
        <v>23456.337159280502</v>
      </c>
      <c r="O27" s="28">
        <v>4417.2518101616797</v>
      </c>
      <c r="P27" s="28">
        <v>43256.633754414703</v>
      </c>
      <c r="Q27" s="28">
        <v>161138.54422438599</v>
      </c>
      <c r="R27" s="28">
        <v>11760.942126441099</v>
      </c>
      <c r="S27" s="28">
        <v>5044.7487266889302</v>
      </c>
      <c r="T27" s="28">
        <v>7373.1443113911801</v>
      </c>
      <c r="U27" s="28">
        <v>1227.8135137711199</v>
      </c>
      <c r="V27" s="28">
        <v>12279.4415537606</v>
      </c>
      <c r="W27" s="28">
        <v>12279.4415537606</v>
      </c>
      <c r="X27" s="28">
        <v>7.9847846258701303</v>
      </c>
      <c r="Y27" s="28">
        <v>2997.4629305640801</v>
      </c>
      <c r="Z27" s="28">
        <v>429.75614632904097</v>
      </c>
      <c r="AA27" s="28">
        <v>2050.4855535660899</v>
      </c>
      <c r="AB27" s="28">
        <v>1328.2636081959199</v>
      </c>
      <c r="AC27" s="28">
        <v>2412.8268154494299</v>
      </c>
      <c r="AD27" s="28">
        <v>32641.037356327499</v>
      </c>
      <c r="AE27" s="28">
        <v>5323.1882273847104</v>
      </c>
      <c r="AF27" s="28">
        <v>4658.9208348021602</v>
      </c>
      <c r="AG27" s="28">
        <v>509.67294026245997</v>
      </c>
      <c r="AH27" s="28">
        <v>5176.5785596904898</v>
      </c>
      <c r="AI27" s="28">
        <v>2394.6856259593101</v>
      </c>
      <c r="AJ27" s="28">
        <v>6177.2806977319897</v>
      </c>
      <c r="AK27" s="28">
        <v>67.205468465638106</v>
      </c>
      <c r="AL27" s="28">
        <v>33446.457230737898</v>
      </c>
      <c r="AM27" s="28">
        <v>23.8884874430242</v>
      </c>
      <c r="AN27" s="28">
        <v>65.314768308558797</v>
      </c>
      <c r="AO27" s="28">
        <v>1321.5412587840401</v>
      </c>
      <c r="AP27" s="28">
        <v>44.400219271703101</v>
      </c>
      <c r="AQ27" s="28">
        <v>0.87533020144733398</v>
      </c>
      <c r="AR27" s="28">
        <v>218.91209150283501</v>
      </c>
      <c r="AS27" s="28">
        <v>25875.161246727301</v>
      </c>
      <c r="AT27" s="28">
        <v>22179.354196456399</v>
      </c>
      <c r="AU27" s="28">
        <v>3695.8070502708902</v>
      </c>
      <c r="AV27" s="28">
        <v>3.1320521745840102</v>
      </c>
      <c r="AW27" s="28">
        <v>0.96982189211682301</v>
      </c>
      <c r="AX27" s="28">
        <v>902.64047322210899</v>
      </c>
      <c r="AY27" s="28">
        <v>22.019973443123501</v>
      </c>
      <c r="AZ27" s="28">
        <v>7839.82367301046</v>
      </c>
      <c r="BA27" s="28">
        <v>33.289378053318799</v>
      </c>
      <c r="BB27" s="28">
        <v>44.250161476435302</v>
      </c>
      <c r="BC27" s="28">
        <v>11309.1274185529</v>
      </c>
      <c r="BD27" s="28">
        <v>9125.8865506046004</v>
      </c>
      <c r="BE27" s="28">
        <v>185.06470834504501</v>
      </c>
      <c r="BF27" s="28">
        <v>93.060085132580397</v>
      </c>
      <c r="BG27" s="28">
        <v>3.8388271763752599</v>
      </c>
      <c r="BH27" s="28">
        <v>387.90286364964101</v>
      </c>
      <c r="BI27" s="28">
        <v>9883.7380577890799</v>
      </c>
      <c r="BJ27" s="28">
        <v>9.85802421887047E-5</v>
      </c>
      <c r="BK27" s="28">
        <v>500.41371512238902</v>
      </c>
      <c r="BL27" s="28">
        <v>16386.755428860099</v>
      </c>
      <c r="BM27" s="28">
        <v>20188.958085879702</v>
      </c>
      <c r="BN27" s="28">
        <v>182570.462255769</v>
      </c>
      <c r="BO27" s="28">
        <v>6135.5509716295401</v>
      </c>
      <c r="BR27" s="32">
        <f t="shared" si="0"/>
        <v>1.5424830385163796E-3</v>
      </c>
      <c r="BS27" s="25">
        <f t="shared" si="7"/>
        <v>-9.3252996412800607E-3</v>
      </c>
      <c r="BT27" s="25">
        <f t="shared" si="8"/>
        <v>-2.5208298923997417E-2</v>
      </c>
      <c r="BU27" s="25">
        <f t="shared" si="9"/>
        <v>-6.02065659301264E-3</v>
      </c>
      <c r="BV27" s="25">
        <f t="shared" si="10"/>
        <v>-1.1379448079853713E-2</v>
      </c>
      <c r="BW27" s="25">
        <f t="shared" si="10"/>
        <v>-9.8886217477434681E-3</v>
      </c>
      <c r="BX27" s="25">
        <f t="shared" si="11"/>
        <v>-6.2574812248980399E-3</v>
      </c>
      <c r="BY27" s="25">
        <f t="shared" si="12"/>
        <v>-1.025583456160724E-2</v>
      </c>
    </row>
    <row r="28" spans="1:77" x14ac:dyDescent="0.3">
      <c r="A28" s="30" t="s">
        <v>192</v>
      </c>
      <c r="B28" s="28">
        <v>103191.71139</v>
      </c>
      <c r="C28" s="28">
        <v>28219.199710000001</v>
      </c>
      <c r="D28" s="28">
        <v>19042.737561000002</v>
      </c>
      <c r="E28" s="28">
        <v>19135.139233999998</v>
      </c>
      <c r="F28" s="28">
        <v>15186.187598</v>
      </c>
      <c r="G28" s="28">
        <v>646.88825167000005</v>
      </c>
      <c r="H28" s="28">
        <v>119711.10941999999</v>
      </c>
      <c r="J28" s="30" t="s">
        <v>192</v>
      </c>
      <c r="K28" s="28">
        <v>7855.7805792013596</v>
      </c>
      <c r="L28" s="28">
        <v>10788.723497110301</v>
      </c>
      <c r="M28" s="28">
        <v>10788.722468616599</v>
      </c>
      <c r="N28" s="28">
        <v>14074.8970237138</v>
      </c>
      <c r="O28" s="28">
        <v>2791.0198242583101</v>
      </c>
      <c r="P28" s="28">
        <v>25756.671330230802</v>
      </c>
      <c r="Q28" s="28">
        <v>103768.61283112</v>
      </c>
      <c r="R28" s="28">
        <v>7021.1707471170803</v>
      </c>
      <c r="S28" s="28">
        <v>3191.5945263007302</v>
      </c>
      <c r="T28" s="28">
        <v>4401.4540316167804</v>
      </c>
      <c r="U28" s="28">
        <v>1189.2124320503899</v>
      </c>
      <c r="V28" s="28">
        <v>7377.0229807927099</v>
      </c>
      <c r="W28" s="28">
        <v>7377.0229807927099</v>
      </c>
      <c r="X28" s="28">
        <v>57.980213787192703</v>
      </c>
      <c r="Y28" s="28">
        <v>1825.0802403329601</v>
      </c>
      <c r="Z28" s="28">
        <v>255.75610711689001</v>
      </c>
      <c r="AA28" s="28">
        <v>1305.46840178823</v>
      </c>
      <c r="AB28" s="28">
        <v>1172.3006995075</v>
      </c>
      <c r="AC28" s="28">
        <v>1430.9508989042399</v>
      </c>
      <c r="AD28" s="28">
        <v>28280.1463667278</v>
      </c>
      <c r="AE28" s="28">
        <v>3056.5557081962302</v>
      </c>
      <c r="AF28" s="28">
        <v>17197.263117672701</v>
      </c>
      <c r="AG28" s="28">
        <v>1852.82727617145</v>
      </c>
      <c r="AH28" s="28">
        <v>19108.070607631402</v>
      </c>
      <c r="AI28" s="28">
        <v>1479.2378762691101</v>
      </c>
      <c r="AJ28" s="28">
        <v>3780.8613148774998</v>
      </c>
      <c r="AK28" s="28">
        <v>84.926476055049406</v>
      </c>
      <c r="AL28" s="28">
        <v>24284.293005929299</v>
      </c>
      <c r="AM28" s="28">
        <v>28.611604556953601</v>
      </c>
      <c r="AN28" s="28">
        <v>52.319113249227001</v>
      </c>
      <c r="AO28" s="28">
        <v>1745.1381090075299</v>
      </c>
      <c r="AP28" s="28">
        <v>55.2828340195219</v>
      </c>
      <c r="AQ28" s="28">
        <v>0.74660625484327903</v>
      </c>
      <c r="AR28" s="28">
        <v>141.063005827918</v>
      </c>
      <c r="AS28" s="28">
        <v>19227.0190697293</v>
      </c>
      <c r="AT28" s="28">
        <v>15265.9418373015</v>
      </c>
      <c r="AU28" s="28">
        <v>3961.07723242778</v>
      </c>
      <c r="AV28" s="28">
        <v>2.29913036624282</v>
      </c>
      <c r="AW28" s="28">
        <v>1.2731209258309999</v>
      </c>
      <c r="AX28" s="28">
        <v>785.63358768057196</v>
      </c>
      <c r="AY28" s="28">
        <v>20.764817907042101</v>
      </c>
      <c r="AZ28" s="28">
        <v>4801.2666857366403</v>
      </c>
      <c r="BA28" s="28">
        <v>21.594373536819901</v>
      </c>
      <c r="BB28" s="28">
        <v>39.335593663916399</v>
      </c>
      <c r="BC28" s="28">
        <v>7149.3621694582698</v>
      </c>
      <c r="BD28" s="28">
        <v>7835.9839851884699</v>
      </c>
      <c r="BE28" s="28">
        <v>231.615079272695</v>
      </c>
      <c r="BF28" s="28">
        <v>99.561688697454201</v>
      </c>
      <c r="BG28" s="28">
        <v>5.1478410850047096</v>
      </c>
      <c r="BH28" s="28">
        <v>649.13905141906002</v>
      </c>
      <c r="BI28" s="28">
        <v>8640.6331990327508</v>
      </c>
      <c r="BJ28" s="28">
        <v>1.08358036918467E-4</v>
      </c>
      <c r="BK28" s="28">
        <v>636.60263098432301</v>
      </c>
      <c r="BL28" s="28">
        <v>10629.5364643786</v>
      </c>
      <c r="BM28" s="28">
        <v>13150.3479731629</v>
      </c>
      <c r="BN28" s="28">
        <v>120296.989977347</v>
      </c>
      <c r="BO28" s="28">
        <v>4339.3628743898298</v>
      </c>
      <c r="BR28" s="32">
        <f t="shared" si="0"/>
        <v>3.0343311461302901E-3</v>
      </c>
      <c r="BS28" s="25">
        <f t="shared" si="7"/>
        <v>5.5905792563094364E-3</v>
      </c>
      <c r="BT28" s="25">
        <f t="shared" si="8"/>
        <v>2.1597585103096308E-3</v>
      </c>
      <c r="BU28" s="25">
        <f t="shared" si="9"/>
        <v>3.4308642033277696E-3</v>
      </c>
      <c r="BV28" s="25">
        <f t="shared" si="10"/>
        <v>4.8016288047722346E-3</v>
      </c>
      <c r="BW28" s="25">
        <f t="shared" si="10"/>
        <v>5.2517617596138941E-3</v>
      </c>
      <c r="BX28" s="25">
        <f t="shared" si="11"/>
        <v>3.4794259182313759E-3</v>
      </c>
      <c r="BY28" s="25">
        <f t="shared" si="12"/>
        <v>4.8941201880559919E-3</v>
      </c>
    </row>
    <row r="29" spans="1:77" x14ac:dyDescent="0.3">
      <c r="A29" s="30" t="s">
        <v>193</v>
      </c>
      <c r="B29" s="28">
        <v>65355.915528999998</v>
      </c>
      <c r="C29" s="28">
        <v>82978.775783000005</v>
      </c>
      <c r="D29" s="28">
        <v>47713.682580000001</v>
      </c>
      <c r="E29" s="28">
        <v>24249.977675999999</v>
      </c>
      <c r="F29" s="28">
        <v>13435.019593999999</v>
      </c>
      <c r="G29" s="28">
        <v>1908.8721009000001</v>
      </c>
      <c r="H29" s="28">
        <v>157318.99872999999</v>
      </c>
      <c r="J29" s="30" t="s">
        <v>193</v>
      </c>
      <c r="K29" s="28">
        <v>12983.725473976599</v>
      </c>
      <c r="L29" s="28">
        <v>5132.9366883225002</v>
      </c>
      <c r="M29" s="28">
        <v>5132.9336018701697</v>
      </c>
      <c r="N29" s="28">
        <v>6506.8924364437198</v>
      </c>
      <c r="O29" s="28">
        <v>2495.2681692257702</v>
      </c>
      <c r="P29" s="28">
        <v>11290.176840013901</v>
      </c>
      <c r="Q29" s="28">
        <v>65210.859715714003</v>
      </c>
      <c r="R29" s="28">
        <v>3193.67806272191</v>
      </c>
      <c r="S29" s="28">
        <v>2728.65986747032</v>
      </c>
      <c r="T29" s="28">
        <v>1967.8691181161901</v>
      </c>
      <c r="U29" s="28">
        <v>3842.8513704633801</v>
      </c>
      <c r="V29" s="28">
        <v>3572.0591090961402</v>
      </c>
      <c r="W29" s="28">
        <v>3572.0591090961402</v>
      </c>
      <c r="X29" s="28">
        <v>179.028043508655</v>
      </c>
      <c r="Y29" s="28">
        <v>1169.1070164185501</v>
      </c>
      <c r="Z29" s="28">
        <v>110.64208420337199</v>
      </c>
      <c r="AA29" s="28">
        <v>1195.06029529288</v>
      </c>
      <c r="AB29" s="28">
        <v>3663.37264560312</v>
      </c>
      <c r="AC29" s="28">
        <v>664.93429322785801</v>
      </c>
      <c r="AD29" s="28">
        <v>83127.626847335297</v>
      </c>
      <c r="AE29" s="28">
        <v>10488.3667282858</v>
      </c>
      <c r="AF29" s="28">
        <v>42977.943529269003</v>
      </c>
      <c r="AG29" s="28">
        <v>4596.2978844447298</v>
      </c>
      <c r="AH29" s="28">
        <v>47753.269457222501</v>
      </c>
      <c r="AI29" s="28">
        <v>1556.4593865334</v>
      </c>
      <c r="AJ29" s="28">
        <v>2570.2646748249799</v>
      </c>
      <c r="AK29" s="28">
        <v>209.03211521354501</v>
      </c>
      <c r="AL29" s="28">
        <v>53375.343111592403</v>
      </c>
      <c r="AM29" s="28">
        <v>114.09440477962001</v>
      </c>
      <c r="AN29" s="28">
        <v>29.534697370437101</v>
      </c>
      <c r="AO29" s="28">
        <v>3824.5460607263099</v>
      </c>
      <c r="AP29" s="28">
        <v>143.64128806142</v>
      </c>
      <c r="AQ29" s="28">
        <v>4.5088541406658997</v>
      </c>
      <c r="AR29" s="28">
        <v>107.529001681024</v>
      </c>
      <c r="AS29" s="28">
        <v>24266.0006335281</v>
      </c>
      <c r="AT29" s="28">
        <v>13424.165918888801</v>
      </c>
      <c r="AU29" s="28">
        <v>10841.834714639201</v>
      </c>
      <c r="AV29" s="28">
        <v>2.7010937426214001</v>
      </c>
      <c r="AW29" s="28">
        <v>3.3905401463869</v>
      </c>
      <c r="AX29" s="28">
        <v>1605.3223057038999</v>
      </c>
      <c r="AY29" s="28">
        <v>13.617211119010999</v>
      </c>
      <c r="AZ29" s="28">
        <v>2425.6383561236098</v>
      </c>
      <c r="BA29" s="28">
        <v>15.117636382876601</v>
      </c>
      <c r="BB29" s="28">
        <v>33.774571839261</v>
      </c>
      <c r="BC29" s="28">
        <v>4225.1494292784801</v>
      </c>
      <c r="BD29" s="28">
        <v>21387.4615321563</v>
      </c>
      <c r="BE29" s="28">
        <v>580.34370607979599</v>
      </c>
      <c r="BF29" s="28">
        <v>73.108844530057198</v>
      </c>
      <c r="BG29" s="28">
        <v>13.1158019698297</v>
      </c>
      <c r="BH29" s="28">
        <v>1910.87560998032</v>
      </c>
      <c r="BI29" s="28">
        <v>26919.8166047429</v>
      </c>
      <c r="BJ29" s="28">
        <v>6.4655570885894197E-4</v>
      </c>
      <c r="BK29" s="28">
        <v>2679.06406564491</v>
      </c>
      <c r="BL29" s="28">
        <v>13083.984238494801</v>
      </c>
      <c r="BM29" s="28">
        <v>20347.335038130899</v>
      </c>
      <c r="BN29" s="28">
        <v>157208.33615403599</v>
      </c>
      <c r="BO29" s="28">
        <v>8613.3550318590005</v>
      </c>
      <c r="BR29" s="32">
        <f t="shared" si="0"/>
        <v>3.7490217014152041E-3</v>
      </c>
      <c r="BS29" s="25">
        <f t="shared" si="7"/>
        <v>-2.219474887803084E-3</v>
      </c>
      <c r="BT29" s="25">
        <f t="shared" si="8"/>
        <v>1.7938450276075086E-3</v>
      </c>
      <c r="BU29" s="25">
        <f t="shared" si="9"/>
        <v>8.2967557903597746E-4</v>
      </c>
      <c r="BV29" s="25">
        <f t="shared" si="10"/>
        <v>6.607411248860137E-4</v>
      </c>
      <c r="BW29" s="25">
        <f t="shared" si="10"/>
        <v>-8.078644794865756E-4</v>
      </c>
      <c r="BX29" s="25">
        <f t="shared" si="11"/>
        <v>1.0495774333834377E-3</v>
      </c>
      <c r="BY29" s="25">
        <f t="shared" si="12"/>
        <v>-7.0342791943347257E-4</v>
      </c>
    </row>
    <row r="30" spans="1:77" x14ac:dyDescent="0.3">
      <c r="A30" s="30" t="s">
        <v>194</v>
      </c>
      <c r="B30" s="28">
        <v>196458.37224</v>
      </c>
      <c r="C30" s="28">
        <v>47692.041567</v>
      </c>
      <c r="D30" s="28">
        <v>33083.695291999997</v>
      </c>
      <c r="E30" s="28">
        <v>35248.451973000003</v>
      </c>
      <c r="F30" s="28">
        <v>28574.952427</v>
      </c>
      <c r="G30" s="28">
        <v>1084.3550049</v>
      </c>
      <c r="H30" s="28">
        <v>374663.19406000001</v>
      </c>
      <c r="J30" s="30" t="s">
        <v>194</v>
      </c>
      <c r="K30" s="28">
        <v>28282.611539832698</v>
      </c>
      <c r="L30" s="28">
        <v>19851.633552667601</v>
      </c>
      <c r="M30" s="28">
        <v>19851.631010277801</v>
      </c>
      <c r="N30" s="28">
        <v>25936.267893797201</v>
      </c>
      <c r="O30" s="28">
        <v>6479.0658606055404</v>
      </c>
      <c r="P30" s="28">
        <v>47772.883099293402</v>
      </c>
      <c r="Q30" s="28">
        <v>192295.802276184</v>
      </c>
      <c r="R30" s="28">
        <v>12982.9842158761</v>
      </c>
      <c r="S30" s="28">
        <v>7999.4181649079201</v>
      </c>
      <c r="T30" s="28">
        <v>8121.6169004378999</v>
      </c>
      <c r="U30" s="28">
        <v>7148.4995073582904</v>
      </c>
      <c r="V30" s="28">
        <v>13750.1640850479</v>
      </c>
      <c r="W30" s="28">
        <v>13750.1640850479</v>
      </c>
      <c r="X30" s="28">
        <v>76.733192813353298</v>
      </c>
      <c r="Y30" s="28">
        <v>3914.9553253857398</v>
      </c>
      <c r="Z30" s="28">
        <v>471.95215003955502</v>
      </c>
      <c r="AA30" s="28">
        <v>3258.54471693696</v>
      </c>
      <c r="AB30" s="28">
        <v>7188.3371078846303</v>
      </c>
      <c r="AC30" s="28">
        <v>2638.2891637841699</v>
      </c>
      <c r="AD30" s="28">
        <v>46259.962338332298</v>
      </c>
      <c r="AE30" s="28">
        <v>6721.9505341159802</v>
      </c>
      <c r="AF30" s="28">
        <v>29469.200724041901</v>
      </c>
      <c r="AG30" s="28">
        <v>3197.62309465213</v>
      </c>
      <c r="AH30" s="28">
        <v>32743.557011507401</v>
      </c>
      <c r="AI30" s="28">
        <v>3725.61207186398</v>
      </c>
      <c r="AJ30" s="28">
        <v>7984.8962441253898</v>
      </c>
      <c r="AK30" s="28">
        <v>127.88645590039501</v>
      </c>
      <c r="AL30" s="28">
        <v>106048.403865222</v>
      </c>
      <c r="AM30" s="28">
        <v>52.580866114408799</v>
      </c>
      <c r="AN30" s="28">
        <v>102.96968612796699</v>
      </c>
      <c r="AO30" s="28">
        <v>2603.7416227891699</v>
      </c>
      <c r="AP30" s="28">
        <v>84.409524525868406</v>
      </c>
      <c r="AQ30" s="28">
        <v>1.1961919563595</v>
      </c>
      <c r="AR30" s="28">
        <v>256.01232430761002</v>
      </c>
      <c r="AS30" s="28">
        <v>34383.801502638598</v>
      </c>
      <c r="AT30" s="28">
        <v>27950.735185073801</v>
      </c>
      <c r="AU30" s="28">
        <v>6433.0663175647696</v>
      </c>
      <c r="AV30" s="28">
        <v>4.7393704259880796</v>
      </c>
      <c r="AW30" s="28">
        <v>1.98075753490192</v>
      </c>
      <c r="AX30" s="28">
        <v>1319.6145101715699</v>
      </c>
      <c r="AY30" s="28">
        <v>42.167197161108199</v>
      </c>
      <c r="AZ30" s="28">
        <v>9056.3983592872391</v>
      </c>
      <c r="BA30" s="28">
        <v>40.376112408384103</v>
      </c>
      <c r="BB30" s="28">
        <v>74.8442703075998</v>
      </c>
      <c r="BC30" s="28">
        <v>13628.9992055865</v>
      </c>
      <c r="BD30" s="28">
        <v>42211.3889189931</v>
      </c>
      <c r="BE30" s="28">
        <v>349.17954550615298</v>
      </c>
      <c r="BF30" s="28">
        <v>195.61408861147299</v>
      </c>
      <c r="BG30" s="28">
        <v>8.0250963511301396</v>
      </c>
      <c r="BH30" s="28">
        <v>1059.7609691624</v>
      </c>
      <c r="BI30" s="28">
        <v>50338.180061808802</v>
      </c>
      <c r="BJ30" s="28">
        <v>6.6174148232300996E-4</v>
      </c>
      <c r="BK30" s="28">
        <v>4032.32684969101</v>
      </c>
      <c r="BL30" s="28">
        <v>31462.101647701002</v>
      </c>
      <c r="BM30" s="28">
        <v>45519.989085213703</v>
      </c>
      <c r="BN30" s="28">
        <v>370262.20327298099</v>
      </c>
      <c r="BO30" s="28">
        <v>17142.852044485699</v>
      </c>
      <c r="BR30" s="32">
        <f t="shared" si="0"/>
        <v>2.3434592883841599E-3</v>
      </c>
      <c r="BS30" s="25">
        <f t="shared" si="7"/>
        <v>-2.1188050762890716E-2</v>
      </c>
      <c r="BT30" s="25">
        <f t="shared" si="8"/>
        <v>-3.0027635253480411E-2</v>
      </c>
      <c r="BU30" s="25">
        <f t="shared" si="9"/>
        <v>-1.0281145364521758E-2</v>
      </c>
      <c r="BV30" s="25">
        <f t="shared" si="10"/>
        <v>-2.4530168616304599E-2</v>
      </c>
      <c r="BW30" s="25">
        <f t="shared" si="10"/>
        <v>-2.1844909226738946E-2</v>
      </c>
      <c r="BX30" s="25">
        <f t="shared" si="11"/>
        <v>-2.2680796995876946E-2</v>
      </c>
      <c r="BY30" s="25">
        <f t="shared" si="12"/>
        <v>-1.1746525564275818E-2</v>
      </c>
    </row>
    <row r="31" spans="1:77" x14ac:dyDescent="0.3">
      <c r="A31" s="30" t="s">
        <v>195</v>
      </c>
      <c r="B31" s="28">
        <v>123059.70299000001</v>
      </c>
      <c r="C31" s="28">
        <v>36731.415639999999</v>
      </c>
      <c r="D31" s="28">
        <v>30154.860526</v>
      </c>
      <c r="E31" s="28">
        <v>27165.79998</v>
      </c>
      <c r="F31" s="28">
        <v>19248.056341</v>
      </c>
      <c r="G31" s="28">
        <v>1326.7605553999999</v>
      </c>
      <c r="H31" s="28">
        <v>161027.69956000001</v>
      </c>
      <c r="J31" s="30" t="s">
        <v>195</v>
      </c>
      <c r="K31" s="28">
        <v>11302.9211782086</v>
      </c>
      <c r="L31" s="28">
        <v>12724.8694267468</v>
      </c>
      <c r="M31" s="28">
        <v>12724.868703353501</v>
      </c>
      <c r="N31" s="28">
        <v>16603.915317229101</v>
      </c>
      <c r="O31" s="28">
        <v>3538.1012771686601</v>
      </c>
      <c r="P31" s="28">
        <v>30437.342479961299</v>
      </c>
      <c r="Q31" s="28">
        <v>123742.24410147801</v>
      </c>
      <c r="R31" s="28">
        <v>8294.0501466218502</v>
      </c>
      <c r="S31" s="28">
        <v>3996.8656376652398</v>
      </c>
      <c r="T31" s="28">
        <v>5196.3860197435997</v>
      </c>
      <c r="U31" s="28">
        <v>1824.3995789611699</v>
      </c>
      <c r="V31" s="28">
        <v>8751.0062231034299</v>
      </c>
      <c r="W31" s="28">
        <v>8751.0062231034299</v>
      </c>
      <c r="X31" s="28">
        <v>66.184491585993996</v>
      </c>
      <c r="Y31" s="28">
        <v>2213.5447394321</v>
      </c>
      <c r="Z31" s="28">
        <v>301.97357008188402</v>
      </c>
      <c r="AA31" s="28">
        <v>1661.6593279388401</v>
      </c>
      <c r="AB31" s="28">
        <v>1802.4637432683</v>
      </c>
      <c r="AC31" s="28">
        <v>1718.31512604862</v>
      </c>
      <c r="AD31" s="28">
        <v>36815.750768255602</v>
      </c>
      <c r="AE31" s="28">
        <v>9921.5240341275494</v>
      </c>
      <c r="AF31" s="28">
        <v>27226.029044990799</v>
      </c>
      <c r="AG31" s="28">
        <v>2958.9309998908702</v>
      </c>
      <c r="AH31" s="28">
        <v>30251.144536467698</v>
      </c>
      <c r="AI31" s="28">
        <v>1853.8999874880999</v>
      </c>
      <c r="AJ31" s="28">
        <v>4654.8566850759698</v>
      </c>
      <c r="AK31" s="28">
        <v>169.18172998892101</v>
      </c>
      <c r="AL31" s="28">
        <v>36673.824064065098</v>
      </c>
      <c r="AM31" s="28">
        <v>65.015462744644097</v>
      </c>
      <c r="AN31" s="28">
        <v>61.236678214476598</v>
      </c>
      <c r="AO31" s="28">
        <v>2379.7541437523701</v>
      </c>
      <c r="AP31" s="28">
        <v>111.663366920749</v>
      </c>
      <c r="AQ31" s="28">
        <v>2.0414431959302601</v>
      </c>
      <c r="AR31" s="28">
        <v>183.91090388399201</v>
      </c>
      <c r="AS31" s="28">
        <v>27286.462796208001</v>
      </c>
      <c r="AT31" s="28">
        <v>19345.640203462299</v>
      </c>
      <c r="AU31" s="28">
        <v>7940.8225927456797</v>
      </c>
      <c r="AV31" s="28">
        <v>3.3304406425370701</v>
      </c>
      <c r="AW31" s="28">
        <v>2.5770770250830801</v>
      </c>
      <c r="AX31" s="28">
        <v>1386.7239470449799</v>
      </c>
      <c r="AY31" s="28">
        <v>24.685102144546001</v>
      </c>
      <c r="AZ31" s="28">
        <v>5712.5710895793</v>
      </c>
      <c r="BA31" s="28">
        <v>26.780539325495901</v>
      </c>
      <c r="BB31" s="28">
        <v>48.047533369709598</v>
      </c>
      <c r="BC31" s="28">
        <v>8577.8110679740003</v>
      </c>
      <c r="BD31" s="28">
        <v>12862.171745727101</v>
      </c>
      <c r="BE31" s="28">
        <v>464.28448122488697</v>
      </c>
      <c r="BF31" s="28">
        <v>115.782888786741</v>
      </c>
      <c r="BG31" s="28">
        <v>10.242307643975501</v>
      </c>
      <c r="BH31" s="28">
        <v>1330.9527644129901</v>
      </c>
      <c r="BI31" s="28">
        <v>13567.7973727399</v>
      </c>
      <c r="BJ31" s="28">
        <v>2.0374176937427299E-4</v>
      </c>
      <c r="BK31" s="28">
        <v>846.923789455421</v>
      </c>
      <c r="BL31" s="28">
        <v>14507.994698726599</v>
      </c>
      <c r="BM31" s="28">
        <v>18963.544626550702</v>
      </c>
      <c r="BN31" s="28">
        <v>161772.877919939</v>
      </c>
      <c r="BO31" s="28">
        <v>6636.5440234791704</v>
      </c>
      <c r="BR31" s="32">
        <f t="shared" si="0"/>
        <v>2.1878342985075724E-3</v>
      </c>
      <c r="BS31" s="25">
        <f t="shared" si="7"/>
        <v>5.5464225485207302E-3</v>
      </c>
      <c r="BT31" s="25">
        <f t="shared" si="8"/>
        <v>2.2959944991546534E-3</v>
      </c>
      <c r="BU31" s="25">
        <f t="shared" si="9"/>
        <v>3.1929847722121066E-3</v>
      </c>
      <c r="BV31" s="25">
        <f t="shared" si="10"/>
        <v>4.441717758977678E-3</v>
      </c>
      <c r="BW31" s="25">
        <f t="shared" si="10"/>
        <v>5.0698034509820793E-3</v>
      </c>
      <c r="BX31" s="25">
        <f t="shared" si="11"/>
        <v>3.1597329268853946E-3</v>
      </c>
      <c r="BY31" s="25">
        <f t="shared" si="12"/>
        <v>4.6276408467310348E-3</v>
      </c>
    </row>
    <row r="32" spans="1:77" x14ac:dyDescent="0.3">
      <c r="A32" s="30" t="s">
        <v>196</v>
      </c>
      <c r="B32" s="28">
        <v>27357.231264999999</v>
      </c>
      <c r="C32" s="28">
        <v>7093.8835007999996</v>
      </c>
      <c r="D32" s="28">
        <v>8187.8396166000002</v>
      </c>
      <c r="E32" s="28">
        <v>5759.992534</v>
      </c>
      <c r="F32" s="28">
        <v>4421.7007176999996</v>
      </c>
      <c r="G32" s="28">
        <v>252.91667831000001</v>
      </c>
      <c r="H32" s="28">
        <v>48825.871806000003</v>
      </c>
      <c r="J32" s="30" t="s">
        <v>196</v>
      </c>
      <c r="K32" s="28">
        <v>3309.83368735678</v>
      </c>
      <c r="L32" s="28">
        <v>2735.61055908445</v>
      </c>
      <c r="M32" s="28">
        <v>2735.6099445618902</v>
      </c>
      <c r="N32" s="28">
        <v>3519.7669660444099</v>
      </c>
      <c r="O32" s="28">
        <v>897.25504330571403</v>
      </c>
      <c r="P32" s="28">
        <v>6320.3815708701704</v>
      </c>
      <c r="Q32" s="28">
        <v>27499.147369941002</v>
      </c>
      <c r="R32" s="28">
        <v>1741.3552647757299</v>
      </c>
      <c r="S32" s="28">
        <v>1051.2415024069501</v>
      </c>
      <c r="T32" s="28">
        <v>1087.0473546040701</v>
      </c>
      <c r="U32" s="28">
        <v>795.32145878055996</v>
      </c>
      <c r="V32" s="28">
        <v>1901.5001683436101</v>
      </c>
      <c r="W32" s="28">
        <v>1901.5001683436101</v>
      </c>
      <c r="X32" s="28">
        <v>41.659705665547797</v>
      </c>
      <c r="Y32" s="28">
        <v>508.29140252846997</v>
      </c>
      <c r="Z32" s="28">
        <v>62.493601506130901</v>
      </c>
      <c r="AA32" s="28">
        <v>421.31427264189699</v>
      </c>
      <c r="AB32" s="28">
        <v>790.70748339187696</v>
      </c>
      <c r="AC32" s="28">
        <v>355.11141598053598</v>
      </c>
      <c r="AD32" s="28">
        <v>7110.8554073314699</v>
      </c>
      <c r="AE32" s="28">
        <v>1566.19766861224</v>
      </c>
      <c r="AF32" s="28">
        <v>7386.5853465390201</v>
      </c>
      <c r="AG32" s="28">
        <v>779.071569371186</v>
      </c>
      <c r="AH32" s="28">
        <v>8207.3166215757501</v>
      </c>
      <c r="AI32" s="28">
        <v>453.33974043775402</v>
      </c>
      <c r="AJ32" s="28">
        <v>1120.05578707672</v>
      </c>
      <c r="AK32" s="28">
        <v>28.1493799236098</v>
      </c>
      <c r="AL32" s="28">
        <v>13663.738187241799</v>
      </c>
      <c r="AM32" s="28">
        <v>10.539014319019801</v>
      </c>
      <c r="AN32" s="28">
        <v>10.7999303361497</v>
      </c>
      <c r="AO32" s="28">
        <v>885.23282208149305</v>
      </c>
      <c r="AP32" s="28">
        <v>18.7623081620617</v>
      </c>
      <c r="AQ32" s="28">
        <v>0.247682546779323</v>
      </c>
      <c r="AR32" s="28">
        <v>36.425314189498202</v>
      </c>
      <c r="AS32" s="28">
        <v>5784.6810200978798</v>
      </c>
      <c r="AT32" s="28">
        <v>4442.40758854864</v>
      </c>
      <c r="AU32" s="28">
        <v>1342.2734315492401</v>
      </c>
      <c r="AV32" s="28">
        <v>0.699826801258839</v>
      </c>
      <c r="AW32" s="28">
        <v>0.417494731945523</v>
      </c>
      <c r="AX32" s="28">
        <v>246.69659944774199</v>
      </c>
      <c r="AY32" s="28">
        <v>3.9867907185414202</v>
      </c>
      <c r="AZ32" s="28">
        <v>1210.4375921118601</v>
      </c>
      <c r="BA32" s="28">
        <v>5.1350015311099702</v>
      </c>
      <c r="BB32" s="28">
        <v>8.0989505900119507</v>
      </c>
      <c r="BC32" s="28">
        <v>1879.50342146309</v>
      </c>
      <c r="BD32" s="28">
        <v>5454.5800590709896</v>
      </c>
      <c r="BE32" s="28">
        <v>77.322529748617995</v>
      </c>
      <c r="BF32" s="28">
        <v>18.290550327661901</v>
      </c>
      <c r="BG32" s="28">
        <v>1.66237951817986</v>
      </c>
      <c r="BH32" s="28">
        <v>253.668613585983</v>
      </c>
      <c r="BI32" s="28">
        <v>5691.3012248627401</v>
      </c>
      <c r="BJ32" s="28">
        <v>6.5111929286749596E-5</v>
      </c>
      <c r="BK32" s="28">
        <v>401.57947910716001</v>
      </c>
      <c r="BL32" s="28">
        <v>4268.8261059686101</v>
      </c>
      <c r="BM32" s="28">
        <v>6680.8863510309302</v>
      </c>
      <c r="BN32" s="28">
        <v>49021.7808482283</v>
      </c>
      <c r="BO32" s="28">
        <v>2371.8600512693602</v>
      </c>
      <c r="BR32" s="32">
        <f t="shared" si="0"/>
        <v>5.075922812095607E-3</v>
      </c>
      <c r="BS32" s="25">
        <f t="shared" si="7"/>
        <v>5.1875170979954486E-3</v>
      </c>
      <c r="BT32" s="25">
        <f t="shared" si="8"/>
        <v>2.392470433093001E-3</v>
      </c>
      <c r="BU32" s="25">
        <f t="shared" si="9"/>
        <v>2.3787721655248667E-3</v>
      </c>
      <c r="BV32" s="25">
        <f t="shared" si="10"/>
        <v>4.2862010587946071E-3</v>
      </c>
      <c r="BW32" s="25">
        <f t="shared" si="10"/>
        <v>4.6830104909070637E-3</v>
      </c>
      <c r="BX32" s="25">
        <f t="shared" si="11"/>
        <v>2.9730553200660809E-3</v>
      </c>
      <c r="BY32" s="25">
        <f t="shared" si="12"/>
        <v>4.0124023387990504E-3</v>
      </c>
    </row>
    <row r="33" spans="1:77" x14ac:dyDescent="0.3">
      <c r="A33" s="30" t="s">
        <v>197</v>
      </c>
      <c r="B33" s="28">
        <v>24576.130754000002</v>
      </c>
      <c r="C33" s="28">
        <v>13665.436744000001</v>
      </c>
      <c r="D33" s="28">
        <v>13224.168045</v>
      </c>
      <c r="E33" s="28">
        <v>7071.1292464999997</v>
      </c>
      <c r="F33" s="28">
        <v>4664.5905355000004</v>
      </c>
      <c r="G33" s="28">
        <v>460.68666387000002</v>
      </c>
      <c r="H33" s="28">
        <v>32755.547371000001</v>
      </c>
      <c r="J33" s="30" t="s">
        <v>197</v>
      </c>
      <c r="K33" s="28">
        <v>2067.0837078268301</v>
      </c>
      <c r="L33" s="28">
        <v>2288.83239582647</v>
      </c>
      <c r="M33" s="28">
        <v>2288.83188109401</v>
      </c>
      <c r="N33" s="28">
        <v>2906.3772470345002</v>
      </c>
      <c r="O33" s="28">
        <v>683.76093905685798</v>
      </c>
      <c r="P33" s="28">
        <v>5073.11228771075</v>
      </c>
      <c r="Q33" s="28">
        <v>24691.232229809699</v>
      </c>
      <c r="R33" s="28">
        <v>1414.38626091592</v>
      </c>
      <c r="S33" s="28">
        <v>759.89096758210201</v>
      </c>
      <c r="T33" s="28">
        <v>883.07908988729298</v>
      </c>
      <c r="U33" s="28">
        <v>415.968059977721</v>
      </c>
      <c r="V33" s="28">
        <v>1551.81664021607</v>
      </c>
      <c r="W33" s="28">
        <v>1551.81664021607</v>
      </c>
      <c r="X33" s="28">
        <v>60.712077479455701</v>
      </c>
      <c r="Y33" s="28">
        <v>392.63833285050998</v>
      </c>
      <c r="Z33" s="28">
        <v>50.236318427972002</v>
      </c>
      <c r="AA33" s="28">
        <v>320.80490375394101</v>
      </c>
      <c r="AB33" s="28">
        <v>445.83521256030298</v>
      </c>
      <c r="AC33" s="28">
        <v>296.99387698726503</v>
      </c>
      <c r="AD33" s="28">
        <v>13697.1827683438</v>
      </c>
      <c r="AE33" s="28">
        <v>4825.2764470312004</v>
      </c>
      <c r="AF33" s="28">
        <v>11930.278372107099</v>
      </c>
      <c r="AG33" s="28">
        <v>1264.8737859201799</v>
      </c>
      <c r="AH33" s="28">
        <v>13255.8642355067</v>
      </c>
      <c r="AI33" s="28">
        <v>343.83160895400601</v>
      </c>
      <c r="AJ33" s="28">
        <v>864.98809600632705</v>
      </c>
      <c r="AK33" s="28">
        <v>52.231648748601401</v>
      </c>
      <c r="AL33" s="28">
        <v>8402.6913987036805</v>
      </c>
      <c r="AM33" s="28">
        <v>18.501481164260799</v>
      </c>
      <c r="AN33" s="28">
        <v>9.09889993000324</v>
      </c>
      <c r="AO33" s="28">
        <v>1317.5422063856799</v>
      </c>
      <c r="AP33" s="28">
        <v>34.591125360317797</v>
      </c>
      <c r="AQ33" s="28">
        <v>0.68928532603603399</v>
      </c>
      <c r="AR33" s="28">
        <v>36.433864779510202</v>
      </c>
      <c r="AS33" s="28">
        <v>7096.4308304499</v>
      </c>
      <c r="AT33" s="28">
        <v>4683.1887026589902</v>
      </c>
      <c r="AU33" s="28">
        <v>2413.2421277909102</v>
      </c>
      <c r="AV33" s="28">
        <v>0.78622687764899002</v>
      </c>
      <c r="AW33" s="28">
        <v>0.7767751706653</v>
      </c>
      <c r="AX33" s="28">
        <v>377.87570451451501</v>
      </c>
      <c r="AY33" s="28">
        <v>3.5791277820951599</v>
      </c>
      <c r="AZ33" s="28">
        <v>1006.55238303102</v>
      </c>
      <c r="BA33" s="28">
        <v>4.8697175956392504</v>
      </c>
      <c r="BB33" s="28">
        <v>9.0084476595181702</v>
      </c>
      <c r="BC33" s="28">
        <v>1646.43209995756</v>
      </c>
      <c r="BD33" s="28">
        <v>3253.2699773580898</v>
      </c>
      <c r="BE33" s="28">
        <v>143.403567519304</v>
      </c>
      <c r="BF33" s="28">
        <v>17.742023545362802</v>
      </c>
      <c r="BG33" s="28">
        <v>3.07411731124302</v>
      </c>
      <c r="BH33" s="28">
        <v>461.96269837794898</v>
      </c>
      <c r="BI33" s="28">
        <v>3372.3457482162198</v>
      </c>
      <c r="BJ33" s="28">
        <v>2.9603170635537398E-5</v>
      </c>
      <c r="BK33" s="28">
        <v>141.45199938203001</v>
      </c>
      <c r="BL33" s="28">
        <v>2771.2298722627802</v>
      </c>
      <c r="BM33" s="28">
        <v>3937.3076936655698</v>
      </c>
      <c r="BN33" s="28">
        <v>32890.640380186996</v>
      </c>
      <c r="BO33" s="28">
        <v>1446.39210628355</v>
      </c>
      <c r="BR33" s="32">
        <f t="shared" si="0"/>
        <v>4.5800165421756829E-3</v>
      </c>
      <c r="BS33" s="25">
        <f t="shared" si="7"/>
        <v>4.6834661225491434E-3</v>
      </c>
      <c r="BT33" s="25">
        <f t="shared" si="8"/>
        <v>2.3230888948893988E-3</v>
      </c>
      <c r="BU33" s="25">
        <f t="shared" si="9"/>
        <v>2.3968381526038056E-3</v>
      </c>
      <c r="BV33" s="25">
        <f t="shared" si="10"/>
        <v>3.5781532295458807E-3</v>
      </c>
      <c r="BW33" s="25">
        <f t="shared" si="10"/>
        <v>3.9870953339736668E-3</v>
      </c>
      <c r="BX33" s="25">
        <f t="shared" si="11"/>
        <v>2.7698533689463276E-3</v>
      </c>
      <c r="BY33" s="25">
        <f t="shared" si="12"/>
        <v>4.1242787872505524E-3</v>
      </c>
    </row>
    <row r="34" spans="1:77" x14ac:dyDescent="0.3">
      <c r="A34" s="30" t="s">
        <v>198</v>
      </c>
      <c r="B34" s="28">
        <v>33971.321247</v>
      </c>
      <c r="C34" s="28">
        <v>18577.222400999999</v>
      </c>
      <c r="D34" s="28">
        <v>26128.363716</v>
      </c>
      <c r="E34" s="28">
        <v>11297.608285</v>
      </c>
      <c r="F34" s="28">
        <v>5883.5633117999996</v>
      </c>
      <c r="G34" s="28">
        <v>601.35300544999996</v>
      </c>
      <c r="H34" s="28">
        <v>95367.234095000007</v>
      </c>
      <c r="J34" s="30" t="s">
        <v>198</v>
      </c>
      <c r="K34" s="28">
        <v>9968.6562762867998</v>
      </c>
      <c r="L34" s="28">
        <v>2043.5075404075701</v>
      </c>
      <c r="M34" s="28">
        <v>2043.50699338294</v>
      </c>
      <c r="N34" s="28">
        <v>2635.9622305824801</v>
      </c>
      <c r="O34" s="28">
        <v>1323.8798132520701</v>
      </c>
      <c r="P34" s="28">
        <v>4733.6308160628596</v>
      </c>
      <c r="Q34" s="28">
        <v>34147.6557174997</v>
      </c>
      <c r="R34" s="28">
        <v>1310.6237424180999</v>
      </c>
      <c r="S34" s="28">
        <v>1247.5160125883001</v>
      </c>
      <c r="T34" s="28">
        <v>808.28373203002297</v>
      </c>
      <c r="U34" s="28">
        <v>2919.8336380476599</v>
      </c>
      <c r="V34" s="28">
        <v>1452.5699504699601</v>
      </c>
      <c r="W34" s="28">
        <v>1452.5699504699601</v>
      </c>
      <c r="X34" s="28">
        <v>59.204998923042098</v>
      </c>
      <c r="Y34" s="28">
        <v>597.37622220739695</v>
      </c>
      <c r="Z34" s="28">
        <v>46.013300543553498</v>
      </c>
      <c r="AA34" s="28">
        <v>685.93711020166495</v>
      </c>
      <c r="AB34" s="28">
        <v>2629.6775022882098</v>
      </c>
      <c r="AC34" s="28">
        <v>284.13243019315502</v>
      </c>
      <c r="AD34" s="28">
        <v>18618.263147549798</v>
      </c>
      <c r="AE34" s="28">
        <v>724.52495775701595</v>
      </c>
      <c r="AF34" s="28">
        <v>23614.817887707501</v>
      </c>
      <c r="AG34" s="28">
        <v>2564.6628331597099</v>
      </c>
      <c r="AH34" s="28">
        <v>26238.685719790301</v>
      </c>
      <c r="AI34" s="28">
        <v>951.513602954926</v>
      </c>
      <c r="AJ34" s="28">
        <v>1224.82897252783</v>
      </c>
      <c r="AK34" s="28">
        <v>77.354373365300304</v>
      </c>
      <c r="AL34" s="28">
        <v>35818.926967312203</v>
      </c>
      <c r="AM34" s="28">
        <v>104.07690836521699</v>
      </c>
      <c r="AN34" s="28">
        <v>46.302507209885498</v>
      </c>
      <c r="AO34" s="28">
        <v>957.85056791062402</v>
      </c>
      <c r="AP34" s="28">
        <v>60.115548125795698</v>
      </c>
      <c r="AQ34" s="28">
        <v>3.0455917513186299</v>
      </c>
      <c r="AR34" s="28">
        <v>47.592226168973198</v>
      </c>
      <c r="AS34" s="28">
        <v>11338.184410301999</v>
      </c>
      <c r="AT34" s="28">
        <v>5909.2163597941098</v>
      </c>
      <c r="AU34" s="28">
        <v>5428.9680505078904</v>
      </c>
      <c r="AV34" s="28">
        <v>0.94204025165759997</v>
      </c>
      <c r="AW34" s="28">
        <v>1.7379900118498399</v>
      </c>
      <c r="AX34" s="28">
        <v>862.95226317344202</v>
      </c>
      <c r="AY34" s="28">
        <v>24.0130440057981</v>
      </c>
      <c r="AZ34" s="28">
        <v>1178.41644165192</v>
      </c>
      <c r="BA34" s="28">
        <v>9.8707084688349092</v>
      </c>
      <c r="BB34" s="28">
        <v>41.281382254997503</v>
      </c>
      <c r="BC34" s="28">
        <v>2121.87077351367</v>
      </c>
      <c r="BD34" s="28">
        <v>11343.9651689232</v>
      </c>
      <c r="BE34" s="28">
        <v>221.38779273709301</v>
      </c>
      <c r="BF34" s="28">
        <v>143.85149362809099</v>
      </c>
      <c r="BG34" s="28">
        <v>6.55470719963402</v>
      </c>
      <c r="BH34" s="28">
        <v>603.27297566163395</v>
      </c>
      <c r="BI34" s="28">
        <v>19351.7658853553</v>
      </c>
      <c r="BJ34" s="28">
        <v>8.5353739661070199E-4</v>
      </c>
      <c r="BK34" s="28">
        <v>2455.9194108072202</v>
      </c>
      <c r="BL34" s="28">
        <v>8559.7864893940605</v>
      </c>
      <c r="BM34" s="28">
        <v>12452.1823262216</v>
      </c>
      <c r="BN34" s="28">
        <v>95675.521124908293</v>
      </c>
      <c r="BO34" s="28">
        <v>5888.6291763796698</v>
      </c>
      <c r="BR34" s="32">
        <f t="shared" si="0"/>
        <v>2.2564010848450098E-3</v>
      </c>
      <c r="BS34" s="25">
        <f t="shared" si="7"/>
        <v>5.1906862620267344E-3</v>
      </c>
      <c r="BT34" s="25">
        <f t="shared" si="8"/>
        <v>2.2091971374358973E-3</v>
      </c>
      <c r="BU34" s="25">
        <f t="shared" si="9"/>
        <v>4.2223081777885757E-3</v>
      </c>
      <c r="BV34" s="25">
        <f t="shared" si="10"/>
        <v>3.5915677264074242E-3</v>
      </c>
      <c r="BW34" s="25">
        <f t="shared" si="10"/>
        <v>4.3601210073937356E-3</v>
      </c>
      <c r="BX34" s="25">
        <f t="shared" si="11"/>
        <v>3.1927506709594931E-3</v>
      </c>
      <c r="BY34" s="25">
        <f t="shared" si="12"/>
        <v>3.2326305028536964E-3</v>
      </c>
    </row>
    <row r="35" spans="1:77" x14ac:dyDescent="0.3">
      <c r="A35" s="30" t="s">
        <v>199</v>
      </c>
      <c r="B35" s="28">
        <v>247093.40654</v>
      </c>
      <c r="C35" s="28">
        <v>39527.651659000003</v>
      </c>
      <c r="D35" s="28">
        <v>13048.204414</v>
      </c>
      <c r="E35" s="28">
        <v>39773.331478</v>
      </c>
      <c r="F35" s="28">
        <v>34297.824094000003</v>
      </c>
      <c r="G35" s="28">
        <v>682.42610714</v>
      </c>
      <c r="H35" s="28">
        <v>260160.00138999999</v>
      </c>
      <c r="J35" s="30" t="s">
        <v>199</v>
      </c>
      <c r="K35" s="28">
        <v>15874.7054288621</v>
      </c>
      <c r="L35" s="28">
        <v>27454.752411339599</v>
      </c>
      <c r="M35" s="28">
        <v>27454.751714391801</v>
      </c>
      <c r="N35" s="28">
        <v>35935.866203400299</v>
      </c>
      <c r="O35" s="28">
        <v>6504.3805148765196</v>
      </c>
      <c r="P35" s="28">
        <v>66102.527347384093</v>
      </c>
      <c r="Q35" s="28">
        <v>248499.957504933</v>
      </c>
      <c r="R35" s="28">
        <v>17989.004296745301</v>
      </c>
      <c r="S35" s="28">
        <v>7491.2408852398903</v>
      </c>
      <c r="T35" s="28">
        <v>11280.742424611301</v>
      </c>
      <c r="U35" s="28">
        <v>1372.72577848678</v>
      </c>
      <c r="V35" s="28">
        <v>18784.7622247377</v>
      </c>
      <c r="W35" s="28">
        <v>18784.7622247377</v>
      </c>
      <c r="X35" s="28">
        <v>47.917111259531801</v>
      </c>
      <c r="Y35" s="28">
        <v>4522.9560614872698</v>
      </c>
      <c r="Z35" s="28">
        <v>657.044769688217</v>
      </c>
      <c r="AA35" s="28">
        <v>3032.6645348953698</v>
      </c>
      <c r="AB35" s="28">
        <v>1479.7948954303999</v>
      </c>
      <c r="AC35" s="28">
        <v>3684.4463719577502</v>
      </c>
      <c r="AD35" s="28">
        <v>39615.326338822801</v>
      </c>
      <c r="AE35" s="28">
        <v>7663.8948607681896</v>
      </c>
      <c r="AF35" s="28">
        <v>11779.315878236201</v>
      </c>
      <c r="AG35" s="28">
        <v>1260.8957456130699</v>
      </c>
      <c r="AH35" s="28">
        <v>13088.128735108899</v>
      </c>
      <c r="AI35" s="28">
        <v>3619.7291884701899</v>
      </c>
      <c r="AJ35" s="28">
        <v>9283.4385767129406</v>
      </c>
      <c r="AK35" s="28">
        <v>101.22635651063401</v>
      </c>
      <c r="AL35" s="28">
        <v>43802.0415006884</v>
      </c>
      <c r="AM35" s="28">
        <v>34.950640203376302</v>
      </c>
      <c r="AN35" s="28">
        <v>99.330353425265997</v>
      </c>
      <c r="AO35" s="28">
        <v>2566.2163581065502</v>
      </c>
      <c r="AP35" s="28">
        <v>66.817985691341804</v>
      </c>
      <c r="AQ35" s="28">
        <v>1.1134262763162901</v>
      </c>
      <c r="AR35" s="28">
        <v>333.85915836549299</v>
      </c>
      <c r="AS35" s="28">
        <v>39982.505895443399</v>
      </c>
      <c r="AT35" s="28">
        <v>34488.466070809998</v>
      </c>
      <c r="AU35" s="28">
        <v>5494.0398246333398</v>
      </c>
      <c r="AV35" s="28">
        <v>4.6950462377354096</v>
      </c>
      <c r="AW35" s="28">
        <v>1.4507434779069299</v>
      </c>
      <c r="AX35" s="28">
        <v>1365.8259726825199</v>
      </c>
      <c r="AY35" s="28">
        <v>33.2434760816151</v>
      </c>
      <c r="AZ35" s="28">
        <v>11989.309242110399</v>
      </c>
      <c r="BA35" s="28">
        <v>50.366324108213803</v>
      </c>
      <c r="BB35" s="28">
        <v>67.221415034860598</v>
      </c>
      <c r="BC35" s="28">
        <v>17345.815636957101</v>
      </c>
      <c r="BD35" s="28">
        <v>10964.2818312649</v>
      </c>
      <c r="BE35" s="28">
        <v>278.54580737490198</v>
      </c>
      <c r="BF35" s="28">
        <v>142.71728100740199</v>
      </c>
      <c r="BG35" s="28">
        <v>5.7608471582863396</v>
      </c>
      <c r="BH35" s="28">
        <v>685.39874948182705</v>
      </c>
      <c r="BI35" s="28">
        <v>11232.1981614831</v>
      </c>
      <c r="BJ35" s="28">
        <v>1.18464689686006E-4</v>
      </c>
      <c r="BK35" s="28">
        <v>452.380873949148</v>
      </c>
      <c r="BL35" s="28">
        <v>23442.148098334099</v>
      </c>
      <c r="BM35" s="28">
        <v>27970.101348845001</v>
      </c>
      <c r="BN35" s="28">
        <v>261535.143359954</v>
      </c>
      <c r="BO35" s="28">
        <v>8114.5109022299903</v>
      </c>
      <c r="BR35" s="32">
        <f t="shared" si="0"/>
        <v>3.6611124652979744E-3</v>
      </c>
      <c r="BS35" s="25">
        <f t="shared" si="7"/>
        <v>5.6923856634972965E-3</v>
      </c>
      <c r="BT35" s="25">
        <f t="shared" si="8"/>
        <v>2.2180594126652406E-3</v>
      </c>
      <c r="BU35" s="25">
        <f t="shared" si="9"/>
        <v>3.0597559512528095E-3</v>
      </c>
      <c r="BV35" s="25">
        <f t="shared" si="10"/>
        <v>5.2591626014305698E-3</v>
      </c>
      <c r="BW35" s="25">
        <f t="shared" si="10"/>
        <v>5.5584277383749691E-3</v>
      </c>
      <c r="BX35" s="25">
        <f t="shared" si="11"/>
        <v>4.3559915289366489E-3</v>
      </c>
      <c r="BY35" s="25">
        <f t="shared" si="12"/>
        <v>5.2857547763177038E-3</v>
      </c>
    </row>
    <row r="36" spans="1:77" x14ac:dyDescent="0.3">
      <c r="A36" s="30" t="s">
        <v>200</v>
      </c>
      <c r="B36" s="28">
        <v>213539.32999</v>
      </c>
      <c r="C36" s="28">
        <v>61776.414635000001</v>
      </c>
      <c r="D36" s="28">
        <v>18801.813145</v>
      </c>
      <c r="E36" s="28">
        <v>35272.640141000003</v>
      </c>
      <c r="F36" s="28">
        <v>29959.603064999999</v>
      </c>
      <c r="G36" s="28">
        <v>846.64028918999998</v>
      </c>
      <c r="H36" s="28">
        <v>264556.342</v>
      </c>
      <c r="J36" s="30" t="s">
        <v>200</v>
      </c>
      <c r="K36" s="28">
        <v>17855.0463238456</v>
      </c>
      <c r="L36" s="28">
        <v>23399.218564194201</v>
      </c>
      <c r="M36" s="28">
        <v>23399.2174259897</v>
      </c>
      <c r="N36" s="28">
        <v>30638.879974429801</v>
      </c>
      <c r="O36" s="28">
        <v>5890.5310291639798</v>
      </c>
      <c r="P36" s="28">
        <v>56425.861770080002</v>
      </c>
      <c r="Q36" s="28">
        <v>214754.15817347</v>
      </c>
      <c r="R36" s="28">
        <v>15339.297832063001</v>
      </c>
      <c r="S36" s="28">
        <v>7037.6450699362304</v>
      </c>
      <c r="T36" s="28">
        <v>9617.5204399389095</v>
      </c>
      <c r="U36" s="28">
        <v>2801.3097315159298</v>
      </c>
      <c r="V36" s="28">
        <v>16040.220832412901</v>
      </c>
      <c r="W36" s="28">
        <v>16040.220832412901</v>
      </c>
      <c r="X36" s="28">
        <v>45.573614684837104</v>
      </c>
      <c r="Y36" s="28">
        <v>4006.3322011975902</v>
      </c>
      <c r="Z36" s="28">
        <v>560.23755281168997</v>
      </c>
      <c r="AA36" s="28">
        <v>2834.5801351397799</v>
      </c>
      <c r="AB36" s="28">
        <v>2735.56857814266</v>
      </c>
      <c r="AC36" s="28">
        <v>3126.4468503921998</v>
      </c>
      <c r="AD36" s="28">
        <v>61915.102771430298</v>
      </c>
      <c r="AE36" s="28">
        <v>14741.8518517964</v>
      </c>
      <c r="AF36" s="28">
        <v>16979.290584998598</v>
      </c>
      <c r="AG36" s="28">
        <v>1841.01478900907</v>
      </c>
      <c r="AH36" s="28">
        <v>18865.878988692501</v>
      </c>
      <c r="AI36" s="28">
        <v>3366.7115072676702</v>
      </c>
      <c r="AJ36" s="28">
        <v>8171.9865419316902</v>
      </c>
      <c r="AK36" s="28">
        <v>105.16474450856199</v>
      </c>
      <c r="AL36" s="28">
        <v>54325.186627177602</v>
      </c>
      <c r="AM36" s="28">
        <v>34.1419342311656</v>
      </c>
      <c r="AN36" s="28">
        <v>93.813088786410702</v>
      </c>
      <c r="AO36" s="28">
        <v>2305.8376456334699</v>
      </c>
      <c r="AP36" s="28">
        <v>68.669847288039406</v>
      </c>
      <c r="AQ36" s="28">
        <v>0.85125150978025399</v>
      </c>
      <c r="AR36" s="28">
        <v>289.41585176452401</v>
      </c>
      <c r="AS36" s="28">
        <v>35455.498688490501</v>
      </c>
      <c r="AT36" s="28">
        <v>30124.863682290001</v>
      </c>
      <c r="AU36" s="28">
        <v>5330.6350062004904</v>
      </c>
      <c r="AV36" s="28">
        <v>4.3679134855624797</v>
      </c>
      <c r="AW36" s="28">
        <v>1.5247675773960101</v>
      </c>
      <c r="AX36" s="28">
        <v>1255.7661416138901</v>
      </c>
      <c r="AY36" s="28">
        <v>33.641225723198602</v>
      </c>
      <c r="AZ36" s="28">
        <v>10325.7486509918</v>
      </c>
      <c r="BA36" s="28">
        <v>43.885699700722498</v>
      </c>
      <c r="BB36" s="28">
        <v>64.497530335708802</v>
      </c>
      <c r="BC36" s="28">
        <v>15055.413015162199</v>
      </c>
      <c r="BD36" s="28">
        <v>17893.921171227801</v>
      </c>
      <c r="BE36" s="28">
        <v>287.756402929942</v>
      </c>
      <c r="BF36" s="28">
        <v>148.22813440037001</v>
      </c>
      <c r="BG36" s="28">
        <v>6.1398366472108803</v>
      </c>
      <c r="BH36" s="28">
        <v>849.95807895765404</v>
      </c>
      <c r="BI36" s="28">
        <v>19767.6872260905</v>
      </c>
      <c r="BJ36" s="28">
        <v>2.9438283569044798E-4</v>
      </c>
      <c r="BK36" s="28">
        <v>1658.30764201078</v>
      </c>
      <c r="BL36" s="28">
        <v>23438.021474564201</v>
      </c>
      <c r="BM36" s="28">
        <v>29332.420644514001</v>
      </c>
      <c r="BN36" s="28">
        <v>265845.77856875898</v>
      </c>
      <c r="BO36" s="28">
        <v>9568.7390756654495</v>
      </c>
      <c r="BR36" s="32">
        <f t="shared" si="0"/>
        <v>2.4156634690677397E-3</v>
      </c>
      <c r="BS36" s="25">
        <f t="shared" si="7"/>
        <v>5.6890137452753689E-3</v>
      </c>
      <c r="BT36" s="25">
        <f t="shared" si="8"/>
        <v>2.2450013852329028E-3</v>
      </c>
      <c r="BU36" s="25">
        <f t="shared" si="9"/>
        <v>3.4074290175326863E-3</v>
      </c>
      <c r="BV36" s="25">
        <f t="shared" si="10"/>
        <v>5.1841468843708003E-3</v>
      </c>
      <c r="BW36" s="25">
        <f t="shared" si="10"/>
        <v>5.5161150477011965E-3</v>
      </c>
      <c r="BX36" s="25">
        <f t="shared" si="11"/>
        <v>3.9187714192390572E-3</v>
      </c>
      <c r="BY36" s="25">
        <f t="shared" si="12"/>
        <v>4.8739582616355286E-3</v>
      </c>
    </row>
    <row r="37" spans="1:77" x14ac:dyDescent="0.3">
      <c r="A37" s="30" t="s">
        <v>201</v>
      </c>
      <c r="B37" s="28">
        <v>29810.493509</v>
      </c>
      <c r="C37" s="28">
        <v>17427.957750000001</v>
      </c>
      <c r="D37" s="28">
        <v>9912.1783133999998</v>
      </c>
      <c r="E37" s="28">
        <v>5614.098489</v>
      </c>
      <c r="F37" s="28">
        <v>4348.2678567000003</v>
      </c>
      <c r="G37" s="28">
        <v>275.20383859999998</v>
      </c>
      <c r="H37" s="28">
        <v>54429.167205999998</v>
      </c>
      <c r="J37" s="30" t="s">
        <v>201</v>
      </c>
      <c r="K37" s="28">
        <v>4437.31826022923</v>
      </c>
      <c r="L37" s="28">
        <v>2792.2872084841201</v>
      </c>
      <c r="M37" s="28">
        <v>2792.2865505006498</v>
      </c>
      <c r="N37" s="28">
        <v>3641.90781735478</v>
      </c>
      <c r="O37" s="28">
        <v>1001.9659466493</v>
      </c>
      <c r="P37" s="28">
        <v>6670.7185640889102</v>
      </c>
      <c r="Q37" s="28">
        <v>29975.384124737498</v>
      </c>
      <c r="R37" s="28">
        <v>1819.9699136552499</v>
      </c>
      <c r="S37" s="28">
        <v>1065.4285934628199</v>
      </c>
      <c r="T37" s="28">
        <v>1137.52998111995</v>
      </c>
      <c r="U37" s="28">
        <v>1070.58212495056</v>
      </c>
      <c r="V37" s="28">
        <v>1932.33365934212</v>
      </c>
      <c r="W37" s="28">
        <v>1932.33365934212</v>
      </c>
      <c r="X37" s="28">
        <v>22.807013874127101</v>
      </c>
      <c r="Y37" s="28">
        <v>549.17877186767805</v>
      </c>
      <c r="Z37" s="28">
        <v>65.937493962925302</v>
      </c>
      <c r="AA37" s="28">
        <v>456.90611104561901</v>
      </c>
      <c r="AB37" s="28">
        <v>987.98236115369798</v>
      </c>
      <c r="AC37" s="28">
        <v>376.08883426411001</v>
      </c>
      <c r="AD37" s="28">
        <v>17465.864671152998</v>
      </c>
      <c r="AE37" s="28">
        <v>1794.5307376113999</v>
      </c>
      <c r="AF37" s="28">
        <v>8956.39764608101</v>
      </c>
      <c r="AG37" s="28">
        <v>972.348272292861</v>
      </c>
      <c r="AH37" s="28">
        <v>9951.5529322479906</v>
      </c>
      <c r="AI37" s="28">
        <v>731.19152120617002</v>
      </c>
      <c r="AJ37" s="28">
        <v>1150.2992445791101</v>
      </c>
      <c r="AK37" s="28">
        <v>26.295943627815699</v>
      </c>
      <c r="AL37" s="28">
        <v>16229.0829248962</v>
      </c>
      <c r="AM37" s="28">
        <v>10.857221889691701</v>
      </c>
      <c r="AN37" s="28">
        <v>21.935439179439602</v>
      </c>
      <c r="AO37" s="28">
        <v>534.61109509085804</v>
      </c>
      <c r="AP37" s="28">
        <v>17.103793518411301</v>
      </c>
      <c r="AQ37" s="28">
        <v>0.40277632136774699</v>
      </c>
      <c r="AR37" s="28">
        <v>38.012111631034401</v>
      </c>
      <c r="AS37" s="28">
        <v>5640.2674664768401</v>
      </c>
      <c r="AT37" s="28">
        <v>4370.6935352500304</v>
      </c>
      <c r="AU37" s="28">
        <v>1269.5739312268099</v>
      </c>
      <c r="AV37" s="28">
        <v>0.70950600428799004</v>
      </c>
      <c r="AW37" s="28">
        <v>0.42725473646499901</v>
      </c>
      <c r="AX37" s="28">
        <v>228.03464133556</v>
      </c>
      <c r="AY37" s="28">
        <v>10.049549190076901</v>
      </c>
      <c r="AZ37" s="28">
        <v>1307.6965736867301</v>
      </c>
      <c r="BA37" s="28">
        <v>7.0319376058907501</v>
      </c>
      <c r="BB37" s="28">
        <v>18.3522789916058</v>
      </c>
      <c r="BC37" s="28">
        <v>2023.7088760285901</v>
      </c>
      <c r="BD37" s="28">
        <v>5464.7764861508904</v>
      </c>
      <c r="BE37" s="28">
        <v>71.112151711062097</v>
      </c>
      <c r="BF37" s="28">
        <v>52.5963664963596</v>
      </c>
      <c r="BG37" s="28">
        <v>1.75601820477631</v>
      </c>
      <c r="BH37" s="28">
        <v>276.13191699598201</v>
      </c>
      <c r="BI37" s="28">
        <v>7425.3791927800203</v>
      </c>
      <c r="BJ37" s="28">
        <v>2.17347557192634E-4</v>
      </c>
      <c r="BK37" s="28">
        <v>832.49447834689101</v>
      </c>
      <c r="BL37" s="28">
        <v>4682.1674492723896</v>
      </c>
      <c r="BM37" s="28">
        <v>6879.6673223697398</v>
      </c>
      <c r="BN37" s="28">
        <v>54644.917783032099</v>
      </c>
      <c r="BO37" s="28">
        <v>2598.90133234103</v>
      </c>
      <c r="BR37" s="32">
        <f t="shared" si="0"/>
        <v>2.2918045082412223E-3</v>
      </c>
      <c r="BS37" s="25">
        <f t="shared" si="7"/>
        <v>5.5312943976495036E-3</v>
      </c>
      <c r="BT37" s="25">
        <f t="shared" si="8"/>
        <v>2.1750638655867066E-3</v>
      </c>
      <c r="BU37" s="25">
        <f t="shared" si="9"/>
        <v>3.97234771238542E-3</v>
      </c>
      <c r="BV37" s="25">
        <f t="shared" si="10"/>
        <v>4.6612964713950806E-3</v>
      </c>
      <c r="BW37" s="25">
        <f t="shared" si="10"/>
        <v>5.1573820401785301E-3</v>
      </c>
      <c r="BX37" s="25">
        <f t="shared" si="11"/>
        <v>3.3723308537529496E-3</v>
      </c>
      <c r="BY37" s="25">
        <f t="shared" si="12"/>
        <v>3.9638779740197305E-3</v>
      </c>
    </row>
    <row r="38" spans="1:77" x14ac:dyDescent="0.3">
      <c r="A38" s="30" t="s">
        <v>202</v>
      </c>
      <c r="B38" s="28">
        <v>30079.935551999999</v>
      </c>
      <c r="C38" s="28">
        <v>4495.7497947000002</v>
      </c>
      <c r="D38" s="28">
        <v>4014.4751686999998</v>
      </c>
      <c r="E38" s="28">
        <v>5457.6267731999997</v>
      </c>
      <c r="F38" s="28">
        <v>4157.8578920999998</v>
      </c>
      <c r="G38" s="28">
        <v>226.67077037000001</v>
      </c>
      <c r="H38" s="28">
        <v>44867.558656000001</v>
      </c>
      <c r="J38" s="30" t="s">
        <v>202</v>
      </c>
      <c r="K38" s="28">
        <v>2665.3124649541101</v>
      </c>
      <c r="L38" s="28">
        <v>2764.2700343546999</v>
      </c>
      <c r="M38" s="28">
        <v>2764.2698038662502</v>
      </c>
      <c r="N38" s="28">
        <v>3609.8763411515702</v>
      </c>
      <c r="O38" s="28">
        <v>922.54028531043002</v>
      </c>
      <c r="P38" s="28">
        <v>6614.1123566333899</v>
      </c>
      <c r="Q38" s="28">
        <v>27645.233265012099</v>
      </c>
      <c r="R38" s="28">
        <v>1822.03051296586</v>
      </c>
      <c r="S38" s="28">
        <v>984.76532969483503</v>
      </c>
      <c r="T38" s="28">
        <v>1132.10883314835</v>
      </c>
      <c r="U38" s="28">
        <v>498.68303034402601</v>
      </c>
      <c r="V38" s="28">
        <v>1922.46666051236</v>
      </c>
      <c r="W38" s="28">
        <v>1922.46666051236</v>
      </c>
      <c r="X38" s="28">
        <v>18.9911001140891</v>
      </c>
      <c r="Y38" s="28">
        <v>509.47609712572398</v>
      </c>
      <c r="Z38" s="28">
        <v>65.431867106162301</v>
      </c>
      <c r="AA38" s="28">
        <v>394.50843059243698</v>
      </c>
      <c r="AB38" s="28">
        <v>588.731084208026</v>
      </c>
      <c r="AC38" s="28">
        <v>376.12148919169499</v>
      </c>
      <c r="AD38" s="28">
        <v>4297.8024030379602</v>
      </c>
      <c r="AE38" s="28">
        <v>557.98123861174702</v>
      </c>
      <c r="AF38" s="28">
        <v>3426.4898585624701</v>
      </c>
      <c r="AG38" s="28">
        <v>361.729917895467</v>
      </c>
      <c r="AH38" s="28">
        <v>3807.21087657203</v>
      </c>
      <c r="AI38" s="28">
        <v>460.74661348263999</v>
      </c>
      <c r="AJ38" s="28">
        <v>1090.75771656607</v>
      </c>
      <c r="AK38" s="28">
        <v>14.936407368618299</v>
      </c>
      <c r="AL38" s="28">
        <v>10661.293928847999</v>
      </c>
      <c r="AM38" s="28">
        <v>20.484675030561501</v>
      </c>
      <c r="AN38" s="28">
        <v>10.820418976283699</v>
      </c>
      <c r="AO38" s="28">
        <v>342.16638012092301</v>
      </c>
      <c r="AP38" s="28">
        <v>12.110525042080701</v>
      </c>
      <c r="AQ38" s="28">
        <v>0.61606956320926698</v>
      </c>
      <c r="AR38" s="28">
        <v>35.815479864636103</v>
      </c>
      <c r="AS38" s="28">
        <v>5010.7482513291197</v>
      </c>
      <c r="AT38" s="28">
        <v>3805.6548757993201</v>
      </c>
      <c r="AU38" s="28">
        <v>1205.0933755297899</v>
      </c>
      <c r="AV38" s="28">
        <v>0.52612811499308298</v>
      </c>
      <c r="AW38" s="28">
        <v>0.31190280880966997</v>
      </c>
      <c r="AX38" s="28">
        <v>243.76783179836499</v>
      </c>
      <c r="AY38" s="28">
        <v>3.6485344885552502</v>
      </c>
      <c r="AZ38" s="28">
        <v>1226.98692361535</v>
      </c>
      <c r="BA38" s="28">
        <v>5.6561881711007</v>
      </c>
      <c r="BB38" s="28">
        <v>7.4548111675126698</v>
      </c>
      <c r="BC38" s="28">
        <v>1817.02489878029</v>
      </c>
      <c r="BD38" s="28">
        <v>4139.4956982577896</v>
      </c>
      <c r="BE38" s="28">
        <v>43.737321175945297</v>
      </c>
      <c r="BF38" s="28">
        <v>18.465134829169301</v>
      </c>
      <c r="BG38" s="28">
        <v>1.1252448829070101</v>
      </c>
      <c r="BH38" s="28">
        <v>216.260637268914</v>
      </c>
      <c r="BI38" s="28">
        <v>4335.4715738797204</v>
      </c>
      <c r="BJ38" s="28">
        <v>2.4994665339484101E-5</v>
      </c>
      <c r="BK38" s="28">
        <v>159.57198638912701</v>
      </c>
      <c r="BL38" s="28">
        <v>3491.58330096692</v>
      </c>
      <c r="BM38" s="28">
        <v>5032.6197477669903</v>
      </c>
      <c r="BN38" s="28">
        <v>41946.358976834897</v>
      </c>
      <c r="BO38" s="28">
        <v>1736.38681282516</v>
      </c>
      <c r="BR38" s="32">
        <f t="shared" si="0"/>
        <v>4.9881923354843094E-3</v>
      </c>
      <c r="BS38" s="25">
        <f t="shared" si="7"/>
        <v>-8.0941073918824213E-2</v>
      </c>
      <c r="BT38" s="25">
        <f t="shared" si="8"/>
        <v>-4.4029895056748584E-2</v>
      </c>
      <c r="BU38" s="25">
        <f t="shared" si="9"/>
        <v>-5.1629237551141176E-2</v>
      </c>
      <c r="BV38" s="25">
        <f t="shared" si="10"/>
        <v>-8.1881473475852812E-2</v>
      </c>
      <c r="BW38" s="25">
        <f t="shared" si="10"/>
        <v>-8.4707805182536774E-2</v>
      </c>
      <c r="BX38" s="25">
        <f t="shared" si="11"/>
        <v>-4.5926226324167485E-2</v>
      </c>
      <c r="BY38" s="25">
        <f t="shared" si="12"/>
        <v>-6.5107167999978996E-2</v>
      </c>
    </row>
    <row r="39" spans="1:77" x14ac:dyDescent="0.3">
      <c r="A39" s="30" t="s">
        <v>203</v>
      </c>
      <c r="B39" s="28">
        <v>92630.734356999994</v>
      </c>
      <c r="C39" s="28">
        <v>22961.831523000001</v>
      </c>
      <c r="D39" s="28">
        <v>24264.544324999999</v>
      </c>
      <c r="E39" s="28">
        <v>19216.566211000001</v>
      </c>
      <c r="F39" s="28">
        <v>14206.310546999999</v>
      </c>
      <c r="G39" s="28">
        <v>822.05420100000003</v>
      </c>
      <c r="H39" s="28">
        <v>111119.03813</v>
      </c>
      <c r="J39" s="30" t="s">
        <v>203</v>
      </c>
      <c r="K39" s="28">
        <v>7662.3176910676302</v>
      </c>
      <c r="L39" s="28">
        <v>9378.7889125558904</v>
      </c>
      <c r="M39" s="28">
        <v>9378.7874091486592</v>
      </c>
      <c r="N39" s="28">
        <v>12215.1694226252</v>
      </c>
      <c r="O39" s="28">
        <v>2481.9242954780502</v>
      </c>
      <c r="P39" s="28">
        <v>22291.8813781342</v>
      </c>
      <c r="Q39" s="28">
        <v>93143.342006757099</v>
      </c>
      <c r="R39" s="28">
        <v>6084.8991768199403</v>
      </c>
      <c r="S39" s="28">
        <v>2813.9969866482802</v>
      </c>
      <c r="T39" s="28">
        <v>3813.00544316692</v>
      </c>
      <c r="U39" s="28">
        <v>1256.9131627951599</v>
      </c>
      <c r="V39" s="28">
        <v>6414.8070273660796</v>
      </c>
      <c r="W39" s="28">
        <v>6414.8070273660796</v>
      </c>
      <c r="X39" s="28">
        <v>70.834641139569101</v>
      </c>
      <c r="Y39" s="28">
        <v>1605.7534277320999</v>
      </c>
      <c r="Z39" s="28">
        <v>221.260132040017</v>
      </c>
      <c r="AA39" s="28">
        <v>1163.7732741928401</v>
      </c>
      <c r="AB39" s="28">
        <v>1220.2793347618599</v>
      </c>
      <c r="AC39" s="28">
        <v>1256.08717104212</v>
      </c>
      <c r="AD39" s="28">
        <v>23012.147879980301</v>
      </c>
      <c r="AE39" s="28">
        <v>3141.9220436404898</v>
      </c>
      <c r="AF39" s="28">
        <v>21912.716530365899</v>
      </c>
      <c r="AG39" s="28">
        <v>2363.9126719886199</v>
      </c>
      <c r="AH39" s="28">
        <v>24347.463843494101</v>
      </c>
      <c r="AI39" s="28">
        <v>1373.07898051706</v>
      </c>
      <c r="AJ39" s="28">
        <v>3329.1860685289098</v>
      </c>
      <c r="AK39" s="28">
        <v>109.902212426351</v>
      </c>
      <c r="AL39" s="28">
        <v>24217.130177192001</v>
      </c>
      <c r="AM39" s="28">
        <v>39.578097463031199</v>
      </c>
      <c r="AN39" s="28">
        <v>51.2798746044081</v>
      </c>
      <c r="AO39" s="28">
        <v>1886.90573471783</v>
      </c>
      <c r="AP39" s="28">
        <v>71.856772301129297</v>
      </c>
      <c r="AQ39" s="28">
        <v>1.10568394241527</v>
      </c>
      <c r="AR39" s="28">
        <v>131.05617659132301</v>
      </c>
      <c r="AS39" s="28">
        <v>19303.481407897802</v>
      </c>
      <c r="AT39" s="28">
        <v>14278.4404774371</v>
      </c>
      <c r="AU39" s="28">
        <v>5025.0409304607001</v>
      </c>
      <c r="AV39" s="28">
        <v>2.30909082767021</v>
      </c>
      <c r="AW39" s="28">
        <v>1.6744353776793</v>
      </c>
      <c r="AX39" s="28">
        <v>904.82590651300404</v>
      </c>
      <c r="AY39" s="28">
        <v>21.464772822522399</v>
      </c>
      <c r="AZ39" s="28">
        <v>4214.5665309942196</v>
      </c>
      <c r="BA39" s="28">
        <v>19.994575787628701</v>
      </c>
      <c r="BB39" s="28">
        <v>40.419665154295899</v>
      </c>
      <c r="BC39" s="28">
        <v>6368.6747387798496</v>
      </c>
      <c r="BD39" s="28">
        <v>7662.5438107876998</v>
      </c>
      <c r="BE39" s="28">
        <v>300.12877879374099</v>
      </c>
      <c r="BF39" s="28">
        <v>105.958171526204</v>
      </c>
      <c r="BG39" s="28">
        <v>6.73925881380314</v>
      </c>
      <c r="BH39" s="28">
        <v>824.74222193709102</v>
      </c>
      <c r="BI39" s="28">
        <v>9090.15660567751</v>
      </c>
      <c r="BJ39" s="28">
        <v>1.9655116936093399E-4</v>
      </c>
      <c r="BK39" s="28">
        <v>773.71289927217094</v>
      </c>
      <c r="BL39" s="28">
        <v>9856.9057950387596</v>
      </c>
      <c r="BM39" s="28">
        <v>12477.821768965699</v>
      </c>
      <c r="BN39" s="28">
        <v>111646.490077547</v>
      </c>
      <c r="BO39" s="28">
        <v>4288.5795576656901</v>
      </c>
      <c r="BR39" s="32">
        <f t="shared" si="0"/>
        <v>2.9093231884394755E-3</v>
      </c>
      <c r="BS39" s="25">
        <f t="shared" si="7"/>
        <v>5.5338830390948713E-3</v>
      </c>
      <c r="BT39" s="25">
        <f t="shared" si="8"/>
        <v>2.1913041618609581E-3</v>
      </c>
      <c r="BU39" s="25">
        <f t="shared" si="9"/>
        <v>3.417311999907165E-3</v>
      </c>
      <c r="BV39" s="25">
        <f t="shared" si="10"/>
        <v>4.5229306809271728E-3</v>
      </c>
      <c r="BW39" s="25">
        <f t="shared" si="10"/>
        <v>5.0773161827250383E-3</v>
      </c>
      <c r="BX39" s="25">
        <f t="shared" si="11"/>
        <v>3.2698828542218985E-3</v>
      </c>
      <c r="BY39" s="25">
        <f t="shared" si="12"/>
        <v>4.746728881237487E-3</v>
      </c>
    </row>
    <row r="40" spans="1:77" x14ac:dyDescent="0.3">
      <c r="A40" s="30" t="s">
        <v>204</v>
      </c>
      <c r="B40" s="28">
        <v>56162.672939999997</v>
      </c>
      <c r="C40" s="28">
        <v>29453.880136</v>
      </c>
      <c r="D40" s="28">
        <v>34074.375251999998</v>
      </c>
      <c r="E40" s="28">
        <v>23533.585497</v>
      </c>
      <c r="F40" s="28">
        <v>11953.544361</v>
      </c>
      <c r="G40" s="28">
        <v>1530.7332746</v>
      </c>
      <c r="H40" s="28">
        <v>79484.208786999996</v>
      </c>
      <c r="J40" s="30" t="s">
        <v>204</v>
      </c>
      <c r="K40" s="28">
        <v>5124.46984827714</v>
      </c>
      <c r="L40" s="28">
        <v>4936.28812693295</v>
      </c>
      <c r="M40" s="28">
        <v>4936.2866876244698</v>
      </c>
      <c r="N40" s="28">
        <v>6324.1273048826797</v>
      </c>
      <c r="O40" s="28">
        <v>1648.52717921364</v>
      </c>
      <c r="P40" s="28">
        <v>11143.455061701199</v>
      </c>
      <c r="Q40" s="28">
        <v>56421.572300688298</v>
      </c>
      <c r="R40" s="28">
        <v>3142.2841622875999</v>
      </c>
      <c r="S40" s="28">
        <v>1819.89351431247</v>
      </c>
      <c r="T40" s="28">
        <v>1941.8610431413699</v>
      </c>
      <c r="U40" s="28">
        <v>1115.34611919137</v>
      </c>
      <c r="V40" s="28">
        <v>3409.7393684651302</v>
      </c>
      <c r="W40" s="28">
        <v>3409.7393684651302</v>
      </c>
      <c r="X40" s="28">
        <v>121.391995436234</v>
      </c>
      <c r="Y40" s="28">
        <v>893.09607353913498</v>
      </c>
      <c r="Z40" s="28">
        <v>110.27646017551901</v>
      </c>
      <c r="AA40" s="28">
        <v>726.65677048628402</v>
      </c>
      <c r="AB40" s="28">
        <v>1181.3300023386801</v>
      </c>
      <c r="AC40" s="28">
        <v>637.101300689342</v>
      </c>
      <c r="AD40" s="28">
        <v>29522.364574039399</v>
      </c>
      <c r="AE40" s="28">
        <v>10470.463093635801</v>
      </c>
      <c r="AF40" s="28">
        <v>30743.976217287502</v>
      </c>
      <c r="AG40" s="28">
        <v>3294.6064500427101</v>
      </c>
      <c r="AH40" s="28">
        <v>34159.974662766399</v>
      </c>
      <c r="AI40" s="28">
        <v>824.26389337032697</v>
      </c>
      <c r="AJ40" s="28">
        <v>1991.04594917078</v>
      </c>
      <c r="AK40" s="28">
        <v>270.17048430033498</v>
      </c>
      <c r="AL40" s="28">
        <v>21310.7320996444</v>
      </c>
      <c r="AM40" s="28">
        <v>90.093481373699902</v>
      </c>
      <c r="AN40" s="28">
        <v>22.608616820163402</v>
      </c>
      <c r="AO40" s="28">
        <v>2814.4084127272799</v>
      </c>
      <c r="AP40" s="28">
        <v>177.05018965260601</v>
      </c>
      <c r="AQ40" s="28">
        <v>2.46997445173806</v>
      </c>
      <c r="AR40" s="28">
        <v>116.292811499308</v>
      </c>
      <c r="AS40" s="28">
        <v>23611.189549704799</v>
      </c>
      <c r="AT40" s="28">
        <v>11999.1975640569</v>
      </c>
      <c r="AU40" s="28">
        <v>11611.991985647899</v>
      </c>
      <c r="AV40" s="28">
        <v>3.0562785231237202</v>
      </c>
      <c r="AW40" s="28">
        <v>4.0114353279650796</v>
      </c>
      <c r="AX40" s="28">
        <v>1747.38837039853</v>
      </c>
      <c r="AY40" s="28">
        <v>10.479606177350799</v>
      </c>
      <c r="AZ40" s="28">
        <v>2235.8402420674902</v>
      </c>
      <c r="BA40" s="28">
        <v>11.7142950511747</v>
      </c>
      <c r="BB40" s="28">
        <v>21.129092026433401</v>
      </c>
      <c r="BC40" s="28">
        <v>3673.2018698501302</v>
      </c>
      <c r="BD40" s="28">
        <v>9049.8426871520205</v>
      </c>
      <c r="BE40" s="28">
        <v>741.11935691176495</v>
      </c>
      <c r="BF40" s="28">
        <v>42.245043612934502</v>
      </c>
      <c r="BG40" s="28">
        <v>15.9180032848867</v>
      </c>
      <c r="BH40" s="28">
        <v>1534.9753669736499</v>
      </c>
      <c r="BI40" s="28">
        <v>8815.4610841620997</v>
      </c>
      <c r="BJ40" s="28">
        <v>1.4011753837860999E-4</v>
      </c>
      <c r="BK40" s="28">
        <v>494.59944231024701</v>
      </c>
      <c r="BL40" s="28">
        <v>6671.6388490839199</v>
      </c>
      <c r="BM40" s="28">
        <v>9915.7240872699495</v>
      </c>
      <c r="BN40" s="28">
        <v>79801.815063300193</v>
      </c>
      <c r="BO40" s="28">
        <v>3579.01184466729</v>
      </c>
      <c r="BR40" s="32">
        <f t="shared" si="0"/>
        <v>3.5536324787895273E-3</v>
      </c>
      <c r="BS40" s="25">
        <f t="shared" si="7"/>
        <v>4.6098119468938048E-3</v>
      </c>
      <c r="BT40" s="25">
        <f t="shared" si="8"/>
        <v>2.3251414660200821E-3</v>
      </c>
      <c r="BU40" s="25">
        <f t="shared" si="9"/>
        <v>2.512134415769713E-3</v>
      </c>
      <c r="BV40" s="25">
        <f t="shared" si="10"/>
        <v>3.297587301972822E-3</v>
      </c>
      <c r="BW40" s="25">
        <f t="shared" si="10"/>
        <v>3.8192189427806193E-3</v>
      </c>
      <c r="BX40" s="25">
        <f t="shared" si="11"/>
        <v>2.7712812179891051E-3</v>
      </c>
      <c r="BY40" s="25">
        <f t="shared" si="12"/>
        <v>3.995841201002724E-3</v>
      </c>
    </row>
    <row r="41" spans="1:77" x14ac:dyDescent="0.3">
      <c r="A41" s="30" t="s">
        <v>205</v>
      </c>
      <c r="B41" s="28">
        <v>28061.854351000002</v>
      </c>
      <c r="C41" s="28">
        <v>42711.473270000002</v>
      </c>
      <c r="D41" s="28">
        <v>24986.969023000001</v>
      </c>
      <c r="E41" s="28">
        <v>14598.767125</v>
      </c>
      <c r="F41" s="28">
        <v>6565.0049519000004</v>
      </c>
      <c r="G41" s="28">
        <v>855.72086838999996</v>
      </c>
      <c r="H41" s="28">
        <v>64619.744794999999</v>
      </c>
      <c r="J41" s="30" t="s">
        <v>205</v>
      </c>
      <c r="K41" s="28">
        <v>5145.8856103283897</v>
      </c>
      <c r="L41" s="28">
        <v>2087.0805050601102</v>
      </c>
      <c r="M41" s="28">
        <v>2087.0793803697002</v>
      </c>
      <c r="N41" s="28">
        <v>2649.6506926788402</v>
      </c>
      <c r="O41" s="28">
        <v>1116.14629778164</v>
      </c>
      <c r="P41" s="28">
        <v>4626.2222749299999</v>
      </c>
      <c r="Q41" s="28">
        <v>28190.129572997699</v>
      </c>
      <c r="R41" s="28">
        <v>1305.45787241266</v>
      </c>
      <c r="S41" s="28">
        <v>1107.9745708983601</v>
      </c>
      <c r="T41" s="28">
        <v>803.88549472953002</v>
      </c>
      <c r="U41" s="28">
        <v>1647.31818241374</v>
      </c>
      <c r="V41" s="28">
        <v>1479.90794391858</v>
      </c>
      <c r="W41" s="28">
        <v>1479.90794391858</v>
      </c>
      <c r="X41" s="28">
        <v>89.229619507763005</v>
      </c>
      <c r="Y41" s="28">
        <v>468.557705915025</v>
      </c>
      <c r="Z41" s="28">
        <v>45.283693313772901</v>
      </c>
      <c r="AA41" s="28">
        <v>466.69987366028101</v>
      </c>
      <c r="AB41" s="28">
        <v>1396.0767681105101</v>
      </c>
      <c r="AC41" s="28">
        <v>290.813314944887</v>
      </c>
      <c r="AD41" s="28">
        <v>42813.469961738803</v>
      </c>
      <c r="AE41" s="28">
        <v>20502.916508989802</v>
      </c>
      <c r="AF41" s="28">
        <v>22556.104450492399</v>
      </c>
      <c r="AG41" s="28">
        <v>2417.00443573251</v>
      </c>
      <c r="AH41" s="28">
        <v>25062.3385057327</v>
      </c>
      <c r="AI41" s="28">
        <v>509.282205192834</v>
      </c>
      <c r="AJ41" s="28">
        <v>1116.5871795595101</v>
      </c>
      <c r="AK41" s="28">
        <v>190.523708041909</v>
      </c>
      <c r="AL41" s="28">
        <v>21575.0979063655</v>
      </c>
      <c r="AM41" s="28">
        <v>57.204289184675602</v>
      </c>
      <c r="AN41" s="28">
        <v>21.345116910773399</v>
      </c>
      <c r="AO41" s="28">
        <v>1487.0190098601699</v>
      </c>
      <c r="AP41" s="28">
        <v>123.60658403522901</v>
      </c>
      <c r="AQ41" s="28">
        <v>1.97102276371412</v>
      </c>
      <c r="AR41" s="28">
        <v>66.9263440488984</v>
      </c>
      <c r="AS41" s="28">
        <v>14644.3623639295</v>
      </c>
      <c r="AT41" s="28">
        <v>6588.7599660723999</v>
      </c>
      <c r="AU41" s="28">
        <v>8055.6023978571002</v>
      </c>
      <c r="AV41" s="28">
        <v>2.0575628949993598</v>
      </c>
      <c r="AW41" s="28">
        <v>2.8187830611176299</v>
      </c>
      <c r="AX41" s="28">
        <v>1148.0157693855101</v>
      </c>
      <c r="AY41" s="28">
        <v>11.403565872451599</v>
      </c>
      <c r="AZ41" s="28">
        <v>1034.0983044362399</v>
      </c>
      <c r="BA41" s="28">
        <v>8.6602317024642108</v>
      </c>
      <c r="BB41" s="28">
        <v>22.547909995645799</v>
      </c>
      <c r="BC41" s="28">
        <v>1824.8254639682</v>
      </c>
      <c r="BD41" s="28">
        <v>8663.3855987788793</v>
      </c>
      <c r="BE41" s="28">
        <v>520.36831664103704</v>
      </c>
      <c r="BF41" s="28">
        <v>54.094419520604902</v>
      </c>
      <c r="BG41" s="28">
        <v>11.2735637487392</v>
      </c>
      <c r="BH41" s="28">
        <v>858.13061419842495</v>
      </c>
      <c r="BI41" s="28">
        <v>10413.181823967499</v>
      </c>
      <c r="BJ41" s="28">
        <v>3.8270629611605102E-4</v>
      </c>
      <c r="BK41" s="28">
        <v>1098.8877767978599</v>
      </c>
      <c r="BL41" s="28">
        <v>5557.8556141341996</v>
      </c>
      <c r="BM41" s="28">
        <v>8872.4759035943007</v>
      </c>
      <c r="BN41" s="28">
        <v>64837.301587989103</v>
      </c>
      <c r="BO41" s="28">
        <v>3737.95642416179</v>
      </c>
      <c r="BR41" s="32">
        <f t="shared" si="0"/>
        <v>3.5603070115485368E-3</v>
      </c>
      <c r="BS41" s="25">
        <f t="shared" si="7"/>
        <v>4.571159852560713E-3</v>
      </c>
      <c r="BT41" s="25">
        <f t="shared" si="8"/>
        <v>2.3880396514077214E-3</v>
      </c>
      <c r="BU41" s="25">
        <f t="shared" si="9"/>
        <v>3.0163515496146012E-3</v>
      </c>
      <c r="BV41" s="25">
        <f t="shared" si="10"/>
        <v>3.1232253065684701E-3</v>
      </c>
      <c r="BW41" s="25">
        <f t="shared" si="10"/>
        <v>3.6184305033196587E-3</v>
      </c>
      <c r="BX41" s="25">
        <f t="shared" si="11"/>
        <v>2.8160418863674716E-3</v>
      </c>
      <c r="BY41" s="25">
        <f t="shared" si="12"/>
        <v>3.3667231846749358E-3</v>
      </c>
    </row>
    <row r="42" spans="1:77" x14ac:dyDescent="0.3">
      <c r="A42" s="30" t="s">
        <v>206</v>
      </c>
      <c r="B42" s="28">
        <v>96206.864528999999</v>
      </c>
      <c r="C42" s="28">
        <v>15167.407535</v>
      </c>
      <c r="D42" s="28">
        <v>10408.534183</v>
      </c>
      <c r="E42" s="28">
        <v>15087.893163999999</v>
      </c>
      <c r="F42" s="28">
        <v>13171.966732999999</v>
      </c>
      <c r="G42" s="28">
        <v>285.44391832999997</v>
      </c>
      <c r="H42" s="28">
        <v>110025.67320999999</v>
      </c>
      <c r="J42" s="30" t="s">
        <v>206</v>
      </c>
      <c r="K42" s="28">
        <v>6581.7321477333699</v>
      </c>
      <c r="L42" s="28">
        <v>10236.6852414857</v>
      </c>
      <c r="M42" s="28">
        <v>10236.6845330001</v>
      </c>
      <c r="N42" s="28">
        <v>13382.3532530911</v>
      </c>
      <c r="O42" s="28">
        <v>2638.0026275232899</v>
      </c>
      <c r="P42" s="28">
        <v>24613.142406553401</v>
      </c>
      <c r="Q42" s="28">
        <v>96754.824337703903</v>
      </c>
      <c r="R42" s="28">
        <v>6695.8335202324697</v>
      </c>
      <c r="S42" s="28">
        <v>2922.9462635054101</v>
      </c>
      <c r="T42" s="28">
        <v>4198.4698901315096</v>
      </c>
      <c r="U42" s="28">
        <v>751.43549695714501</v>
      </c>
      <c r="V42" s="28">
        <v>7040.4568918252098</v>
      </c>
      <c r="W42" s="28">
        <v>7040.4568918252098</v>
      </c>
      <c r="X42" s="28">
        <v>25.174098975842799</v>
      </c>
      <c r="Y42" s="28">
        <v>1719.9473198068699</v>
      </c>
      <c r="Z42" s="28">
        <v>244.46352205122199</v>
      </c>
      <c r="AA42" s="28">
        <v>1192.3729979437401</v>
      </c>
      <c r="AB42" s="28">
        <v>873.949046881242</v>
      </c>
      <c r="AC42" s="28">
        <v>1363.66052472876</v>
      </c>
      <c r="AD42" s="28">
        <v>15200.4744928542</v>
      </c>
      <c r="AE42" s="28">
        <v>1336.006064871</v>
      </c>
      <c r="AF42" s="28">
        <v>9408.4077439551893</v>
      </c>
      <c r="AG42" s="28">
        <v>1020.20469302292</v>
      </c>
      <c r="AH42" s="28">
        <v>10453.786535953899</v>
      </c>
      <c r="AI42" s="28">
        <v>1411.1517311990899</v>
      </c>
      <c r="AJ42" s="28">
        <v>3612.35620440814</v>
      </c>
      <c r="AK42" s="28">
        <v>23.877250781262902</v>
      </c>
      <c r="AL42" s="28">
        <v>21798.147126473599</v>
      </c>
      <c r="AM42" s="28">
        <v>20.8807303912652</v>
      </c>
      <c r="AN42" s="28">
        <v>50.760962703307399</v>
      </c>
      <c r="AO42" s="28">
        <v>1045.1480753098799</v>
      </c>
      <c r="AP42" s="28">
        <v>17.0060916571592</v>
      </c>
      <c r="AQ42" s="28">
        <v>1.1366419793096201</v>
      </c>
      <c r="AR42" s="28">
        <v>122.75302307688</v>
      </c>
      <c r="AS42" s="28">
        <v>15167.470078939699</v>
      </c>
      <c r="AT42" s="28">
        <v>13245.165992232</v>
      </c>
      <c r="AU42" s="28">
        <v>1922.30408670778</v>
      </c>
      <c r="AV42" s="28">
        <v>1.6476292167529201</v>
      </c>
      <c r="AW42" s="28">
        <v>0.45245361309986398</v>
      </c>
      <c r="AX42" s="28">
        <v>470.04610029927699</v>
      </c>
      <c r="AY42" s="28">
        <v>19.9150137513296</v>
      </c>
      <c r="AZ42" s="28">
        <v>4553.0006746143199</v>
      </c>
      <c r="BA42" s="28">
        <v>21.233203657467801</v>
      </c>
      <c r="BB42" s="28">
        <v>39.8539900681779</v>
      </c>
      <c r="BC42" s="28">
        <v>6689.4780791128496</v>
      </c>
      <c r="BD42" s="28">
        <v>5740.3080880993402</v>
      </c>
      <c r="BE42" s="28">
        <v>66.282125806753797</v>
      </c>
      <c r="BF42" s="28">
        <v>99.919876023082296</v>
      </c>
      <c r="BG42" s="28">
        <v>1.774070169811</v>
      </c>
      <c r="BH42" s="28">
        <v>286.72459273907702</v>
      </c>
      <c r="BI42" s="28">
        <v>6448.2262919791601</v>
      </c>
      <c r="BJ42" s="28">
        <v>4.3658351355015701E-5</v>
      </c>
      <c r="BK42" s="28">
        <v>251.51352271389399</v>
      </c>
      <c r="BL42" s="28">
        <v>9905.0170446228694</v>
      </c>
      <c r="BM42" s="28">
        <v>13279.536257960601</v>
      </c>
      <c r="BN42" s="28">
        <v>110573.887781433</v>
      </c>
      <c r="BO42" s="28">
        <v>3927.30221455535</v>
      </c>
      <c r="BR42" s="32">
        <f t="shared" si="0"/>
        <v>2.4081321049804357E-3</v>
      </c>
      <c r="BS42" s="25">
        <f t="shared" si="7"/>
        <v>5.6956414844881601E-3</v>
      </c>
      <c r="BT42" s="25">
        <f t="shared" si="8"/>
        <v>2.180132483280054E-3</v>
      </c>
      <c r="BU42" s="25">
        <f t="shared" si="9"/>
        <v>4.3476201507613756E-3</v>
      </c>
      <c r="BV42" s="25">
        <f t="shared" si="10"/>
        <v>5.2742231188097344E-3</v>
      </c>
      <c r="BW42" s="25">
        <f t="shared" si="10"/>
        <v>5.557200432993248E-3</v>
      </c>
      <c r="BX42" s="25">
        <f t="shared" si="11"/>
        <v>4.486606043560791E-3</v>
      </c>
      <c r="BY42" s="25">
        <f t="shared" si="12"/>
        <v>4.9826059267700515E-3</v>
      </c>
    </row>
    <row r="43" spans="1:77" x14ac:dyDescent="0.3">
      <c r="A43" s="30" t="s">
        <v>207</v>
      </c>
      <c r="B43" s="28">
        <v>47162.618047000004</v>
      </c>
      <c r="C43" s="28">
        <v>20845.989057999999</v>
      </c>
      <c r="D43" s="28">
        <v>48346.530121000003</v>
      </c>
      <c r="E43" s="28">
        <v>29354.651209</v>
      </c>
      <c r="F43" s="28">
        <v>12259.692333000001</v>
      </c>
      <c r="G43" s="28">
        <v>1286.7173031</v>
      </c>
      <c r="H43" s="28">
        <v>75614.265868000002</v>
      </c>
      <c r="J43" s="30" t="s">
        <v>207</v>
      </c>
      <c r="K43" s="28">
        <v>6532.4654739520201</v>
      </c>
      <c r="L43" s="28">
        <v>2516.8204914282301</v>
      </c>
      <c r="M43" s="28">
        <v>2516.8166102484101</v>
      </c>
      <c r="N43" s="28">
        <v>3099.8339775936702</v>
      </c>
      <c r="O43" s="28">
        <v>1218.7491508365299</v>
      </c>
      <c r="P43" s="28">
        <v>5083.6515174353299</v>
      </c>
      <c r="Q43" s="28">
        <v>47381.516613744701</v>
      </c>
      <c r="R43" s="28">
        <v>1473.5684393183501</v>
      </c>
      <c r="S43" s="28">
        <v>1110.4871758587301</v>
      </c>
      <c r="T43" s="28">
        <v>909.49550869376003</v>
      </c>
      <c r="U43" s="28">
        <v>1947.6501342589499</v>
      </c>
      <c r="V43" s="28">
        <v>1722.44638330612</v>
      </c>
      <c r="W43" s="28">
        <v>1722.44638330612</v>
      </c>
      <c r="X43" s="28">
        <v>147.715865200813</v>
      </c>
      <c r="Y43" s="28">
        <v>547.36148987027502</v>
      </c>
      <c r="Z43" s="28">
        <v>49.9764990825133</v>
      </c>
      <c r="AA43" s="28">
        <v>569.370020730634</v>
      </c>
      <c r="AB43" s="28">
        <v>1802.67653731314</v>
      </c>
      <c r="AC43" s="28">
        <v>318.80586381556401</v>
      </c>
      <c r="AD43" s="28">
        <v>20893.826145449901</v>
      </c>
      <c r="AE43" s="28">
        <v>4899.0930695944098</v>
      </c>
      <c r="AF43" s="28">
        <v>43666.197291008997</v>
      </c>
      <c r="AG43" s="28">
        <v>4704.0854093504504</v>
      </c>
      <c r="AH43" s="28">
        <v>48517.998565560199</v>
      </c>
      <c r="AI43" s="28">
        <v>669.74091603709201</v>
      </c>
      <c r="AJ43" s="28">
        <v>1247.00151217282</v>
      </c>
      <c r="AK43" s="28">
        <v>426.56500651686201</v>
      </c>
      <c r="AL43" s="28">
        <v>26377.072978365999</v>
      </c>
      <c r="AM43" s="28">
        <v>131.21367639896999</v>
      </c>
      <c r="AN43" s="28">
        <v>60.080097461928901</v>
      </c>
      <c r="AO43" s="28">
        <v>3078.3751808506499</v>
      </c>
      <c r="AP43" s="28">
        <v>275.526086039782</v>
      </c>
      <c r="AQ43" s="28">
        <v>2.5960603705969501</v>
      </c>
      <c r="AR43" s="28">
        <v>123.984181203392</v>
      </c>
      <c r="AS43" s="28">
        <v>29443.279079517801</v>
      </c>
      <c r="AT43" s="28">
        <v>12301.5137337504</v>
      </c>
      <c r="AU43" s="28">
        <v>17141.765345767399</v>
      </c>
      <c r="AV43" s="28">
        <v>4.1365152070415601</v>
      </c>
      <c r="AW43" s="28">
        <v>6.3959339595562001</v>
      </c>
      <c r="AX43" s="28">
        <v>2492.4466033940098</v>
      </c>
      <c r="AY43" s="28">
        <v>34.201314767991001</v>
      </c>
      <c r="AZ43" s="28">
        <v>1415.67983445493</v>
      </c>
      <c r="BA43" s="28">
        <v>12.9413265122328</v>
      </c>
      <c r="BB43" s="28">
        <v>54.478934584456297</v>
      </c>
      <c r="BC43" s="28">
        <v>2821.0888146298698</v>
      </c>
      <c r="BD43" s="28">
        <v>8245.3262848153809</v>
      </c>
      <c r="BE43" s="28">
        <v>1162.6372270044101</v>
      </c>
      <c r="BF43" s="28">
        <v>173.37152361315401</v>
      </c>
      <c r="BG43" s="28">
        <v>25.795416780590401</v>
      </c>
      <c r="BH43" s="28">
        <v>1290.46795905664</v>
      </c>
      <c r="BI43" s="28">
        <v>13408.130757040301</v>
      </c>
      <c r="BJ43" s="28">
        <v>5.2149320867011595E-4</v>
      </c>
      <c r="BK43" s="28">
        <v>1568.8584165713801</v>
      </c>
      <c r="BL43" s="28">
        <v>6573.7158765170298</v>
      </c>
      <c r="BM43" s="28">
        <v>10002.6420427579</v>
      </c>
      <c r="BN43" s="28">
        <v>75871.553345017805</v>
      </c>
      <c r="BO43" s="28">
        <v>4456.7652662938099</v>
      </c>
      <c r="BR43" s="32">
        <f t="shared" si="0"/>
        <v>3.0445580932447402E-3</v>
      </c>
      <c r="BS43" s="25">
        <f t="shared" si="7"/>
        <v>4.6413574099417876E-3</v>
      </c>
      <c r="BT43" s="25">
        <f t="shared" si="8"/>
        <v>2.2947861728605848E-3</v>
      </c>
      <c r="BU43" s="25">
        <f t="shared" si="9"/>
        <v>3.5466546230112244E-3</v>
      </c>
      <c r="BV43" s="25">
        <f t="shared" si="10"/>
        <v>3.0192104783254301E-3</v>
      </c>
      <c r="BW43" s="25">
        <f t="shared" si="10"/>
        <v>3.4112928460550895E-3</v>
      </c>
      <c r="BX43" s="25">
        <f t="shared" si="11"/>
        <v>2.9149028676336316E-3</v>
      </c>
      <c r="BY43" s="25">
        <f t="shared" si="12"/>
        <v>3.4026314223158582E-3</v>
      </c>
    </row>
    <row r="44" spans="1:77" x14ac:dyDescent="0.3">
      <c r="A44" s="30" t="s">
        <v>208</v>
      </c>
      <c r="B44" s="28">
        <v>23054.298875</v>
      </c>
      <c r="C44" s="28">
        <v>10147.642736</v>
      </c>
      <c r="D44" s="28">
        <v>6928.7467838000002</v>
      </c>
      <c r="E44" s="28">
        <v>6250.7964148000001</v>
      </c>
      <c r="F44" s="28">
        <v>3974.9753393999999</v>
      </c>
      <c r="G44" s="28">
        <v>269.27961908999998</v>
      </c>
      <c r="H44" s="28">
        <v>35044.387131000003</v>
      </c>
      <c r="J44" s="30" t="s">
        <v>208</v>
      </c>
      <c r="K44" s="28">
        <v>2664.7467740792399</v>
      </c>
      <c r="L44" s="28">
        <v>2350.5986274053898</v>
      </c>
      <c r="M44" s="28">
        <v>2350.59832507291</v>
      </c>
      <c r="N44" s="28">
        <v>3053.9383377388799</v>
      </c>
      <c r="O44" s="28">
        <v>661.36201031250596</v>
      </c>
      <c r="P44" s="28">
        <v>5554.28489374317</v>
      </c>
      <c r="Q44" s="28">
        <v>23178.840274563601</v>
      </c>
      <c r="R44" s="28">
        <v>1517.2099009751901</v>
      </c>
      <c r="S44" s="28">
        <v>796.99342635281005</v>
      </c>
      <c r="T44" s="28">
        <v>950.11954972201102</v>
      </c>
      <c r="U44" s="28">
        <v>681.65355105371896</v>
      </c>
      <c r="V44" s="28">
        <v>1610.04739820178</v>
      </c>
      <c r="W44" s="28">
        <v>1610.04739820178</v>
      </c>
      <c r="X44" s="28">
        <v>23.168610255901498</v>
      </c>
      <c r="Y44" s="28">
        <v>429.23430872156803</v>
      </c>
      <c r="Z44" s="28">
        <v>55.019048103029498</v>
      </c>
      <c r="AA44" s="28">
        <v>337.78857399172102</v>
      </c>
      <c r="AB44" s="28">
        <v>586.42731843034801</v>
      </c>
      <c r="AC44" s="28">
        <v>315.61314041164798</v>
      </c>
      <c r="AD44" s="28">
        <v>10172.355539718999</v>
      </c>
      <c r="AE44" s="28">
        <v>4417.3958616379196</v>
      </c>
      <c r="AF44" s="28">
        <v>6253.34296016799</v>
      </c>
      <c r="AG44" s="28">
        <v>671.64757681398999</v>
      </c>
      <c r="AH44" s="28">
        <v>6948.1591472378796</v>
      </c>
      <c r="AI44" s="28">
        <v>359.43915799070902</v>
      </c>
      <c r="AJ44" s="28">
        <v>874.596030692912</v>
      </c>
      <c r="AK44" s="28">
        <v>53.368169464883003</v>
      </c>
      <c r="AL44" s="28">
        <v>9105.4447356669207</v>
      </c>
      <c r="AM44" s="28">
        <v>15.722934991209</v>
      </c>
      <c r="AN44" s="28">
        <v>10.8231763309578</v>
      </c>
      <c r="AO44" s="28">
        <v>604.25504547584001</v>
      </c>
      <c r="AP44" s="28">
        <v>34.620275810336302</v>
      </c>
      <c r="AQ44" s="28">
        <v>0.39497712142506702</v>
      </c>
      <c r="AR44" s="28">
        <v>38.5503049852014</v>
      </c>
      <c r="AS44" s="28">
        <v>6276.0474515400902</v>
      </c>
      <c r="AT44" s="28">
        <v>3993.7410095244099</v>
      </c>
      <c r="AU44" s="28">
        <v>2282.3064420156802</v>
      </c>
      <c r="AV44" s="28">
        <v>0.84123897297684602</v>
      </c>
      <c r="AW44" s="28">
        <v>0.77955236627589697</v>
      </c>
      <c r="AX44" s="28">
        <v>370.47346225962701</v>
      </c>
      <c r="AY44" s="28">
        <v>4.5150486007815402</v>
      </c>
      <c r="AZ44" s="28">
        <v>1057.8783724488301</v>
      </c>
      <c r="BA44" s="28">
        <v>4.8581281326300498</v>
      </c>
      <c r="BB44" s="28">
        <v>8.4075237323147896</v>
      </c>
      <c r="BC44" s="28">
        <v>1620.2233895070999</v>
      </c>
      <c r="BD44" s="28">
        <v>3173.5527547807301</v>
      </c>
      <c r="BE44" s="28">
        <v>145.87482414832701</v>
      </c>
      <c r="BF44" s="28">
        <v>19.0325838577578</v>
      </c>
      <c r="BG44" s="28">
        <v>3.1220013179230199</v>
      </c>
      <c r="BH44" s="28">
        <v>270.09990350369497</v>
      </c>
      <c r="BI44" s="28">
        <v>4168.1975318693903</v>
      </c>
      <c r="BJ44" s="28">
        <v>7.2401453904110004E-5</v>
      </c>
      <c r="BK44" s="28">
        <v>398.05866467673098</v>
      </c>
      <c r="BL44" s="28">
        <v>3072.4348906032101</v>
      </c>
      <c r="BM44" s="28">
        <v>4067.02156745514</v>
      </c>
      <c r="BN44" s="28">
        <v>35195.515918693498</v>
      </c>
      <c r="BO44" s="28">
        <v>1571.4655975788601</v>
      </c>
      <c r="BR44" s="32">
        <f t="shared" si="0"/>
        <v>3.3344961974729349E-3</v>
      </c>
      <c r="BS44" s="25">
        <f t="shared" si="7"/>
        <v>5.4020900934295211E-3</v>
      </c>
      <c r="BT44" s="25">
        <f t="shared" si="8"/>
        <v>2.4353245735906611E-3</v>
      </c>
      <c r="BU44" s="25">
        <f t="shared" si="9"/>
        <v>2.8017135051416628E-3</v>
      </c>
      <c r="BV44" s="25">
        <f t="shared" si="10"/>
        <v>4.0396511203441565E-3</v>
      </c>
      <c r="BW44" s="25">
        <f t="shared" si="10"/>
        <v>4.7209525901719378E-3</v>
      </c>
      <c r="BX44" s="25">
        <f t="shared" si="11"/>
        <v>3.04621796653995E-3</v>
      </c>
      <c r="BY44" s="25">
        <f t="shared" si="12"/>
        <v>4.3124962388001765E-3</v>
      </c>
    </row>
    <row r="45" spans="1:77" x14ac:dyDescent="0.3">
      <c r="A45" s="30" t="s">
        <v>209</v>
      </c>
      <c r="B45" s="28">
        <v>372098.84003999998</v>
      </c>
      <c r="C45" s="28">
        <v>69120.641329000005</v>
      </c>
      <c r="D45" s="28">
        <v>46716.523578</v>
      </c>
      <c r="E45" s="28">
        <v>59858.288662999999</v>
      </c>
      <c r="F45" s="28">
        <v>51589.642062999999</v>
      </c>
      <c r="G45" s="28">
        <v>1494.9939015</v>
      </c>
      <c r="H45" s="28">
        <v>409503.63001999998</v>
      </c>
      <c r="J45" s="30" t="s">
        <v>209</v>
      </c>
      <c r="K45" s="28">
        <v>25002.167293903902</v>
      </c>
      <c r="L45" s="28">
        <v>39399.975720877497</v>
      </c>
      <c r="M45" s="28">
        <v>39399.973937038201</v>
      </c>
      <c r="N45" s="28">
        <v>51519.223968468497</v>
      </c>
      <c r="O45" s="28">
        <v>9701.9297568714501</v>
      </c>
      <c r="P45" s="28">
        <v>94684.068414989699</v>
      </c>
      <c r="Q45" s="28">
        <v>373074.01680279098</v>
      </c>
      <c r="R45" s="28">
        <v>25763.214777179099</v>
      </c>
      <c r="S45" s="28">
        <v>11239.586802596499</v>
      </c>
      <c r="T45" s="28">
        <v>16156.445731531699</v>
      </c>
      <c r="U45" s="28">
        <v>2902.0359340031</v>
      </c>
      <c r="V45" s="28">
        <v>27004.4343495047</v>
      </c>
      <c r="W45" s="28">
        <v>27004.4343495047</v>
      </c>
      <c r="X45" s="28">
        <v>105.40724420289099</v>
      </c>
      <c r="Y45" s="28">
        <v>6580.7436768614598</v>
      </c>
      <c r="Z45" s="28">
        <v>940.61746535304599</v>
      </c>
      <c r="AA45" s="28">
        <v>4539.8228357542903</v>
      </c>
      <c r="AB45" s="28">
        <v>3084.5668675940201</v>
      </c>
      <c r="AC45" s="28">
        <v>5255.3918363602997</v>
      </c>
      <c r="AD45" s="28">
        <v>69206.4085243913</v>
      </c>
      <c r="AE45" s="28">
        <v>20702.935185802198</v>
      </c>
      <c r="AF45" s="28">
        <v>41838.714017140897</v>
      </c>
      <c r="AG45" s="28">
        <v>4543.3379376753301</v>
      </c>
      <c r="AH45" s="28">
        <v>46487.459199019097</v>
      </c>
      <c r="AI45" s="28">
        <v>5373.3369715756098</v>
      </c>
      <c r="AJ45" s="28">
        <v>13628.7166424919</v>
      </c>
      <c r="AK45" s="28">
        <v>143.11000173647</v>
      </c>
      <c r="AL45" s="28">
        <v>76495.206926728206</v>
      </c>
      <c r="AM45" s="28">
        <v>59.755334996720599</v>
      </c>
      <c r="AN45" s="28">
        <v>193.957503342758</v>
      </c>
      <c r="AO45" s="28">
        <v>4442.1715636060999</v>
      </c>
      <c r="AP45" s="28">
        <v>93.773793594029797</v>
      </c>
      <c r="AQ45" s="28">
        <v>3.2284197133550401</v>
      </c>
      <c r="AR45" s="28">
        <v>480.85558063019101</v>
      </c>
      <c r="AS45" s="28">
        <v>60001.239978231897</v>
      </c>
      <c r="AT45" s="28">
        <v>51711.290344937697</v>
      </c>
      <c r="AU45" s="28">
        <v>8289.9496332941908</v>
      </c>
      <c r="AV45" s="28">
        <v>6.84897446871366</v>
      </c>
      <c r="AW45" s="28">
        <v>2.2577553256502201</v>
      </c>
      <c r="AX45" s="28">
        <v>1924.7874019742301</v>
      </c>
      <c r="AY45" s="28">
        <v>76.271518619686105</v>
      </c>
      <c r="AZ45" s="28">
        <v>17514.113266246699</v>
      </c>
      <c r="BA45" s="28">
        <v>81.178837411332793</v>
      </c>
      <c r="BB45" s="28">
        <v>150.91362525174</v>
      </c>
      <c r="BC45" s="28">
        <v>25764.430448805899</v>
      </c>
      <c r="BD45" s="28">
        <v>22153.501069566999</v>
      </c>
      <c r="BE45" s="28">
        <v>389.162070894029</v>
      </c>
      <c r="BF45" s="28">
        <v>375.302213356702</v>
      </c>
      <c r="BG45" s="28">
        <v>9.1720349634308302</v>
      </c>
      <c r="BH45" s="28">
        <v>1478.3096618572799</v>
      </c>
      <c r="BI45" s="28">
        <v>22778.328034892402</v>
      </c>
      <c r="BJ45" s="28">
        <v>2.4277596452260499E-4</v>
      </c>
      <c r="BK45" s="28">
        <v>1098.42629578936</v>
      </c>
      <c r="BL45" s="28">
        <v>36413.231639136997</v>
      </c>
      <c r="BM45" s="28">
        <v>46204.816160196999</v>
      </c>
      <c r="BN45" s="28">
        <v>410274.40779411001</v>
      </c>
      <c r="BO45" s="28">
        <v>13854.9934423014</v>
      </c>
      <c r="BR45" s="32">
        <f t="shared" si="0"/>
        <v>2.2674339707753942E-3</v>
      </c>
      <c r="BS45" s="25">
        <f t="shared" si="7"/>
        <v>2.6207465808981596E-3</v>
      </c>
      <c r="BT45" s="25">
        <f t="shared" si="8"/>
        <v>1.2408333276750126E-3</v>
      </c>
      <c r="BU45" s="25">
        <f t="shared" si="9"/>
        <v>-4.9032839226242414E-3</v>
      </c>
      <c r="BV45" s="25">
        <f t="shared" si="10"/>
        <v>2.388162415345826E-3</v>
      </c>
      <c r="BW45" s="25">
        <f t="shared" si="10"/>
        <v>2.3579981770205736E-3</v>
      </c>
      <c r="BX45" s="25">
        <f t="shared" si="11"/>
        <v>-1.116007204175211E-2</v>
      </c>
      <c r="BY45" s="25">
        <f t="shared" si="12"/>
        <v>1.8822245216053018E-3</v>
      </c>
    </row>
    <row r="46" spans="1:77" x14ac:dyDescent="0.3">
      <c r="A46" s="30" t="s">
        <v>210</v>
      </c>
      <c r="B46" s="28">
        <v>104046.59685</v>
      </c>
      <c r="C46" s="28">
        <v>16245.031306000001</v>
      </c>
      <c r="D46" s="28">
        <v>7160.7542788999999</v>
      </c>
      <c r="E46" s="28">
        <v>15292.286163000001</v>
      </c>
      <c r="F46" s="28">
        <v>13904.420208</v>
      </c>
      <c r="G46" s="28">
        <v>233.53721414</v>
      </c>
      <c r="H46" s="28">
        <v>119355.5163</v>
      </c>
      <c r="J46" s="30" t="s">
        <v>210</v>
      </c>
      <c r="K46" s="28">
        <v>7608.14817061128</v>
      </c>
      <c r="L46" s="28">
        <v>11322.465638404001</v>
      </c>
      <c r="M46" s="28">
        <v>11322.464000972101</v>
      </c>
      <c r="N46" s="28">
        <v>14831.068780301701</v>
      </c>
      <c r="O46" s="28">
        <v>2848.74895486079</v>
      </c>
      <c r="P46" s="28">
        <v>27327.4731597801</v>
      </c>
      <c r="Q46" s="28">
        <v>104642.65606900401</v>
      </c>
      <c r="R46" s="28">
        <v>7433.1196627105601</v>
      </c>
      <c r="S46" s="28">
        <v>3180.6897545371498</v>
      </c>
      <c r="T46" s="28">
        <v>4659.5204016953003</v>
      </c>
      <c r="U46" s="28">
        <v>1014.3173488009</v>
      </c>
      <c r="V46" s="28">
        <v>7775.4574887056197</v>
      </c>
      <c r="W46" s="28">
        <v>7775.4574887056197</v>
      </c>
      <c r="X46" s="28">
        <v>17.3654772605278</v>
      </c>
      <c r="Y46" s="28">
        <v>1904.40194900748</v>
      </c>
      <c r="Z46" s="28">
        <v>271.50016626357399</v>
      </c>
      <c r="AA46" s="28">
        <v>1312.4836553253399</v>
      </c>
      <c r="AB46" s="28">
        <v>942.57010373204696</v>
      </c>
      <c r="AC46" s="28">
        <v>1524.6822768813299</v>
      </c>
      <c r="AD46" s="28">
        <v>16280.2074892772</v>
      </c>
      <c r="AE46" s="28">
        <v>134.473973523371</v>
      </c>
      <c r="AF46" s="28">
        <v>6474.3208529991098</v>
      </c>
      <c r="AG46" s="28">
        <v>702.00337638982103</v>
      </c>
      <c r="AH46" s="28">
        <v>7193.6897066494603</v>
      </c>
      <c r="AI46" s="28">
        <v>1609.9159917111001</v>
      </c>
      <c r="AJ46" s="28">
        <v>3937.37125207802</v>
      </c>
      <c r="AK46" s="28">
        <v>11.663751765185699</v>
      </c>
      <c r="AL46" s="28">
        <v>23065.4377657113</v>
      </c>
      <c r="AM46" s="28">
        <v>18.403849137496699</v>
      </c>
      <c r="AN46" s="28">
        <v>49.857027763906999</v>
      </c>
      <c r="AO46" s="28">
        <v>863.78238763868399</v>
      </c>
      <c r="AP46" s="28">
        <v>9.4294496658344098</v>
      </c>
      <c r="AQ46" s="28">
        <v>0.73890853598769701</v>
      </c>
      <c r="AR46" s="28">
        <v>132.28075189625</v>
      </c>
      <c r="AS46" s="28">
        <v>15376.6390308147</v>
      </c>
      <c r="AT46" s="28">
        <v>13983.5351519256</v>
      </c>
      <c r="AU46" s="28">
        <v>1393.1038788890901</v>
      </c>
      <c r="AV46" s="28">
        <v>1.67424894481279</v>
      </c>
      <c r="AW46" s="28">
        <v>0.26392267105386402</v>
      </c>
      <c r="AX46" s="28">
        <v>442.85456279700401</v>
      </c>
      <c r="AY46" s="28">
        <v>18.330262275721001</v>
      </c>
      <c r="AZ46" s="28">
        <v>4996.7971348512101</v>
      </c>
      <c r="BA46" s="28">
        <v>21.959738774671099</v>
      </c>
      <c r="BB46" s="28">
        <v>35.8302607406427</v>
      </c>
      <c r="BC46" s="28">
        <v>7255.8164455981896</v>
      </c>
      <c r="BD46" s="28">
        <v>5690.7353895433398</v>
      </c>
      <c r="BE46" s="28">
        <v>33.665984875301</v>
      </c>
      <c r="BF46" s="28">
        <v>89.185241826088401</v>
      </c>
      <c r="BG46" s="28">
        <v>1.00122216758434</v>
      </c>
      <c r="BH46" s="28">
        <v>234.707952548598</v>
      </c>
      <c r="BI46" s="28">
        <v>7139.9154630428002</v>
      </c>
      <c r="BJ46" s="28">
        <v>1.5518423746490399E-4</v>
      </c>
      <c r="BK46" s="28">
        <v>570.74910618762306</v>
      </c>
      <c r="BL46" s="28">
        <v>10770.958468194</v>
      </c>
      <c r="BM46" s="28">
        <v>13638.3501739082</v>
      </c>
      <c r="BN46" s="28">
        <v>119956.68856804199</v>
      </c>
      <c r="BO46" s="28">
        <v>4212.0499394493499</v>
      </c>
      <c r="BR46" s="32">
        <f t="shared" si="0"/>
        <v>2.4139875319442936E-3</v>
      </c>
      <c r="BS46" s="25">
        <f t="shared" si="7"/>
        <v>5.7287718873046851E-3</v>
      </c>
      <c r="BT46" s="25">
        <f t="shared" si="8"/>
        <v>2.1653502917046959E-3</v>
      </c>
      <c r="BU46" s="25">
        <f t="shared" si="9"/>
        <v>4.5994355436142324E-3</v>
      </c>
      <c r="BV46" s="25">
        <f t="shared" si="10"/>
        <v>5.5160403693460163E-3</v>
      </c>
      <c r="BW46" s="25">
        <f t="shared" si="10"/>
        <v>5.6899131889067353E-3</v>
      </c>
      <c r="BX46" s="25">
        <f t="shared" si="11"/>
        <v>5.0130700278721678E-3</v>
      </c>
      <c r="BY46" s="25">
        <f t="shared" si="12"/>
        <v>5.0368201376712711E-3</v>
      </c>
    </row>
    <row r="47" spans="1:77" x14ac:dyDescent="0.3">
      <c r="A47" s="30" t="s">
        <v>211</v>
      </c>
      <c r="B47" s="28">
        <v>31581.695698</v>
      </c>
      <c r="C47" s="28">
        <v>26982.231421</v>
      </c>
      <c r="D47" s="28">
        <v>38833.042693000003</v>
      </c>
      <c r="E47" s="28">
        <v>18546.245000999999</v>
      </c>
      <c r="F47" s="28">
        <v>8785.7086509000001</v>
      </c>
      <c r="G47" s="28">
        <v>1927.6014419999999</v>
      </c>
      <c r="H47" s="28">
        <v>38411.522572000002</v>
      </c>
      <c r="J47" s="30" t="s">
        <v>211</v>
      </c>
      <c r="K47" s="28">
        <v>2449.8908732871801</v>
      </c>
      <c r="L47" s="28">
        <v>2316.5782260824299</v>
      </c>
      <c r="M47" s="28">
        <v>2316.5776025763298</v>
      </c>
      <c r="N47" s="28">
        <v>2900.8337218622901</v>
      </c>
      <c r="O47" s="28">
        <v>745.60132851048797</v>
      </c>
      <c r="P47" s="28">
        <v>4926.02828702029</v>
      </c>
      <c r="Q47" s="28">
        <v>31615.156607439501</v>
      </c>
      <c r="R47" s="28">
        <v>1395.7221615413901</v>
      </c>
      <c r="S47" s="28">
        <v>808.31268996008498</v>
      </c>
      <c r="T47" s="28">
        <v>867.74450011392298</v>
      </c>
      <c r="U47" s="28">
        <v>562.24328740910505</v>
      </c>
      <c r="V47" s="28">
        <v>1573.7302980923901</v>
      </c>
      <c r="W47" s="28">
        <v>1573.7302980923901</v>
      </c>
      <c r="X47" s="28">
        <v>94.256407155100703</v>
      </c>
      <c r="Y47" s="28">
        <v>404.79607680658899</v>
      </c>
      <c r="Z47" s="28">
        <v>48.708625757329202</v>
      </c>
      <c r="AA47" s="28">
        <v>345.64075653565698</v>
      </c>
      <c r="AB47" s="28">
        <v>594.71768626361802</v>
      </c>
      <c r="AC47" s="28">
        <v>299.26458340670501</v>
      </c>
      <c r="AD47" s="28">
        <v>26991.388282103399</v>
      </c>
      <c r="AE47" s="28">
        <v>9486.8115216851893</v>
      </c>
      <c r="AF47" s="28">
        <v>35006.277355379498</v>
      </c>
      <c r="AG47" s="28">
        <v>3795.3320117572398</v>
      </c>
      <c r="AH47" s="28">
        <v>38895.865774291902</v>
      </c>
      <c r="AI47" s="28">
        <v>348.10899767790301</v>
      </c>
      <c r="AJ47" s="28">
        <v>934.32856996604801</v>
      </c>
      <c r="AK47" s="28">
        <v>238.72472141845299</v>
      </c>
      <c r="AL47" s="28">
        <v>10827.3475373898</v>
      </c>
      <c r="AM47" s="28">
        <v>68.423581892337296</v>
      </c>
      <c r="AN47" s="28">
        <v>12.354179610112499</v>
      </c>
      <c r="AO47" s="28">
        <v>2923.4827988227298</v>
      </c>
      <c r="AP47" s="28">
        <v>154.96090805072799</v>
      </c>
      <c r="AQ47" s="28">
        <v>1.67590209494204</v>
      </c>
      <c r="AR47" s="28">
        <v>78.635203325672293</v>
      </c>
      <c r="AS47" s="28">
        <v>18575.628703053</v>
      </c>
      <c r="AT47" s="28">
        <v>8797.7472063351997</v>
      </c>
      <c r="AU47" s="28">
        <v>9777.8814967178605</v>
      </c>
      <c r="AV47" s="28">
        <v>2.4083815285746502</v>
      </c>
      <c r="AW47" s="28">
        <v>3.4750905083307102</v>
      </c>
      <c r="AX47" s="28">
        <v>1431.23576304722</v>
      </c>
      <c r="AY47" s="28">
        <v>6.6445027164249799</v>
      </c>
      <c r="AZ47" s="28">
        <v>1104.4206131825299</v>
      </c>
      <c r="BA47" s="28">
        <v>6.3126330660229097</v>
      </c>
      <c r="BB47" s="28">
        <v>13.7530644113383</v>
      </c>
      <c r="BC47" s="28">
        <v>2058.1067522059998</v>
      </c>
      <c r="BD47" s="28">
        <v>4098.9567167760497</v>
      </c>
      <c r="BE47" s="28">
        <v>652.79752875102599</v>
      </c>
      <c r="BF47" s="28">
        <v>26.451894683002902</v>
      </c>
      <c r="BG47" s="28">
        <v>13.883687019736801</v>
      </c>
      <c r="BH47" s="28">
        <v>1930.4708717820499</v>
      </c>
      <c r="BI47" s="28">
        <v>4456.5719709240802</v>
      </c>
      <c r="BJ47" s="28">
        <v>5.35318666353609E-5</v>
      </c>
      <c r="BK47" s="28">
        <v>211.78889559355099</v>
      </c>
      <c r="BL47" s="28">
        <v>3259.0929973071502</v>
      </c>
      <c r="BM47" s="28">
        <v>5033.8705927247402</v>
      </c>
      <c r="BN47" s="28">
        <v>38449.245803116202</v>
      </c>
      <c r="BO47" s="28">
        <v>1890.21425935466</v>
      </c>
      <c r="BR47" s="32">
        <f t="shared" si="0"/>
        <v>2.4233014300815274E-3</v>
      </c>
      <c r="BS47" s="25">
        <f t="shared" si="7"/>
        <v>1.0595032565531577E-3</v>
      </c>
      <c r="BT47" s="25">
        <f t="shared" si="8"/>
        <v>3.3936633929658688E-4</v>
      </c>
      <c r="BU47" s="25">
        <f t="shared" si="9"/>
        <v>1.6177738579115654E-3</v>
      </c>
      <c r="BV47" s="25">
        <f t="shared" si="10"/>
        <v>1.5843477777532078E-3</v>
      </c>
      <c r="BW47" s="25">
        <f t="shared" si="10"/>
        <v>1.3702429608756091E-3</v>
      </c>
      <c r="BX47" s="25">
        <f t="shared" si="11"/>
        <v>1.4886011804768197E-3</v>
      </c>
      <c r="BY47" s="25">
        <f t="shared" si="12"/>
        <v>9.8208112020268861E-4</v>
      </c>
    </row>
    <row r="48" spans="1:77" x14ac:dyDescent="0.3">
      <c r="A48" s="3"/>
      <c r="BS48" s="25"/>
      <c r="BT48" s="25" t="str">
        <f>IF(AD48&lt;&gt;0,(AD48-C48)/C48,"")</f>
        <v/>
      </c>
      <c r="BU48" s="25" t="str">
        <f>IF(AH48&lt;&gt;0,(AH48-D48)/D48,"")</f>
        <v/>
      </c>
      <c r="BV48" s="25" t="str">
        <f t="shared" ref="BV48:BW51" si="13">IF(AS48&lt;&gt;0,(AS48-E48)/E48,"")</f>
        <v/>
      </c>
      <c r="BW48" s="25" t="str">
        <f t="shared" si="13"/>
        <v/>
      </c>
      <c r="BX48" s="25" t="str">
        <f>IF(BH48&lt;&gt;0,(BH48-G48)/G48,"")</f>
        <v/>
      </c>
      <c r="BY48" s="25" t="str">
        <f>IF(BN48&lt;&gt;0,(BN48-H48)/H48,"")</f>
        <v/>
      </c>
    </row>
    <row r="49" spans="1:77" x14ac:dyDescent="0.3">
      <c r="A49" s="4" t="s">
        <v>55</v>
      </c>
      <c r="B49" s="1">
        <f>SUM(B3:B47)</f>
        <v>6058086.5210036011</v>
      </c>
      <c r="C49" s="1">
        <f t="shared" ref="C49:H49" si="14">SUM(C3:C47)</f>
        <v>1394158.9668267912</v>
      </c>
      <c r="D49" s="1">
        <f t="shared" si="14"/>
        <v>1412047.2513992998</v>
      </c>
      <c r="E49" s="1">
        <f>SUM(E3:E47)</f>
        <v>894381.89506389003</v>
      </c>
      <c r="F49" s="1">
        <f t="shared" si="14"/>
        <v>678899.34515682992</v>
      </c>
      <c r="G49" s="1">
        <f t="shared" si="14"/>
        <v>67616.144233186002</v>
      </c>
      <c r="H49" s="1">
        <f t="shared" si="14"/>
        <v>5043435.7057862002</v>
      </c>
      <c r="K49" s="1">
        <f t="shared" ref="K49:BO49" si="15">SUM(K3:K47)</f>
        <v>315321.01831434335</v>
      </c>
      <c r="L49" s="1">
        <f t="shared" si="15"/>
        <v>299410.93301347242</v>
      </c>
      <c r="M49" s="1">
        <f t="shared" si="15"/>
        <v>299389.22245692502</v>
      </c>
      <c r="N49" s="1">
        <f t="shared" si="15"/>
        <v>393753.97256834264</v>
      </c>
      <c r="O49" s="1">
        <f t="shared" si="15"/>
        <v>105835.92986701563</v>
      </c>
      <c r="P49" s="1">
        <f t="shared" si="15"/>
        <v>4892089.989431683</v>
      </c>
      <c r="Q49" s="1">
        <f t="shared" si="15"/>
        <v>5980216.6327435523</v>
      </c>
      <c r="R49" s="1">
        <f t="shared" si="15"/>
        <v>222193.38880904784</v>
      </c>
      <c r="S49" s="1">
        <f t="shared" si="15"/>
        <v>667450.9181507536</v>
      </c>
      <c r="T49" s="1">
        <f t="shared" si="15"/>
        <v>130324.49676037351</v>
      </c>
      <c r="U49" s="1">
        <f t="shared" si="15"/>
        <v>306363.83250566816</v>
      </c>
      <c r="V49" s="1">
        <f t="shared" si="15"/>
        <v>209729.21291225721</v>
      </c>
      <c r="W49" s="1">
        <f t="shared" si="15"/>
        <v>209729.21291225721</v>
      </c>
      <c r="X49" s="1">
        <f t="shared" si="15"/>
        <v>6414.6454445894469</v>
      </c>
      <c r="Y49" s="1">
        <f t="shared" si="15"/>
        <v>77553.755496223996</v>
      </c>
      <c r="Z49" s="1">
        <f t="shared" si="15"/>
        <v>7534.1766283716142</v>
      </c>
      <c r="AA49" s="1">
        <f t="shared" si="15"/>
        <v>45060.000424011298</v>
      </c>
      <c r="AB49" s="1">
        <f t="shared" si="15"/>
        <v>61627.808700235015</v>
      </c>
      <c r="AC49" s="1">
        <f t="shared" si="15"/>
        <v>40981.133767572064</v>
      </c>
      <c r="AD49" s="1">
        <f t="shared" si="15"/>
        <v>1388539.5496565162</v>
      </c>
      <c r="AE49" s="1">
        <f t="shared" si="15"/>
        <v>323360.77815874422</v>
      </c>
      <c r="AF49" s="1">
        <f t="shared" si="15"/>
        <v>1250029.3770147713</v>
      </c>
      <c r="AG49" s="1">
        <f t="shared" si="15"/>
        <v>132477.85683991233</v>
      </c>
      <c r="AH49" s="1">
        <f t="shared" si="15"/>
        <v>1388921.8792992756</v>
      </c>
      <c r="AI49" s="1">
        <f t="shared" si="15"/>
        <v>48122.933314998671</v>
      </c>
      <c r="AJ49" s="1">
        <f t="shared" si="15"/>
        <v>129437.34484632034</v>
      </c>
      <c r="AK49" s="1">
        <f t="shared" si="15"/>
        <v>3840.995389422505</v>
      </c>
      <c r="AL49" s="1">
        <f t="shared" si="15"/>
        <v>1334197.4874541673</v>
      </c>
      <c r="AM49" s="1">
        <f t="shared" si="15"/>
        <v>1954.9665185917488</v>
      </c>
      <c r="AN49" s="1">
        <f t="shared" si="15"/>
        <v>2503.6473089667579</v>
      </c>
      <c r="AO49" s="1">
        <f t="shared" si="15"/>
        <v>84448.102588428272</v>
      </c>
      <c r="AP49" s="1">
        <f t="shared" si="15"/>
        <v>3208.2673268445601</v>
      </c>
      <c r="AQ49" s="1">
        <f t="shared" si="15"/>
        <v>296.4962069076052</v>
      </c>
      <c r="AR49" s="1">
        <f t="shared" si="15"/>
        <v>6926.1705093362943</v>
      </c>
      <c r="AS49" s="1">
        <f t="shared" si="15"/>
        <v>1051061.9605895604</v>
      </c>
      <c r="AT49" s="1">
        <f t="shared" si="15"/>
        <v>672735.4904762014</v>
      </c>
      <c r="AU49" s="1">
        <f t="shared" si="15"/>
        <v>378326.47011335904</v>
      </c>
      <c r="AV49" s="1">
        <f t="shared" si="15"/>
        <v>151.40885077209145</v>
      </c>
      <c r="AW49" s="1">
        <f t="shared" si="15"/>
        <v>104.34985980397651</v>
      </c>
      <c r="AX49" s="1">
        <f t="shared" si="15"/>
        <v>49987.471551933035</v>
      </c>
      <c r="AY49" s="1">
        <f t="shared" si="15"/>
        <v>920.58570845864119</v>
      </c>
      <c r="AZ49" s="1">
        <f t="shared" si="15"/>
        <v>193429.88894495124</v>
      </c>
      <c r="BA49" s="1">
        <f t="shared" si="15"/>
        <v>1020.8888566382548</v>
      </c>
      <c r="BB49" s="1">
        <f t="shared" si="15"/>
        <v>1800.2890352881464</v>
      </c>
      <c r="BC49" s="1">
        <f t="shared" si="15"/>
        <v>300394.48386932479</v>
      </c>
      <c r="BD49" s="1">
        <f t="shared" si="15"/>
        <v>349050.88451903284</v>
      </c>
      <c r="BE49" s="1">
        <f t="shared" si="15"/>
        <v>12121.362269839845</v>
      </c>
      <c r="BF49" s="1">
        <f t="shared" si="15"/>
        <v>9391.3496167456233</v>
      </c>
      <c r="BG49" s="1">
        <f t="shared" si="15"/>
        <v>234.76606394761288</v>
      </c>
      <c r="BH49" s="1">
        <f t="shared" si="15"/>
        <v>66120.453104852088</v>
      </c>
      <c r="BI49" s="1">
        <f t="shared" si="15"/>
        <v>637433.81809131196</v>
      </c>
      <c r="BJ49" s="1">
        <f t="shared" si="15"/>
        <v>0.7489338708396176</v>
      </c>
      <c r="BK49" s="1">
        <f t="shared" si="15"/>
        <v>39867.605166957022</v>
      </c>
      <c r="BL49" s="1">
        <f t="shared" si="15"/>
        <v>421393.19316299231</v>
      </c>
      <c r="BM49" s="1">
        <f t="shared" si="15"/>
        <v>514843.04741499748</v>
      </c>
      <c r="BN49" s="1">
        <f t="shared" si="15"/>
        <v>4986650.3980720127</v>
      </c>
      <c r="BO49" s="1">
        <f t="shared" si="15"/>
        <v>221280.73800147817</v>
      </c>
      <c r="BP49" s="1"/>
      <c r="BS49" s="25">
        <f>+(P49-B49)/B49</f>
        <v>-0.19246944188224563</v>
      </c>
      <c r="BT49" s="25">
        <f>IF(AD49&lt;&gt;0,(AD49-C49)/C49,"")</f>
        <v>-4.0306861010729724E-3</v>
      </c>
      <c r="BU49" s="25">
        <f>IF(AH49&lt;&gt;0,(AH49-D49)/D49,"")</f>
        <v>-1.6377194231359925E-2</v>
      </c>
      <c r="BV49" s="25">
        <f t="shared" si="13"/>
        <v>0.17518251027932313</v>
      </c>
      <c r="BW49" s="25">
        <f t="shared" si="13"/>
        <v>-9.0791878422045429E-3</v>
      </c>
      <c r="BX49" s="25">
        <f>IF(BH49&lt;&gt;0,(BH49-G49)/G49,"")</f>
        <v>-2.2120325630751198E-2</v>
      </c>
      <c r="BY49" s="25">
        <f>IF(BN49&lt;&gt;0,(BN49-H49)/H49,"")</f>
        <v>-1.1259250841453032E-2</v>
      </c>
    </row>
    <row r="50" spans="1:77" x14ac:dyDescent="0.3">
      <c r="A50" s="4" t="s">
        <v>74</v>
      </c>
      <c r="B50" s="1">
        <f>SUM(B3:B15)</f>
        <v>3329900.2496168008</v>
      </c>
      <c r="C50" s="1">
        <f t="shared" ref="C50:H50" si="16">SUM(C3:C15)</f>
        <v>510193.35566949123</v>
      </c>
      <c r="D50" s="1">
        <f t="shared" si="16"/>
        <v>700530.93325049989</v>
      </c>
      <c r="E50" s="1">
        <f>SUM(E3:E15)</f>
        <v>301827.08045269002</v>
      </c>
      <c r="F50" s="1">
        <f t="shared" si="16"/>
        <v>257441.91990237997</v>
      </c>
      <c r="G50" s="1">
        <f t="shared" si="16"/>
        <v>41789.538962255996</v>
      </c>
      <c r="H50" s="1">
        <f t="shared" si="16"/>
        <v>1257406.0547792001</v>
      </c>
      <c r="K50" s="1">
        <f t="shared" ref="K50:BO50" si="17">SUM(K3:K15)</f>
        <v>47172.937238235063</v>
      </c>
      <c r="L50" s="1">
        <f t="shared" si="17"/>
        <v>33343.796835270761</v>
      </c>
      <c r="M50" s="1">
        <f t="shared" si="17"/>
        <v>33322.144582944136</v>
      </c>
      <c r="N50" s="1">
        <f t="shared" si="17"/>
        <v>47184.672760860973</v>
      </c>
      <c r="O50" s="1">
        <f t="shared" si="17"/>
        <v>30184.987175418119</v>
      </c>
      <c r="P50" s="1">
        <f t="shared" si="17"/>
        <v>4259423.9218682852</v>
      </c>
      <c r="Q50" s="1">
        <f t="shared" si="17"/>
        <v>3296101.9723475184</v>
      </c>
      <c r="R50" s="1">
        <f t="shared" si="17"/>
        <v>49203.296513140085</v>
      </c>
      <c r="S50" s="1">
        <f t="shared" si="17"/>
        <v>579766.54580356972</v>
      </c>
      <c r="T50" s="1">
        <f t="shared" si="17"/>
        <v>22114.528569048067</v>
      </c>
      <c r="U50" s="1">
        <f t="shared" si="17"/>
        <v>250578.06691010154</v>
      </c>
      <c r="V50" s="1">
        <f t="shared" si="17"/>
        <v>26778.86205561972</v>
      </c>
      <c r="W50" s="1">
        <f t="shared" si="17"/>
        <v>26778.86205561972</v>
      </c>
      <c r="X50" s="1">
        <f t="shared" si="17"/>
        <v>4469.5677721726051</v>
      </c>
      <c r="Y50" s="1">
        <f t="shared" si="17"/>
        <v>29959.107326140609</v>
      </c>
      <c r="Z50" s="1">
        <f t="shared" si="17"/>
        <v>1262.065325200854</v>
      </c>
      <c r="AA50" s="1">
        <f t="shared" si="17"/>
        <v>8553.3021072168485</v>
      </c>
      <c r="AB50" s="1">
        <f t="shared" si="17"/>
        <v>8795.7765064569558</v>
      </c>
      <c r="AC50" s="1">
        <f t="shared" si="17"/>
        <v>5391.8135217375357</v>
      </c>
      <c r="AD50" s="1">
        <f t="shared" si="17"/>
        <v>510169.36049198743</v>
      </c>
      <c r="AE50" s="1">
        <f t="shared" si="17"/>
        <v>124343.33404676977</v>
      </c>
      <c r="AF50" s="1">
        <f t="shared" si="17"/>
        <v>612852.29865227151</v>
      </c>
      <c r="AG50" s="1">
        <f t="shared" si="17"/>
        <v>63625.473115885252</v>
      </c>
      <c r="AH50" s="1">
        <f t="shared" si="17"/>
        <v>680947.33954033162</v>
      </c>
      <c r="AI50" s="1">
        <f t="shared" si="17"/>
        <v>5637.3756394992215</v>
      </c>
      <c r="AJ50" s="1">
        <f t="shared" si="17"/>
        <v>30574.363315851759</v>
      </c>
      <c r="AK50" s="1">
        <f t="shared" si="17"/>
        <v>298.26726709520398</v>
      </c>
      <c r="AL50" s="1">
        <f t="shared" si="17"/>
        <v>416658.69633758522</v>
      </c>
      <c r="AM50" s="1">
        <f t="shared" si="17"/>
        <v>409.85199260598381</v>
      </c>
      <c r="AN50" s="1">
        <f t="shared" si="17"/>
        <v>1027.8259595199556</v>
      </c>
      <c r="AO50" s="1">
        <f t="shared" si="17"/>
        <v>30013.816596554039</v>
      </c>
      <c r="AP50" s="1">
        <f t="shared" si="17"/>
        <v>851.06980704000534</v>
      </c>
      <c r="AQ50" s="1">
        <f t="shared" si="17"/>
        <v>248.32000961868508</v>
      </c>
      <c r="AR50" s="1">
        <f t="shared" si="17"/>
        <v>3078.8114064726101</v>
      </c>
      <c r="AS50" s="1">
        <f t="shared" si="17"/>
        <v>465071.65404824365</v>
      </c>
      <c r="AT50" s="1">
        <f t="shared" si="17"/>
        <v>257249.73508594968</v>
      </c>
      <c r="AU50" s="1">
        <f t="shared" si="17"/>
        <v>207821.91896229432</v>
      </c>
      <c r="AV50" s="1">
        <f t="shared" si="17"/>
        <v>81.293811455303882</v>
      </c>
      <c r="AW50" s="1">
        <f t="shared" si="17"/>
        <v>48.743803018298912</v>
      </c>
      <c r="AX50" s="1">
        <f t="shared" si="17"/>
        <v>20325.075052879689</v>
      </c>
      <c r="AY50" s="1">
        <f t="shared" si="17"/>
        <v>297.85708701814235</v>
      </c>
      <c r="AZ50" s="1">
        <f t="shared" si="17"/>
        <v>73124.479660073499</v>
      </c>
      <c r="BA50" s="1">
        <f t="shared" si="17"/>
        <v>433.93246527716627</v>
      </c>
      <c r="BB50" s="1">
        <f t="shared" si="17"/>
        <v>614.31944124029746</v>
      </c>
      <c r="BC50" s="1">
        <f t="shared" si="17"/>
        <v>117686.20411078648</v>
      </c>
      <c r="BD50" s="1">
        <f t="shared" si="17"/>
        <v>27463.597713844709</v>
      </c>
      <c r="BE50" s="1">
        <f t="shared" si="17"/>
        <v>2391.8853538970279</v>
      </c>
      <c r="BF50" s="1">
        <f t="shared" si="17"/>
        <v>6304.2213672643193</v>
      </c>
      <c r="BG50" s="1">
        <f t="shared" si="17"/>
        <v>13.759894132757644</v>
      </c>
      <c r="BH50" s="1">
        <f t="shared" si="17"/>
        <v>40449.220969156551</v>
      </c>
      <c r="BI50" s="1">
        <f t="shared" si="17"/>
        <v>255284.34287892055</v>
      </c>
      <c r="BJ50" s="1">
        <f t="shared" si="17"/>
        <v>0.74057087143195499</v>
      </c>
      <c r="BK50" s="1">
        <f t="shared" si="17"/>
        <v>7580.3978206362335</v>
      </c>
      <c r="BL50" s="1">
        <f t="shared" si="17"/>
        <v>94726.348020238715</v>
      </c>
      <c r="BM50" s="1">
        <f t="shared" si="17"/>
        <v>75207.827460679953</v>
      </c>
      <c r="BN50" s="1">
        <f t="shared" si="17"/>
        <v>1246685.0126126062</v>
      </c>
      <c r="BO50" s="1">
        <f t="shared" si="17"/>
        <v>62654.117417854482</v>
      </c>
      <c r="BP50" s="1"/>
      <c r="BS50" s="25">
        <f>+(P50-B50)/B50</f>
        <v>0.27914459970939137</v>
      </c>
      <c r="BT50" s="25">
        <f>IF(AD50&lt;&gt;0,(AD50-C50)/C50,"")</f>
        <v>-4.7031536646149452E-5</v>
      </c>
      <c r="BU50" s="25">
        <f>IF(AH50&lt;&gt;0,(AH50-D50)/D50,"")</f>
        <v>-2.7955358972228925E-2</v>
      </c>
      <c r="BV50" s="25">
        <f t="shared" si="13"/>
        <v>0.54085462891770397</v>
      </c>
      <c r="BW50" s="25">
        <f t="shared" si="13"/>
        <v>-7.4651718144103628E-4</v>
      </c>
      <c r="BX50" s="25">
        <f>IF(BH50&lt;&gt;0,(BH50-G50)/G50,"")</f>
        <v>-3.2073050490219815E-2</v>
      </c>
      <c r="BY50" s="25">
        <f>IF(BN50&lt;&gt;0,(BN50-H50)/H50,"")</f>
        <v>-8.5263166388017432E-3</v>
      </c>
    </row>
    <row r="51" spans="1:77" x14ac:dyDescent="0.3">
      <c r="A51" s="4" t="s">
        <v>127</v>
      </c>
      <c r="B51" s="1">
        <f>SUM(B16:B47)</f>
        <v>2728186.2713867999</v>
      </c>
      <c r="C51" s="1">
        <f t="shared" ref="C51:H51" si="18">SUM(C16:C47)</f>
        <v>883965.61115730007</v>
      </c>
      <c r="D51" s="1">
        <f t="shared" si="18"/>
        <v>711516.31814880006</v>
      </c>
      <c r="E51" s="1">
        <f>SUM(E16:E47)</f>
        <v>592554.81461120013</v>
      </c>
      <c r="F51" s="1">
        <f t="shared" si="18"/>
        <v>421457.42525445001</v>
      </c>
      <c r="G51" s="1">
        <f t="shared" si="18"/>
        <v>25826.605270929998</v>
      </c>
      <c r="H51" s="1">
        <f t="shared" si="18"/>
        <v>3786029.6510070013</v>
      </c>
      <c r="K51" s="1">
        <f t="shared" ref="K51:BO51" si="19">SUM(K16:K47)</f>
        <v>268148.08107610827</v>
      </c>
      <c r="L51" s="1">
        <f t="shared" si="19"/>
        <v>266067.13617820165</v>
      </c>
      <c r="M51" s="1">
        <f t="shared" si="19"/>
        <v>266067.07787398086</v>
      </c>
      <c r="N51" s="1">
        <f t="shared" si="19"/>
        <v>346569.29980748164</v>
      </c>
      <c r="O51" s="1">
        <f t="shared" si="19"/>
        <v>75650.942691597505</v>
      </c>
      <c r="P51" s="1">
        <f t="shared" si="19"/>
        <v>632666.06756340025</v>
      </c>
      <c r="Q51" s="1">
        <f t="shared" si="19"/>
        <v>2684114.6603960348</v>
      </c>
      <c r="R51" s="1">
        <f t="shared" si="19"/>
        <v>172990.09229590779</v>
      </c>
      <c r="S51" s="1">
        <f t="shared" si="19"/>
        <v>87684.372347183904</v>
      </c>
      <c r="T51" s="1">
        <f t="shared" si="19"/>
        <v>108209.96819132545</v>
      </c>
      <c r="U51" s="1">
        <f t="shared" si="19"/>
        <v>55785.765595566467</v>
      </c>
      <c r="V51" s="1">
        <f t="shared" si="19"/>
        <v>182950.35085663755</v>
      </c>
      <c r="W51" s="1">
        <f t="shared" si="19"/>
        <v>182950.35085663755</v>
      </c>
      <c r="X51" s="1">
        <f t="shared" si="19"/>
        <v>1945.0776724168425</v>
      </c>
      <c r="Y51" s="1">
        <f t="shared" si="19"/>
        <v>47594.648170083376</v>
      </c>
      <c r="Z51" s="1">
        <f t="shared" si="19"/>
        <v>6272.11130317076</v>
      </c>
      <c r="AA51" s="1">
        <f t="shared" si="19"/>
        <v>36506.698316794449</v>
      </c>
      <c r="AB51" s="1">
        <f t="shared" si="19"/>
        <v>52832.032193778061</v>
      </c>
      <c r="AC51" s="1">
        <f t="shared" si="19"/>
        <v>35589.320245834519</v>
      </c>
      <c r="AD51" s="1">
        <f t="shared" si="19"/>
        <v>878370.18916452874</v>
      </c>
      <c r="AE51" s="1">
        <f t="shared" si="19"/>
        <v>199017.44411197444</v>
      </c>
      <c r="AF51" s="1">
        <f t="shared" si="19"/>
        <v>637177.07836250006</v>
      </c>
      <c r="AG51" s="1">
        <f t="shared" si="19"/>
        <v>68852.383724027051</v>
      </c>
      <c r="AH51" s="1">
        <f t="shared" si="19"/>
        <v>707974.53975894419</v>
      </c>
      <c r="AI51" s="1">
        <f t="shared" si="19"/>
        <v>42485.557675499462</v>
      </c>
      <c r="AJ51" s="1">
        <f t="shared" si="19"/>
        <v>98862.981530468576</v>
      </c>
      <c r="AK51" s="1">
        <f t="shared" si="19"/>
        <v>3542.7281223273008</v>
      </c>
      <c r="AL51" s="1">
        <f t="shared" si="19"/>
        <v>917538.7911165827</v>
      </c>
      <c r="AM51" s="1">
        <f t="shared" si="19"/>
        <v>1545.1145259857651</v>
      </c>
      <c r="AN51" s="1">
        <f t="shared" si="19"/>
        <v>1475.8213494468027</v>
      </c>
      <c r="AO51" s="1">
        <f t="shared" si="19"/>
        <v>54434.285991874218</v>
      </c>
      <c r="AP51" s="1">
        <f t="shared" si="19"/>
        <v>2357.1975198045552</v>
      </c>
      <c r="AQ51" s="1">
        <f t="shared" si="19"/>
        <v>48.176197288919987</v>
      </c>
      <c r="AR51" s="1">
        <f t="shared" si="19"/>
        <v>3847.3591028636843</v>
      </c>
      <c r="AS51" s="1">
        <f t="shared" si="19"/>
        <v>585990.30654131668</v>
      </c>
      <c r="AT51" s="1">
        <f t="shared" si="19"/>
        <v>415485.75539025158</v>
      </c>
      <c r="AU51" s="1">
        <f t="shared" si="19"/>
        <v>170504.55115106478</v>
      </c>
      <c r="AV51" s="1">
        <f t="shared" si="19"/>
        <v>70.115039316787559</v>
      </c>
      <c r="AW51" s="1">
        <f t="shared" si="19"/>
        <v>55.606056785677616</v>
      </c>
      <c r="AX51" s="1">
        <f t="shared" si="19"/>
        <v>29662.39649905336</v>
      </c>
      <c r="AY51" s="1">
        <f t="shared" si="19"/>
        <v>622.72862144049896</v>
      </c>
      <c r="AZ51" s="1">
        <f t="shared" si="19"/>
        <v>120305.40928487769</v>
      </c>
      <c r="BA51" s="1">
        <f t="shared" si="19"/>
        <v>586.95639136108866</v>
      </c>
      <c r="BB51" s="1">
        <f t="shared" si="19"/>
        <v>1185.9695940478491</v>
      </c>
      <c r="BC51" s="1">
        <f t="shared" si="19"/>
        <v>182708.27975853829</v>
      </c>
      <c r="BD51" s="1">
        <f t="shared" si="19"/>
        <v>321587.28680518805</v>
      </c>
      <c r="BE51" s="1">
        <f t="shared" si="19"/>
        <v>9729.476915942816</v>
      </c>
      <c r="BF51" s="1">
        <f t="shared" si="19"/>
        <v>3087.1282494813013</v>
      </c>
      <c r="BG51" s="1">
        <f t="shared" si="19"/>
        <v>221.00616981485521</v>
      </c>
      <c r="BH51" s="1">
        <f t="shared" si="19"/>
        <v>25671.232135695525</v>
      </c>
      <c r="BI51" s="1">
        <f t="shared" si="19"/>
        <v>382149.47521239135</v>
      </c>
      <c r="BJ51" s="1">
        <f t="shared" si="19"/>
        <v>8.3629994076626912E-3</v>
      </c>
      <c r="BK51" s="1">
        <f t="shared" si="19"/>
        <v>32287.207346320785</v>
      </c>
      <c r="BL51" s="1">
        <f t="shared" si="19"/>
        <v>326666.8451427535</v>
      </c>
      <c r="BM51" s="1">
        <f t="shared" si="19"/>
        <v>439635.21995431755</v>
      </c>
      <c r="BN51" s="1">
        <f t="shared" si="19"/>
        <v>3739965.3854594058</v>
      </c>
      <c r="BO51" s="1">
        <f t="shared" si="19"/>
        <v>158626.62058362374</v>
      </c>
      <c r="BP51" s="1"/>
      <c r="BS51" s="25">
        <f>+(P51-B51)/B51</f>
        <v>-0.76810012050907306</v>
      </c>
      <c r="BT51" s="25">
        <f>IF(AD51&lt;&gt;0,(AD51-C51)/C51,"")</f>
        <v>-6.329909130113923E-3</v>
      </c>
      <c r="BU51" s="25">
        <f>IF(AH51&lt;&gt;0,(AH51-D51)/D51,"")</f>
        <v>-4.9777894048456308E-3</v>
      </c>
      <c r="BV51" s="25">
        <f t="shared" si="13"/>
        <v>-1.1078313614227736E-2</v>
      </c>
      <c r="BW51" s="25">
        <f t="shared" si="13"/>
        <v>-1.4169093973354722E-2</v>
      </c>
      <c r="BX51" s="25">
        <f>IF(BH51&lt;&gt;0,(BH51-G51)/G51,"")</f>
        <v>-6.0160107611726445E-3</v>
      </c>
      <c r="BY51" s="25">
        <f>IF(BN51&lt;&gt;0,(BN51-H51)/H51,"")</f>
        <v>-1.2166905648861826E-2</v>
      </c>
    </row>
    <row r="52" spans="1:77" x14ac:dyDescent="0.3">
      <c r="A52" s="6"/>
    </row>
    <row r="53" spans="1:77" x14ac:dyDescent="0.3">
      <c r="A53" s="6"/>
    </row>
    <row r="54" spans="1:77" x14ac:dyDescent="0.3">
      <c r="A54" s="6"/>
    </row>
    <row r="55" spans="1:77" x14ac:dyDescent="0.3">
      <c r="A55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0" sqref="N10"/>
    </sheetView>
  </sheetViews>
  <sheetFormatPr defaultRowHeight="14.4" x14ac:dyDescent="0.3"/>
  <cols>
    <col min="1" max="1" width="18.88671875" customWidth="1"/>
    <col min="2" max="2" width="10.88671875" style="28" customWidth="1"/>
    <col min="3" max="8" width="9.109375" style="28"/>
    <col min="10" max="10" width="14.88671875" bestFit="1" customWidth="1"/>
    <col min="11" max="11" width="5.44140625" style="28" bestFit="1" customWidth="1"/>
    <col min="12" max="12" width="5.6640625" style="28" bestFit="1" customWidth="1"/>
    <col min="13" max="13" width="14.5546875" style="28" bestFit="1" customWidth="1"/>
    <col min="14" max="14" width="5.6640625" style="28" bestFit="1" customWidth="1"/>
    <col min="15" max="16" width="6.6640625" style="28" bestFit="1" customWidth="1"/>
    <col min="17" max="17" width="9.33203125" style="28" bestFit="1" customWidth="1"/>
    <col min="18" max="18" width="6.6640625" style="28" bestFit="1" customWidth="1"/>
    <col min="19" max="19" width="5.6640625" style="28" customWidth="1"/>
    <col min="20" max="20" width="5.6640625" style="28" bestFit="1" customWidth="1"/>
    <col min="21" max="21" width="5.88671875" style="28" bestFit="1" customWidth="1"/>
    <col min="22" max="22" width="6.44140625" style="28" bestFit="1" customWidth="1"/>
    <col min="23" max="23" width="15.44140625" style="28" bestFit="1" customWidth="1"/>
    <col min="24" max="24" width="6.5546875" style="28" bestFit="1" customWidth="1"/>
    <col min="25" max="25" width="6.6640625" style="28" bestFit="1" customWidth="1"/>
    <col min="26" max="26" width="5.109375" style="28" bestFit="1" customWidth="1"/>
    <col min="27" max="27" width="4.109375" style="28" bestFit="1" customWidth="1"/>
    <col min="28" max="28" width="6.5546875" style="28" bestFit="1" customWidth="1"/>
    <col min="29" max="29" width="6.109375" style="28" bestFit="1" customWidth="1"/>
    <col min="30" max="30" width="6.6640625" style="28" bestFit="1" customWidth="1"/>
    <col min="31" max="31" width="10" style="28" bestFit="1" customWidth="1"/>
    <col min="32" max="32" width="7.6640625" style="28" bestFit="1" customWidth="1"/>
    <col min="33" max="33" width="6.6640625" style="28" bestFit="1" customWidth="1"/>
    <col min="34" max="34" width="7.6640625" style="28" bestFit="1" customWidth="1"/>
    <col min="35" max="35" width="6" style="28" bestFit="1" customWidth="1"/>
    <col min="36" max="36" width="6.6640625" style="28" bestFit="1" customWidth="1"/>
    <col min="37" max="37" width="4.33203125" style="28" bestFit="1" customWidth="1"/>
    <col min="38" max="38" width="7.6640625" style="28" bestFit="1" customWidth="1"/>
    <col min="39" max="39" width="4.5546875" style="28" bestFit="1" customWidth="1"/>
    <col min="40" max="40" width="4.109375" style="28" bestFit="1" customWidth="1"/>
    <col min="41" max="41" width="6.6640625" style="28" bestFit="1" customWidth="1"/>
    <col min="42" max="42" width="4.109375" style="28" bestFit="1" customWidth="1"/>
    <col min="43" max="43" width="5.88671875" style="28" bestFit="1" customWidth="1"/>
    <col min="44" max="44" width="3.33203125" style="28" bestFit="1" customWidth="1"/>
    <col min="45" max="45" width="6.6640625" style="28" bestFit="1" customWidth="1"/>
    <col min="46" max="46" width="6.88671875" style="28" bestFit="1" customWidth="1"/>
    <col min="47" max="47" width="5.6640625" style="28" bestFit="1" customWidth="1"/>
    <col min="48" max="48" width="5.109375" style="28" bestFit="1" customWidth="1"/>
    <col min="49" max="49" width="5.33203125" style="28" bestFit="1" customWidth="1"/>
    <col min="50" max="50" width="8.6640625" style="28" bestFit="1" customWidth="1"/>
    <col min="51" max="51" width="4.88671875" style="28" bestFit="1" customWidth="1"/>
    <col min="52" max="52" width="7.88671875" style="28" bestFit="1" customWidth="1"/>
    <col min="53" max="53" width="5.88671875" style="28" bestFit="1" customWidth="1"/>
    <col min="54" max="54" width="6" style="28" bestFit="1" customWidth="1"/>
    <col min="55" max="56" width="5.6640625" style="28" bestFit="1" customWidth="1"/>
    <col min="57" max="57" width="4.109375" style="28" bestFit="1" customWidth="1"/>
    <col min="58" max="58" width="5.5546875" style="28" bestFit="1" customWidth="1"/>
    <col min="59" max="59" width="3.88671875" style="28" bestFit="1" customWidth="1"/>
    <col min="60" max="60" width="5.6640625" style="28" bestFit="1" customWidth="1"/>
    <col min="61" max="61" width="8" style="28" bestFit="1" customWidth="1"/>
    <col min="62" max="63" width="5.33203125" style="28" bestFit="1" customWidth="1"/>
    <col min="64" max="64" width="6.6640625" style="28" bestFit="1" customWidth="1"/>
    <col min="65" max="65" width="5.6640625" style="28" bestFit="1" customWidth="1"/>
    <col min="66" max="66" width="9.109375" style="28" bestFit="1" customWidth="1"/>
    <col min="67" max="67" width="6.6640625" style="28" bestFit="1" customWidth="1"/>
    <col min="68" max="68" width="6.6640625" style="28" customWidth="1"/>
    <col min="69" max="69" width="9" style="28" bestFit="1" customWidth="1"/>
    <col min="70" max="70" width="7.109375" style="28" customWidth="1"/>
    <col min="71" max="78" width="9.109375" style="30"/>
  </cols>
  <sheetData>
    <row r="1" spans="1:84" x14ac:dyDescent="0.3">
      <c r="B1" s="28" t="s">
        <v>497</v>
      </c>
      <c r="J1" s="30" t="s">
        <v>505</v>
      </c>
      <c r="BT1" s="30" t="s">
        <v>316</v>
      </c>
    </row>
    <row r="2" spans="1:84" x14ac:dyDescent="0.3">
      <c r="A2" s="8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J2" s="30" t="s">
        <v>227</v>
      </c>
      <c r="K2" s="30" t="s">
        <v>391</v>
      </c>
      <c r="L2" s="30" t="s">
        <v>131</v>
      </c>
      <c r="M2" s="30" t="s">
        <v>132</v>
      </c>
      <c r="N2" s="30" t="s">
        <v>133</v>
      </c>
      <c r="O2" s="30" t="s">
        <v>392</v>
      </c>
      <c r="P2" s="30" t="s">
        <v>134</v>
      </c>
      <c r="Q2" s="30" t="s">
        <v>59</v>
      </c>
      <c r="R2" s="30" t="s">
        <v>136</v>
      </c>
      <c r="S2" s="30" t="s">
        <v>137</v>
      </c>
      <c r="T2" s="30" t="s">
        <v>393</v>
      </c>
      <c r="U2" s="30" t="s">
        <v>138</v>
      </c>
      <c r="V2" s="30" t="s">
        <v>139</v>
      </c>
      <c r="W2" s="30" t="s">
        <v>140</v>
      </c>
      <c r="X2" s="30" t="s">
        <v>141</v>
      </c>
      <c r="Y2" s="30" t="s">
        <v>142</v>
      </c>
      <c r="Z2" s="30" t="s">
        <v>143</v>
      </c>
      <c r="AA2" s="30" t="s">
        <v>394</v>
      </c>
      <c r="AB2" s="30" t="s">
        <v>144</v>
      </c>
      <c r="AC2" s="30" t="s">
        <v>403</v>
      </c>
      <c r="AD2" s="30" t="s">
        <v>57</v>
      </c>
      <c r="AE2" s="30" t="s">
        <v>128</v>
      </c>
      <c r="AF2" s="30" t="s">
        <v>145</v>
      </c>
      <c r="AG2" s="30" t="s">
        <v>146</v>
      </c>
      <c r="AH2" s="30" t="s">
        <v>60</v>
      </c>
      <c r="AI2" s="30" t="s">
        <v>147</v>
      </c>
      <c r="AJ2" s="30" t="s">
        <v>148</v>
      </c>
      <c r="AK2" s="30" t="s">
        <v>149</v>
      </c>
      <c r="AL2" s="30" t="s">
        <v>150</v>
      </c>
      <c r="AM2" s="30" t="s">
        <v>151</v>
      </c>
      <c r="AN2" s="30" t="s">
        <v>152</v>
      </c>
      <c r="AO2" s="30" t="s">
        <v>153</v>
      </c>
      <c r="AP2" s="30" t="s">
        <v>154</v>
      </c>
      <c r="AQ2" s="30" t="s">
        <v>155</v>
      </c>
      <c r="AR2" s="30" t="s">
        <v>156</v>
      </c>
      <c r="AS2" s="30" t="s">
        <v>54</v>
      </c>
      <c r="AT2" s="30" t="s">
        <v>53</v>
      </c>
      <c r="AU2" s="30" t="s">
        <v>157</v>
      </c>
      <c r="AV2" s="30" t="s">
        <v>158</v>
      </c>
      <c r="AW2" s="30" t="s">
        <v>159</v>
      </c>
      <c r="AX2" s="30" t="s">
        <v>160</v>
      </c>
      <c r="AY2" s="30" t="s">
        <v>161</v>
      </c>
      <c r="AZ2" s="30" t="s">
        <v>162</v>
      </c>
      <c r="BA2" s="30" t="s">
        <v>163</v>
      </c>
      <c r="BB2" s="30" t="s">
        <v>164</v>
      </c>
      <c r="BC2" s="30" t="s">
        <v>165</v>
      </c>
      <c r="BD2" s="30" t="s">
        <v>395</v>
      </c>
      <c r="BE2" s="30" t="s">
        <v>166</v>
      </c>
      <c r="BF2" s="30" t="s">
        <v>167</v>
      </c>
      <c r="BG2" s="30" t="s">
        <v>168</v>
      </c>
      <c r="BH2" s="30" t="s">
        <v>61</v>
      </c>
      <c r="BI2" s="30" t="s">
        <v>404</v>
      </c>
      <c r="BJ2" s="30" t="s">
        <v>169</v>
      </c>
      <c r="BK2" s="30" t="s">
        <v>170</v>
      </c>
      <c r="BL2" s="30" t="s">
        <v>171</v>
      </c>
      <c r="BM2" s="30" t="s">
        <v>173</v>
      </c>
      <c r="BN2" s="30" t="s">
        <v>174</v>
      </c>
      <c r="BO2" s="30" t="s">
        <v>405</v>
      </c>
      <c r="BP2" s="30"/>
      <c r="BQ2" s="30" t="s">
        <v>399</v>
      </c>
      <c r="BS2" s="28" t="s">
        <v>141</v>
      </c>
      <c r="BT2" s="28" t="s">
        <v>59</v>
      </c>
      <c r="BU2" s="28" t="s">
        <v>57</v>
      </c>
      <c r="BV2" s="28" t="s">
        <v>60</v>
      </c>
      <c r="BW2" s="28" t="s">
        <v>54</v>
      </c>
      <c r="BX2" s="28" t="s">
        <v>53</v>
      </c>
      <c r="BY2" s="28" t="s">
        <v>61</v>
      </c>
      <c r="BZ2" s="28" t="s">
        <v>62</v>
      </c>
      <c r="CA2" s="30" t="s">
        <v>63</v>
      </c>
      <c r="CB2" s="30" t="s">
        <v>64</v>
      </c>
      <c r="CC2" s="30" t="s">
        <v>65</v>
      </c>
      <c r="CD2" s="65" t="s">
        <v>317</v>
      </c>
      <c r="CE2" s="65" t="s">
        <v>320</v>
      </c>
      <c r="CF2" s="65" t="s">
        <v>327</v>
      </c>
    </row>
    <row r="3" spans="1:84" x14ac:dyDescent="0.3">
      <c r="A3" s="20" t="s">
        <v>76</v>
      </c>
      <c r="B3" s="102">
        <v>33538.318594999997</v>
      </c>
      <c r="C3" s="102">
        <v>129.81096708000001</v>
      </c>
      <c r="D3" s="102">
        <v>5193.0081561999996</v>
      </c>
      <c r="E3" s="102">
        <v>332.20641337000001</v>
      </c>
      <c r="F3" s="102">
        <v>223.44137658</v>
      </c>
      <c r="G3" s="102">
        <v>27.45484703</v>
      </c>
      <c r="H3" s="102">
        <v>2033.6190008000001</v>
      </c>
      <c r="J3" s="30" t="s">
        <v>121</v>
      </c>
      <c r="K3" s="28">
        <v>0.40456520823646702</v>
      </c>
      <c r="L3" s="28">
        <v>9.7771224760065198</v>
      </c>
      <c r="M3" s="28">
        <v>9.7771224760065198</v>
      </c>
      <c r="N3" s="28">
        <v>3.12873909786867</v>
      </c>
      <c r="O3" s="28">
        <v>29.867129502987801</v>
      </c>
      <c r="P3" s="28">
        <v>75.213039500873506</v>
      </c>
      <c r="Q3" s="28">
        <v>10438.138535800301</v>
      </c>
      <c r="R3" s="28">
        <v>46.911971994246002</v>
      </c>
      <c r="S3" s="28">
        <v>13.7932711297144</v>
      </c>
      <c r="T3" s="28">
        <v>22.376780743398498</v>
      </c>
      <c r="U3" s="28">
        <v>0</v>
      </c>
      <c r="V3" s="28">
        <v>13.824777858562401</v>
      </c>
      <c r="W3" s="28">
        <v>13.824777858562401</v>
      </c>
      <c r="X3" s="28">
        <v>12.797156037632799</v>
      </c>
      <c r="Y3" s="28">
        <v>18.605450937129699</v>
      </c>
      <c r="Z3" s="28">
        <v>0.119684343807492</v>
      </c>
      <c r="AA3" s="28">
        <v>0.99030305622337</v>
      </c>
      <c r="AB3" s="28">
        <v>0</v>
      </c>
      <c r="AC3" s="28">
        <v>0.246994104988012</v>
      </c>
      <c r="AD3" s="28">
        <v>39.819361872164997</v>
      </c>
      <c r="AE3" s="28">
        <v>0</v>
      </c>
      <c r="AF3" s="28">
        <v>1439.6768597364401</v>
      </c>
      <c r="AG3" s="28">
        <v>147.167157525752</v>
      </c>
      <c r="AH3" s="28">
        <v>1599.6411732998199</v>
      </c>
      <c r="AI3" s="28">
        <v>0</v>
      </c>
      <c r="AJ3" s="28">
        <v>28.523302749714802</v>
      </c>
      <c r="AK3" s="28">
        <v>4.4360259484008201E-2</v>
      </c>
      <c r="AL3" s="28">
        <v>297.63769406240198</v>
      </c>
      <c r="AM3" s="28">
        <v>0.16636797345635099</v>
      </c>
      <c r="AN3" s="28">
        <v>5.5252238518053103E-2</v>
      </c>
      <c r="AO3" s="28">
        <v>32.702468405011103</v>
      </c>
      <c r="AP3" s="28">
        <v>1.01034177152399</v>
      </c>
      <c r="AQ3" s="28">
        <v>8.03428076963352E-2</v>
      </c>
      <c r="AR3" s="28">
        <v>7.8090323362930503E-3</v>
      </c>
      <c r="AS3" s="28">
        <v>103.220875114778</v>
      </c>
      <c r="AT3" s="28">
        <v>68.963392572628507</v>
      </c>
      <c r="AU3" s="28">
        <v>34.257482542149603</v>
      </c>
      <c r="AV3" s="28">
        <v>0.87599243814657302</v>
      </c>
      <c r="AW3" s="28">
        <v>9.4651113058527199E-3</v>
      </c>
      <c r="AX3" s="28">
        <v>5.6555957164194703</v>
      </c>
      <c r="AY3" s="28">
        <v>2.7320737225593399E-2</v>
      </c>
      <c r="AZ3" s="28">
        <v>5.5112334308878497</v>
      </c>
      <c r="BA3" s="28">
        <v>0.38461898069302303</v>
      </c>
      <c r="BB3" s="28">
        <v>9.2642272524347299E-2</v>
      </c>
      <c r="BC3" s="28">
        <v>20.8799738752294</v>
      </c>
      <c r="BD3" s="28">
        <v>3.03701931156268</v>
      </c>
      <c r="BE3" s="28">
        <v>0.80012863969311798</v>
      </c>
      <c r="BF3" s="28">
        <v>0.62912228487023003</v>
      </c>
      <c r="BG3" s="28">
        <v>3.03565976068828E-2</v>
      </c>
      <c r="BH3" s="28">
        <v>8.4714367190815398</v>
      </c>
      <c r="BI3" s="28">
        <v>204.874674781263</v>
      </c>
      <c r="BJ3" s="28">
        <v>0</v>
      </c>
      <c r="BK3" s="28">
        <v>8.8849884035560503E-2</v>
      </c>
      <c r="BL3" s="28">
        <v>78.399308441607801</v>
      </c>
      <c r="BM3" s="28">
        <v>6.50727505613518</v>
      </c>
      <c r="BN3" s="28">
        <v>644.09139954915497</v>
      </c>
      <c r="BO3" s="28">
        <v>88.877092031945097</v>
      </c>
      <c r="BS3" s="32">
        <f t="shared" ref="BS3:BS15" si="0">IF(AH3&lt;&gt;0,X3/AH3,"")</f>
        <v>8.0000166607578534E-3</v>
      </c>
      <c r="BT3" s="25">
        <f t="shared" ref="BT3:BT15" si="1">IF(B3&lt;&gt;0,(Q3-B3)/B3,"")</f>
        <v>-0.68876977221641478</v>
      </c>
      <c r="BU3" s="25">
        <f t="shared" ref="BU3:BU15" si="2">IF(C3&lt;&gt;0,(AD3-C3)/C3,"")</f>
        <v>-0.69325117308751671</v>
      </c>
      <c r="BV3" s="25">
        <f t="shared" ref="BV3:BV15" si="3">IF(D3&lt;&gt;0,(AH3-D3)/D3,"")</f>
        <v>-0.69196251475361392</v>
      </c>
      <c r="BW3" s="25">
        <f t="shared" ref="BW3:BW15" si="4">IF(E3&lt;&gt;0,(AS3-E3)/E3,"")</f>
        <v>-0.68928692836578642</v>
      </c>
      <c r="BX3" s="25">
        <f t="shared" ref="BX3:BX15" si="5">IF(F3&lt;&gt;0,(AT3-F3)/F3,"")</f>
        <v>-0.69135800348089449</v>
      </c>
      <c r="BY3" s="25">
        <f t="shared" ref="BY3:BY15" si="6">IF(G3&lt;&gt;0,(BH3-G3)/G3,"")</f>
        <v>-0.69144112477389597</v>
      </c>
      <c r="BZ3" s="25">
        <f t="shared" ref="BZ3:BZ15" si="7">IF(H3&lt;&gt;0,(BN3-H3)/H3,"")</f>
        <v>-0.68327823486317874</v>
      </c>
      <c r="CA3" s="25"/>
      <c r="CB3" s="25"/>
      <c r="CC3" s="25"/>
      <c r="CD3" s="25"/>
      <c r="CE3" s="25"/>
      <c r="CF3" s="25"/>
    </row>
    <row r="4" spans="1:84" x14ac:dyDescent="0.3">
      <c r="A4" s="20" t="s">
        <v>77</v>
      </c>
      <c r="B4" s="102">
        <v>10986.729484</v>
      </c>
      <c r="C4" s="102">
        <v>39.719494709999999</v>
      </c>
      <c r="D4" s="102">
        <v>2513.3681652999999</v>
      </c>
      <c r="E4" s="102">
        <v>153.09824535000001</v>
      </c>
      <c r="F4" s="102">
        <v>119.02549762</v>
      </c>
      <c r="G4" s="102">
        <v>8.1377302280000006</v>
      </c>
      <c r="H4" s="102">
        <v>810.22986613</v>
      </c>
      <c r="J4" s="30" t="s">
        <v>77</v>
      </c>
      <c r="K4" s="28">
        <v>0.48041858392279402</v>
      </c>
      <c r="L4" s="28">
        <v>13.053212923573399</v>
      </c>
      <c r="M4" s="28">
        <v>13.053212923573399</v>
      </c>
      <c r="N4" s="28">
        <v>4.2443494436085203</v>
      </c>
      <c r="O4" s="28">
        <v>36.972548421633903</v>
      </c>
      <c r="P4" s="28">
        <v>89.3150482935675</v>
      </c>
      <c r="Q4" s="28">
        <v>10989.812570975</v>
      </c>
      <c r="R4" s="28">
        <v>61.005507156203002</v>
      </c>
      <c r="S4" s="28">
        <v>16.859135120025101</v>
      </c>
      <c r="T4" s="28">
        <v>28.305574275368201</v>
      </c>
      <c r="U4" s="28">
        <v>0</v>
      </c>
      <c r="V4" s="28">
        <v>18.719893782745501</v>
      </c>
      <c r="W4" s="28">
        <v>18.719893782745501</v>
      </c>
      <c r="X4" s="28">
        <v>20.103893626988999</v>
      </c>
      <c r="Y4" s="28">
        <v>23.567449383532502</v>
      </c>
      <c r="Z4" s="28">
        <v>0.18234315368001</v>
      </c>
      <c r="AA4" s="28">
        <v>1.48616018088923</v>
      </c>
      <c r="AB4" s="28">
        <v>0</v>
      </c>
      <c r="AC4" s="28">
        <v>0.29942230110038098</v>
      </c>
      <c r="AD4" s="28">
        <v>39.728480078484601</v>
      </c>
      <c r="AE4" s="28">
        <v>0</v>
      </c>
      <c r="AF4" s="28">
        <v>2261.6906355373999</v>
      </c>
      <c r="AG4" s="28">
        <v>231.19517298015199</v>
      </c>
      <c r="AH4" s="28">
        <v>2512.9897021445399</v>
      </c>
      <c r="AI4" s="28">
        <v>0</v>
      </c>
      <c r="AJ4" s="28">
        <v>36.005771876739601</v>
      </c>
      <c r="AK4" s="28">
        <v>4.9567977865595199E-2</v>
      </c>
      <c r="AL4" s="28">
        <v>375.26752149671699</v>
      </c>
      <c r="AM4" s="28">
        <v>0.19937655494744699</v>
      </c>
      <c r="AN4" s="28">
        <v>6.6417522335576601E-2</v>
      </c>
      <c r="AO4" s="28">
        <v>69.226341815616394</v>
      </c>
      <c r="AP4" s="28">
        <v>0.98036111708196205</v>
      </c>
      <c r="AQ4" s="28">
        <v>7.5548328069798304E-2</v>
      </c>
      <c r="AR4" s="28">
        <v>1.01418486857697E-2</v>
      </c>
      <c r="AS4" s="28">
        <v>153.07142891912801</v>
      </c>
      <c r="AT4" s="28">
        <v>118.99723512183201</v>
      </c>
      <c r="AU4" s="28">
        <v>34.074193797295898</v>
      </c>
      <c r="AV4" s="28">
        <v>0.822366000319669</v>
      </c>
      <c r="AW4" s="28">
        <v>9.0768354855955396E-3</v>
      </c>
      <c r="AX4" s="28">
        <v>5.9430631017928901</v>
      </c>
      <c r="AY4" s="28">
        <v>3.17108550075232E-2</v>
      </c>
      <c r="AZ4" s="28">
        <v>8.09802939863423</v>
      </c>
      <c r="BA4" s="28">
        <v>0.45616440968490402</v>
      </c>
      <c r="BB4" s="28">
        <v>0.151944686034271</v>
      </c>
      <c r="BC4" s="28">
        <v>31.2877631354133</v>
      </c>
      <c r="BD4" s="28">
        <v>4.2364041662946397</v>
      </c>
      <c r="BE4" s="28">
        <v>0.77679646378632805</v>
      </c>
      <c r="BF4" s="28">
        <v>0.78366253851199097</v>
      </c>
      <c r="BG4" s="28">
        <v>2.8902532559511002E-2</v>
      </c>
      <c r="BH4" s="28">
        <v>8.1394700309198207</v>
      </c>
      <c r="BI4" s="28">
        <v>255.56374611782499</v>
      </c>
      <c r="BJ4" s="28">
        <v>0</v>
      </c>
      <c r="BK4" s="28">
        <v>0.136281949994984</v>
      </c>
      <c r="BL4" s="28">
        <v>96.269896990360294</v>
      </c>
      <c r="BM4" s="28">
        <v>8.0175729043138908</v>
      </c>
      <c r="BN4" s="28">
        <v>810.388511273885</v>
      </c>
      <c r="BO4" s="28">
        <v>108.54448347029501</v>
      </c>
      <c r="BS4" s="32">
        <f t="shared" si="0"/>
        <v>7.999990453535364E-3</v>
      </c>
      <c r="BT4" s="25">
        <f t="shared" si="1"/>
        <v>2.8061917602418478E-4</v>
      </c>
      <c r="BU4" s="25">
        <f t="shared" si="2"/>
        <v>2.2622061408902457E-4</v>
      </c>
      <c r="BV4" s="25">
        <f t="shared" si="3"/>
        <v>-1.5058007047477902E-4</v>
      </c>
      <c r="BW4" s="25">
        <f t="shared" si="4"/>
        <v>-1.7515831622170279E-4</v>
      </c>
      <c r="BX4" s="25">
        <f t="shared" si="5"/>
        <v>-2.3744910740235563E-4</v>
      </c>
      <c r="BY4" s="25">
        <f t="shared" si="6"/>
        <v>2.1379461730420505E-4</v>
      </c>
      <c r="BZ4" s="25">
        <f t="shared" si="7"/>
        <v>1.9580263640829791E-4</v>
      </c>
      <c r="CA4" s="25"/>
      <c r="CB4" s="25"/>
      <c r="CC4" s="25"/>
      <c r="CD4" s="25"/>
      <c r="CE4" s="25"/>
      <c r="CF4" s="25"/>
    </row>
    <row r="5" spans="1:84" x14ac:dyDescent="0.3">
      <c r="A5" s="20" t="s">
        <v>78</v>
      </c>
      <c r="B5" s="102">
        <v>57531.289088999998</v>
      </c>
      <c r="C5" s="102">
        <v>206.18487249</v>
      </c>
      <c r="D5" s="102">
        <v>9015.3582814000001</v>
      </c>
      <c r="E5" s="102">
        <v>573.14919988999998</v>
      </c>
      <c r="F5" s="102">
        <v>397.31329619000002</v>
      </c>
      <c r="G5" s="102">
        <v>52.344283113000003</v>
      </c>
      <c r="H5" s="102">
        <v>3766.5134499000001</v>
      </c>
      <c r="J5" s="30" t="s">
        <v>71</v>
      </c>
      <c r="K5" s="28">
        <v>2.24573496983195</v>
      </c>
      <c r="L5" s="28">
        <v>57.387812496899699</v>
      </c>
      <c r="M5" s="28">
        <v>57.387812496899699</v>
      </c>
      <c r="N5" s="28">
        <v>18.509512606028501</v>
      </c>
      <c r="O5" s="28">
        <v>172.05913503534501</v>
      </c>
      <c r="P5" s="28">
        <v>417.506250121199</v>
      </c>
      <c r="Q5" s="28">
        <v>57548.3273352182</v>
      </c>
      <c r="R5" s="28">
        <v>271.84446267266298</v>
      </c>
      <c r="S5" s="28">
        <v>77.601046101952804</v>
      </c>
      <c r="T5" s="28">
        <v>127.954790179401</v>
      </c>
      <c r="U5" s="28">
        <v>0</v>
      </c>
      <c r="V5" s="28">
        <v>81.713095356514799</v>
      </c>
      <c r="W5" s="28">
        <v>81.713095356514799</v>
      </c>
      <c r="X5" s="28">
        <v>72.112216141139896</v>
      </c>
      <c r="Y5" s="28">
        <v>110.322483297232</v>
      </c>
      <c r="Z5" s="28">
        <v>0.75587295358609197</v>
      </c>
      <c r="AA5" s="28">
        <v>6.16656824109746</v>
      </c>
      <c r="AB5" s="28">
        <v>0</v>
      </c>
      <c r="AC5" s="28">
        <v>1.4186415916384101</v>
      </c>
      <c r="AD5" s="28">
        <v>206.226521492308</v>
      </c>
      <c r="AE5" s="28">
        <v>0</v>
      </c>
      <c r="AF5" s="28">
        <v>8112.6932409596502</v>
      </c>
      <c r="AG5" s="28">
        <v>829.29393872253104</v>
      </c>
      <c r="AH5" s="28">
        <v>9014.0993958233194</v>
      </c>
      <c r="AI5" s="28">
        <v>0</v>
      </c>
      <c r="AJ5" s="28">
        <v>163.35694734260301</v>
      </c>
      <c r="AK5" s="28">
        <v>0.23197452559290499</v>
      </c>
      <c r="AL5" s="28">
        <v>1762.55698471204</v>
      </c>
      <c r="AM5" s="28">
        <v>0.87878084403952905</v>
      </c>
      <c r="AN5" s="28">
        <v>0.29621691275759598</v>
      </c>
      <c r="AO5" s="28">
        <v>199.226734348561</v>
      </c>
      <c r="AP5" s="28">
        <v>5.1237566758709603</v>
      </c>
      <c r="AQ5" s="28">
        <v>0.40910868235255199</v>
      </c>
      <c r="AR5" s="28">
        <v>4.2162283326995002E-2</v>
      </c>
      <c r="AS5" s="28">
        <v>572.95436690531596</v>
      </c>
      <c r="AT5" s="28">
        <v>397.15280702502798</v>
      </c>
      <c r="AU5" s="28">
        <v>175.80155988028801</v>
      </c>
      <c r="AV5" s="28">
        <v>4.4134429030462403</v>
      </c>
      <c r="AW5" s="28">
        <v>4.7936914741756098E-2</v>
      </c>
      <c r="AX5" s="28">
        <v>29.154825972651601</v>
      </c>
      <c r="AY5" s="28">
        <v>0.144417070388068</v>
      </c>
      <c r="AZ5" s="28">
        <v>30.613982925202599</v>
      </c>
      <c r="BA5" s="28">
        <v>2.0398145912906398</v>
      </c>
      <c r="BB5" s="28">
        <v>0.52775496728892002</v>
      </c>
      <c r="BC5" s="28">
        <v>116.418218224507</v>
      </c>
      <c r="BD5" s="28">
        <v>18.450894871850799</v>
      </c>
      <c r="BE5" s="28">
        <v>4.0600359353384396</v>
      </c>
      <c r="BF5" s="28">
        <v>3.37011943539631</v>
      </c>
      <c r="BG5" s="28">
        <v>0.15352381267326901</v>
      </c>
      <c r="BH5" s="28">
        <v>52.351750965899903</v>
      </c>
      <c r="BI5" s="28">
        <v>1199.8614105444101</v>
      </c>
      <c r="BJ5" s="28">
        <v>0</v>
      </c>
      <c r="BK5" s="28">
        <v>0.55964481488803297</v>
      </c>
      <c r="BL5" s="28">
        <v>453.10120521789901</v>
      </c>
      <c r="BM5" s="28">
        <v>37.9776489095388</v>
      </c>
      <c r="BN5" s="28">
        <v>3767.05186263</v>
      </c>
      <c r="BO5" s="28">
        <v>510.59925007027198</v>
      </c>
      <c r="BS5" s="32">
        <f t="shared" si="0"/>
        <v>7.9999357644706115E-3</v>
      </c>
      <c r="BT5" s="25">
        <f t="shared" si="1"/>
        <v>2.9615616976432608E-4</v>
      </c>
      <c r="BU5" s="25">
        <f t="shared" si="2"/>
        <v>2.0199834160972019E-4</v>
      </c>
      <c r="BV5" s="25">
        <f t="shared" si="3"/>
        <v>-1.3963788652504615E-4</v>
      </c>
      <c r="BW5" s="25">
        <f t="shared" si="4"/>
        <v>-3.3993414755076898E-4</v>
      </c>
      <c r="BX5" s="25">
        <f t="shared" si="5"/>
        <v>-4.0393605376671436E-4</v>
      </c>
      <c r="BY5" s="25">
        <f t="shared" si="6"/>
        <v>1.4266797548413587E-4</v>
      </c>
      <c r="BZ5" s="25">
        <f t="shared" si="7"/>
        <v>1.4294724741104685E-4</v>
      </c>
      <c r="CA5" s="25"/>
      <c r="CB5" s="25"/>
      <c r="CC5" s="25"/>
      <c r="CD5" s="25"/>
      <c r="CE5" s="25"/>
      <c r="CF5" s="25"/>
    </row>
    <row r="6" spans="1:84" x14ac:dyDescent="0.3">
      <c r="A6" s="20" t="s">
        <v>79</v>
      </c>
      <c r="B6" s="102">
        <v>54664.945792999999</v>
      </c>
      <c r="C6" s="102">
        <v>227.11653025999999</v>
      </c>
      <c r="D6" s="102">
        <v>10969.901566</v>
      </c>
      <c r="E6" s="102">
        <v>645.62337673000002</v>
      </c>
      <c r="F6" s="102">
        <v>459.97610288999999</v>
      </c>
      <c r="G6" s="102">
        <v>45.683743602</v>
      </c>
      <c r="H6" s="102">
        <v>4111.2362155999999</v>
      </c>
      <c r="J6" s="30" t="s">
        <v>122</v>
      </c>
      <c r="K6" s="28">
        <v>2.50978143757006</v>
      </c>
      <c r="L6" s="28">
        <v>62.782271727574702</v>
      </c>
      <c r="M6" s="28">
        <v>62.782271727574702</v>
      </c>
      <c r="N6" s="28">
        <v>20.189791132459099</v>
      </c>
      <c r="O6" s="28">
        <v>189.01126020654999</v>
      </c>
      <c r="P6" s="28">
        <v>466.59718388796102</v>
      </c>
      <c r="Q6" s="28">
        <v>54680.026641092998</v>
      </c>
      <c r="R6" s="28">
        <v>298.83932881396697</v>
      </c>
      <c r="S6" s="28">
        <v>86.273639965277098</v>
      </c>
      <c r="T6" s="28">
        <v>141.37388546173</v>
      </c>
      <c r="U6" s="28">
        <v>0</v>
      </c>
      <c r="V6" s="28">
        <v>89.161251874755294</v>
      </c>
      <c r="W6" s="28">
        <v>89.161251874755294</v>
      </c>
      <c r="X6" s="28">
        <v>87.743165065559893</v>
      </c>
      <c r="Y6" s="28">
        <v>119.59282870307599</v>
      </c>
      <c r="Z6" s="28">
        <v>0.80521977562459501</v>
      </c>
      <c r="AA6" s="28">
        <v>6.6006522069919598</v>
      </c>
      <c r="AB6" s="28">
        <v>0</v>
      </c>
      <c r="AC6" s="28">
        <v>1.5621998701367401</v>
      </c>
      <c r="AD6" s="28">
        <v>227.15252952815499</v>
      </c>
      <c r="AE6" s="28">
        <v>0</v>
      </c>
      <c r="AF6" s="28">
        <v>9870.9872345773001</v>
      </c>
      <c r="AG6" s="28">
        <v>1009.06587454598</v>
      </c>
      <c r="AH6" s="28">
        <v>10967.7962741888</v>
      </c>
      <c r="AI6" s="28">
        <v>0</v>
      </c>
      <c r="AJ6" s="28">
        <v>180.321584825586</v>
      </c>
      <c r="AK6" s="28">
        <v>0.260948935443157</v>
      </c>
      <c r="AL6" s="28">
        <v>1911.95592033598</v>
      </c>
      <c r="AM6" s="28">
        <v>0.97467087749466896</v>
      </c>
      <c r="AN6" s="28">
        <v>0.32350554738008103</v>
      </c>
      <c r="AO6" s="28">
        <v>235.27725370238699</v>
      </c>
      <c r="AP6" s="28">
        <v>5.4348872611429702</v>
      </c>
      <c r="AQ6" s="28">
        <v>0.42624982776390602</v>
      </c>
      <c r="AR6" s="28">
        <v>4.7439313921636701E-2</v>
      </c>
      <c r="AS6" s="28">
        <v>645.31813587636395</v>
      </c>
      <c r="AT6" s="28">
        <v>459.724262631106</v>
      </c>
      <c r="AU6" s="28">
        <v>185.59387324525801</v>
      </c>
      <c r="AV6" s="28">
        <v>4.6400858700264997</v>
      </c>
      <c r="AW6" s="28">
        <v>5.0771960515220198E-2</v>
      </c>
      <c r="AX6" s="28">
        <v>31.691859653764102</v>
      </c>
      <c r="AY6" s="28">
        <v>0.16444659027651401</v>
      </c>
      <c r="AZ6" s="28">
        <v>35.098490385092298</v>
      </c>
      <c r="BA6" s="28">
        <v>2.3456004012412</v>
      </c>
      <c r="BB6" s="28">
        <v>0.60781951862078798</v>
      </c>
      <c r="BC6" s="28">
        <v>134.18123998963799</v>
      </c>
      <c r="BD6" s="28">
        <v>19.885500195704299</v>
      </c>
      <c r="BE6" s="28">
        <v>4.32063393905322</v>
      </c>
      <c r="BF6" s="28">
        <v>3.7165368695469998</v>
      </c>
      <c r="BG6" s="28">
        <v>0.16182198779741699</v>
      </c>
      <c r="BH6" s="28">
        <v>45.6870340669212</v>
      </c>
      <c r="BI6" s="28">
        <v>1307.9767443158701</v>
      </c>
      <c r="BJ6" s="28">
        <v>0</v>
      </c>
      <c r="BK6" s="28">
        <v>0.59660170662213297</v>
      </c>
      <c r="BL6" s="28">
        <v>496.60991071016298</v>
      </c>
      <c r="BM6" s="28">
        <v>41.525397509879497</v>
      </c>
      <c r="BN6" s="28">
        <v>4111.5936506886601</v>
      </c>
      <c r="BO6" s="28">
        <v>561.25666123778399</v>
      </c>
      <c r="BS6" s="32">
        <f t="shared" si="0"/>
        <v>8.00007247326898E-3</v>
      </c>
      <c r="BT6" s="25">
        <f t="shared" si="1"/>
        <v>2.7587785690130919E-4</v>
      </c>
      <c r="BU6" s="25">
        <f t="shared" si="2"/>
        <v>1.5850571560680304E-4</v>
      </c>
      <c r="BV6" s="25">
        <f t="shared" si="3"/>
        <v>-1.9191528734634447E-4</v>
      </c>
      <c r="BW6" s="25">
        <f t="shared" si="4"/>
        <v>-4.727846986924024E-4</v>
      </c>
      <c r="BX6" s="25">
        <f t="shared" si="5"/>
        <v>-5.4750726681602828E-4</v>
      </c>
      <c r="BY6" s="25">
        <f t="shared" si="6"/>
        <v>7.2027042045125743E-5</v>
      </c>
      <c r="BZ6" s="25">
        <f t="shared" si="7"/>
        <v>8.6941024527826405E-5</v>
      </c>
      <c r="CA6" s="25"/>
      <c r="CB6" s="25"/>
      <c r="CC6" s="25"/>
      <c r="CD6" s="25"/>
      <c r="CE6" s="25"/>
      <c r="CF6" s="25"/>
    </row>
    <row r="7" spans="1:84" x14ac:dyDescent="0.3">
      <c r="A7" s="59" t="s">
        <v>80</v>
      </c>
      <c r="B7" s="102">
        <v>397783.06834</v>
      </c>
      <c r="C7" s="102">
        <v>1743.9622615000001</v>
      </c>
      <c r="D7" s="102">
        <v>79009.831546999994</v>
      </c>
      <c r="E7" s="102">
        <v>5040.3312937000001</v>
      </c>
      <c r="F7" s="102">
        <v>3577.9546095000001</v>
      </c>
      <c r="G7" s="102">
        <v>310.18813132999998</v>
      </c>
      <c r="H7" s="102">
        <v>27580.876443000001</v>
      </c>
      <c r="J7" s="30" t="s">
        <v>123</v>
      </c>
      <c r="K7" s="28">
        <v>16.2022340038801</v>
      </c>
      <c r="L7" s="28">
        <v>443.62235850063598</v>
      </c>
      <c r="M7" s="28">
        <v>443.62235850063598</v>
      </c>
      <c r="N7" s="28">
        <v>144.39409991898</v>
      </c>
      <c r="O7" s="28">
        <v>1250.80559618402</v>
      </c>
      <c r="P7" s="28">
        <v>3012.1626879564701</v>
      </c>
      <c r="Q7" s="28">
        <v>397025.69426963601</v>
      </c>
      <c r="R7" s="28">
        <v>2069.8209189526901</v>
      </c>
      <c r="S7" s="28">
        <v>569.57557039203596</v>
      </c>
      <c r="T7" s="28">
        <v>958.58904781758997</v>
      </c>
      <c r="U7" s="28">
        <v>0</v>
      </c>
      <c r="V7" s="28">
        <v>636.76813084563696</v>
      </c>
      <c r="W7" s="28">
        <v>636.76813084563696</v>
      </c>
      <c r="X7" s="28">
        <v>630.40453909621499</v>
      </c>
      <c r="Y7" s="28">
        <v>800.76130142804402</v>
      </c>
      <c r="Z7" s="28">
        <v>6.27133223942195</v>
      </c>
      <c r="AA7" s="28">
        <v>50.847453359568298</v>
      </c>
      <c r="AB7" s="28">
        <v>0</v>
      </c>
      <c r="AC7" s="28">
        <v>10.211930210916099</v>
      </c>
      <c r="AD7" s="28">
        <v>1740.85649520219</v>
      </c>
      <c r="AE7" s="28">
        <v>0</v>
      </c>
      <c r="AF7" s="28">
        <v>70923.383680285697</v>
      </c>
      <c r="AG7" s="28">
        <v>7249.6199225075297</v>
      </c>
      <c r="AH7" s="28">
        <v>78803.408141889493</v>
      </c>
      <c r="AI7" s="28">
        <v>0</v>
      </c>
      <c r="AJ7" s="28">
        <v>1219.2768855029501</v>
      </c>
      <c r="AK7" s="28">
        <v>1.8942342521095401</v>
      </c>
      <c r="AL7" s="28">
        <v>12763.1065403098</v>
      </c>
      <c r="AM7" s="28">
        <v>7.3824759007258702</v>
      </c>
      <c r="AN7" s="28">
        <v>2.5016203971626401</v>
      </c>
      <c r="AO7" s="28">
        <v>1874.0654162050701</v>
      </c>
      <c r="AP7" s="28">
        <v>42.217631464364999</v>
      </c>
      <c r="AQ7" s="28">
        <v>3.3774354734701202</v>
      </c>
      <c r="AR7" s="28">
        <v>0.357154659744154</v>
      </c>
      <c r="AS7" s="28">
        <v>5024.5448026587701</v>
      </c>
      <c r="AT7" s="28">
        <v>3565.6564435037999</v>
      </c>
      <c r="AU7" s="28">
        <v>1458.88835915496</v>
      </c>
      <c r="AV7" s="28">
        <v>36.318418845108702</v>
      </c>
      <c r="AW7" s="28">
        <v>0.39427399042091699</v>
      </c>
      <c r="AX7" s="28">
        <v>240.447699201375</v>
      </c>
      <c r="AY7" s="28">
        <v>1.1780040454813501</v>
      </c>
      <c r="AZ7" s="28">
        <v>264.200755303493</v>
      </c>
      <c r="BA7" s="28">
        <v>16.620261027243501</v>
      </c>
      <c r="BB7" s="28">
        <v>4.6815797218869397</v>
      </c>
      <c r="BC7" s="28">
        <v>1006.7925842027799</v>
      </c>
      <c r="BD7" s="28">
        <v>144.38298132354399</v>
      </c>
      <c r="BE7" s="28">
        <v>33.366191680858897</v>
      </c>
      <c r="BF7" s="28">
        <v>28.595890033454999</v>
      </c>
      <c r="BG7" s="28">
        <v>1.26481709904815</v>
      </c>
      <c r="BH7" s="28">
        <v>309.53696280251501</v>
      </c>
      <c r="BI7" s="28">
        <v>8676.2871825737893</v>
      </c>
      <c r="BJ7" s="28">
        <v>0</v>
      </c>
      <c r="BK7" s="28">
        <v>4.67056708396633</v>
      </c>
      <c r="BL7" s="28">
        <v>3257.2391429853801</v>
      </c>
      <c r="BM7" s="28">
        <v>274.14938219216498</v>
      </c>
      <c r="BN7" s="28">
        <v>27505.423352458401</v>
      </c>
      <c r="BO7" s="28">
        <v>3671.5266577181101</v>
      </c>
      <c r="BS7" s="32">
        <f t="shared" si="0"/>
        <v>7.9997116109640845E-3</v>
      </c>
      <c r="BT7" s="25">
        <f t="shared" si="1"/>
        <v>-1.9039877024545362E-3</v>
      </c>
      <c r="BU7" s="25">
        <f t="shared" si="2"/>
        <v>-1.7808678354878941E-3</v>
      </c>
      <c r="BV7" s="25">
        <f t="shared" si="3"/>
        <v>-2.6126293534458147E-3</v>
      </c>
      <c r="BW7" s="25">
        <f t="shared" si="4"/>
        <v>-3.1320344083258537E-3</v>
      </c>
      <c r="BX7" s="25">
        <f t="shared" si="5"/>
        <v>-3.4372057050547022E-3</v>
      </c>
      <c r="BY7" s="25">
        <f t="shared" si="6"/>
        <v>-2.0992696422424064E-3</v>
      </c>
      <c r="BZ7" s="25">
        <f t="shared" si="7"/>
        <v>-2.7357031491560685E-3</v>
      </c>
      <c r="CA7" s="25"/>
      <c r="CB7" s="25"/>
      <c r="CC7" s="25"/>
      <c r="CD7" s="25"/>
      <c r="CE7" s="25"/>
      <c r="CF7" s="25"/>
    </row>
    <row r="8" spans="1:84" x14ac:dyDescent="0.3">
      <c r="A8" s="58" t="s">
        <v>81</v>
      </c>
      <c r="B8" s="102">
        <v>534800.50303999998</v>
      </c>
      <c r="C8" s="102">
        <v>2711.4140865999998</v>
      </c>
      <c r="D8" s="102">
        <v>112821.99593</v>
      </c>
      <c r="E8" s="102">
        <v>7409.0349042999997</v>
      </c>
      <c r="F8" s="102">
        <v>5106.2258817000002</v>
      </c>
      <c r="G8" s="102">
        <v>566.96041008999998</v>
      </c>
      <c r="H8" s="102">
        <v>48370.289238999998</v>
      </c>
      <c r="J8" s="30" t="s">
        <v>72</v>
      </c>
      <c r="K8" s="28">
        <v>29.719935672657702</v>
      </c>
      <c r="L8" s="28">
        <v>735.77279570958399</v>
      </c>
      <c r="M8" s="28">
        <v>735.77279570958399</v>
      </c>
      <c r="N8" s="28">
        <v>236.26831736635799</v>
      </c>
      <c r="O8" s="28">
        <v>2228.1859503699202</v>
      </c>
      <c r="P8" s="28">
        <v>5525.2577523872196</v>
      </c>
      <c r="Q8" s="28">
        <v>534982.05373545596</v>
      </c>
      <c r="R8" s="28">
        <v>3510.5539878027098</v>
      </c>
      <c r="S8" s="28">
        <v>1019.0533569133</v>
      </c>
      <c r="T8" s="28">
        <v>1664.8515377992301</v>
      </c>
      <c r="U8" s="28">
        <v>0</v>
      </c>
      <c r="V8" s="28">
        <v>1043.5738536992999</v>
      </c>
      <c r="W8" s="28">
        <v>1043.5738536992999</v>
      </c>
      <c r="X8" s="28">
        <v>902.42756240458095</v>
      </c>
      <c r="Y8" s="28">
        <v>1405.6511613386399</v>
      </c>
      <c r="Z8" s="28">
        <v>9.3153219633040703</v>
      </c>
      <c r="AA8" s="28">
        <v>76.515759206115604</v>
      </c>
      <c r="AB8" s="28">
        <v>0</v>
      </c>
      <c r="AC8" s="28">
        <v>18.434474153306098</v>
      </c>
      <c r="AD8" s="28">
        <v>2711.9328044445101</v>
      </c>
      <c r="AE8" s="28">
        <v>0</v>
      </c>
      <c r="AF8" s="28">
        <v>101523.550786443</v>
      </c>
      <c r="AG8" s="28">
        <v>10377.871770587</v>
      </c>
      <c r="AH8" s="28">
        <v>112803.850119435</v>
      </c>
      <c r="AI8" s="28">
        <v>0</v>
      </c>
      <c r="AJ8" s="28">
        <v>2123.5299879352001</v>
      </c>
      <c r="AK8" s="28">
        <v>3.1305216907246001</v>
      </c>
      <c r="AL8" s="28">
        <v>22479.1740372526</v>
      </c>
      <c r="AM8" s="28">
        <v>11.616710483528699</v>
      </c>
      <c r="AN8" s="28">
        <v>3.87888619190131</v>
      </c>
      <c r="AO8" s="28">
        <v>2499.03281138907</v>
      </c>
      <c r="AP8" s="28">
        <v>67.5227315266456</v>
      </c>
      <c r="AQ8" s="28">
        <v>5.3529016683476804</v>
      </c>
      <c r="AR8" s="28">
        <v>0.55698785804438999</v>
      </c>
      <c r="AS8" s="28">
        <v>7406.5937399868799</v>
      </c>
      <c r="AT8" s="28">
        <v>5104.1520347117703</v>
      </c>
      <c r="AU8" s="28">
        <v>2302.4417052751</v>
      </c>
      <c r="AV8" s="28">
        <v>58.045432188583298</v>
      </c>
      <c r="AW8" s="28">
        <v>0.63210899651118502</v>
      </c>
      <c r="AX8" s="28">
        <v>386.94346467368803</v>
      </c>
      <c r="AY8" s="28">
        <v>1.9558565783164299</v>
      </c>
      <c r="AZ8" s="28">
        <v>401.920419319102</v>
      </c>
      <c r="BA8" s="28">
        <v>27.730717659573202</v>
      </c>
      <c r="BB8" s="28">
        <v>6.8171760996930004</v>
      </c>
      <c r="BC8" s="28">
        <v>1529.2544381796399</v>
      </c>
      <c r="BD8" s="28">
        <v>231.97922829147299</v>
      </c>
      <c r="BE8" s="28">
        <v>53.619580901359697</v>
      </c>
      <c r="BF8" s="28">
        <v>44.121847032303201</v>
      </c>
      <c r="BG8" s="28">
        <v>2.01944227472897</v>
      </c>
      <c r="BH8" s="28">
        <v>567.022504119887</v>
      </c>
      <c r="BI8" s="28">
        <v>15397.505994110999</v>
      </c>
      <c r="BJ8" s="28">
        <v>0</v>
      </c>
      <c r="BK8" s="28">
        <v>6.9012108220810502</v>
      </c>
      <c r="BL8" s="28">
        <v>5856.4724410097197</v>
      </c>
      <c r="BM8" s="28">
        <v>489.09951540865399</v>
      </c>
      <c r="BN8" s="28">
        <v>48379.249204958098</v>
      </c>
      <c r="BO8" s="28">
        <v>6622.90008260387</v>
      </c>
      <c r="BS8" s="32">
        <f t="shared" si="0"/>
        <v>7.9999712904223075E-3</v>
      </c>
      <c r="BT8" s="25">
        <f t="shared" si="1"/>
        <v>3.3947368116518656E-4</v>
      </c>
      <c r="BU8" s="25">
        <f t="shared" si="2"/>
        <v>1.9130897308303451E-4</v>
      </c>
      <c r="BV8" s="25">
        <f t="shared" si="3"/>
        <v>-1.6083575206617969E-4</v>
      </c>
      <c r="BW8" s="25">
        <f t="shared" si="4"/>
        <v>-3.2948479048235905E-4</v>
      </c>
      <c r="BX8" s="25">
        <f t="shared" si="5"/>
        <v>-4.0614086338449431E-4</v>
      </c>
      <c r="BY8" s="25">
        <f t="shared" si="6"/>
        <v>1.0952092735569326E-4</v>
      </c>
      <c r="BZ8" s="25">
        <f t="shared" si="7"/>
        <v>1.8523697292419097E-4</v>
      </c>
      <c r="CA8" s="25"/>
      <c r="CB8" s="25"/>
      <c r="CC8" s="25"/>
      <c r="CD8" s="25"/>
      <c r="CE8" s="25"/>
      <c r="CF8" s="25"/>
    </row>
    <row r="9" spans="1:84" x14ac:dyDescent="0.3">
      <c r="A9" s="20" t="s">
        <v>82</v>
      </c>
      <c r="B9" s="102">
        <v>128504.13866</v>
      </c>
      <c r="C9" s="102">
        <v>349.90708690999998</v>
      </c>
      <c r="D9" s="102">
        <v>25342.760481000001</v>
      </c>
      <c r="E9" s="102">
        <v>1492.2061418999999</v>
      </c>
      <c r="F9" s="102">
        <v>1170.1839265999999</v>
      </c>
      <c r="G9" s="102">
        <v>45.820064135000003</v>
      </c>
      <c r="H9" s="102">
        <v>13582.335342</v>
      </c>
      <c r="J9" s="30" t="s">
        <v>124</v>
      </c>
      <c r="K9" s="28">
        <v>8.8342827099985008</v>
      </c>
      <c r="L9" s="28">
        <v>185.97913816418901</v>
      </c>
      <c r="M9" s="28">
        <v>185.97913816418901</v>
      </c>
      <c r="N9" s="28">
        <v>58.233070040840502</v>
      </c>
      <c r="O9" s="28">
        <v>631.13035098245598</v>
      </c>
      <c r="P9" s="28">
        <v>1642.3988528088501</v>
      </c>
      <c r="Q9" s="28">
        <v>127106.45431306701</v>
      </c>
      <c r="R9" s="28">
        <v>923.33227077894799</v>
      </c>
      <c r="S9" s="28">
        <v>292.01178136410999</v>
      </c>
      <c r="T9" s="28">
        <v>455.54152490252801</v>
      </c>
      <c r="U9" s="28">
        <v>0</v>
      </c>
      <c r="V9" s="28">
        <v>257.966570939554</v>
      </c>
      <c r="W9" s="28">
        <v>257.966570939554</v>
      </c>
      <c r="X9" s="28">
        <v>200.848757199468</v>
      </c>
      <c r="Y9" s="28">
        <v>387.02728899838399</v>
      </c>
      <c r="Z9" s="28">
        <v>1.83772027489211</v>
      </c>
      <c r="AA9" s="28">
        <v>15.7105382992443</v>
      </c>
      <c r="AB9" s="28">
        <v>0</v>
      </c>
      <c r="AC9" s="28">
        <v>5.2957758694984998</v>
      </c>
      <c r="AD9" s="28">
        <v>347.28715025050002</v>
      </c>
      <c r="AE9" s="28">
        <v>0</v>
      </c>
      <c r="AF9" s="28">
        <v>22595.018811157599</v>
      </c>
      <c r="AG9" s="28">
        <v>2309.7691782822699</v>
      </c>
      <c r="AH9" s="28">
        <v>25105.636746639299</v>
      </c>
      <c r="AI9" s="28">
        <v>0</v>
      </c>
      <c r="AJ9" s="28">
        <v>582.42314957257895</v>
      </c>
      <c r="AK9" s="28">
        <v>0.77933023583943695</v>
      </c>
      <c r="AL9" s="28">
        <v>6216.0326220836796</v>
      </c>
      <c r="AM9" s="28">
        <v>2.37262234274155</v>
      </c>
      <c r="AN9" s="28">
        <v>0.74619074389457296</v>
      </c>
      <c r="AO9" s="28">
        <v>558.60249574232296</v>
      </c>
      <c r="AP9" s="28">
        <v>9.7899045949833798</v>
      </c>
      <c r="AQ9" s="28">
        <v>0.68167562294350004</v>
      </c>
      <c r="AR9" s="28">
        <v>0.12685980257609999</v>
      </c>
      <c r="AS9" s="28">
        <v>1478.54113426699</v>
      </c>
      <c r="AT9" s="28">
        <v>1158.7866557427601</v>
      </c>
      <c r="AU9" s="28">
        <v>319.75447852422502</v>
      </c>
      <c r="AV9" s="28">
        <v>7.6045119793647302</v>
      </c>
      <c r="AW9" s="28">
        <v>9.1593103942415197E-2</v>
      </c>
      <c r="AX9" s="28">
        <v>71.663546465164202</v>
      </c>
      <c r="AY9" s="28">
        <v>0.52921225549364304</v>
      </c>
      <c r="AZ9" s="28">
        <v>97.850554407315002</v>
      </c>
      <c r="BA9" s="28">
        <v>7.8981056785550798</v>
      </c>
      <c r="BB9" s="28">
        <v>1.55196933370811</v>
      </c>
      <c r="BC9" s="28">
        <v>381.60806384585197</v>
      </c>
      <c r="BD9" s="28">
        <v>54.917036929843299</v>
      </c>
      <c r="BE9" s="28">
        <v>8.1320740532526496</v>
      </c>
      <c r="BF9" s="28">
        <v>8.4832297712153597</v>
      </c>
      <c r="BG9" s="28">
        <v>0.27471576359838401</v>
      </c>
      <c r="BH9" s="28">
        <v>45.456617558711798</v>
      </c>
      <c r="BI9" s="28">
        <v>4317.2848970248797</v>
      </c>
      <c r="BJ9" s="28">
        <v>0</v>
      </c>
      <c r="BK9" s="28">
        <v>1.3536234027282099</v>
      </c>
      <c r="BL9" s="28">
        <v>1679.11907894707</v>
      </c>
      <c r="BM9" s="28">
        <v>137.585472550802</v>
      </c>
      <c r="BN9" s="28">
        <v>13399.9147671092</v>
      </c>
      <c r="BO9" s="28">
        <v>1909.3096113951401</v>
      </c>
      <c r="BS9" s="32">
        <f t="shared" si="0"/>
        <v>8.0001459125052504E-3</v>
      </c>
      <c r="BT9" s="25">
        <f t="shared" si="1"/>
        <v>-1.0876570680972577E-2</v>
      </c>
      <c r="BU9" s="25">
        <f t="shared" si="2"/>
        <v>-7.4875209948915182E-3</v>
      </c>
      <c r="BV9" s="25">
        <f t="shared" si="3"/>
        <v>-9.3566655668185506E-3</v>
      </c>
      <c r="BW9" s="25">
        <f t="shared" si="4"/>
        <v>-9.157587044649574E-3</v>
      </c>
      <c r="BX9" s="25">
        <f t="shared" si="5"/>
        <v>-9.739726036363288E-3</v>
      </c>
      <c r="BY9" s="25">
        <f t="shared" si="6"/>
        <v>-7.932039885788441E-3</v>
      </c>
      <c r="BZ9" s="25">
        <f t="shared" si="7"/>
        <v>-1.3430722353519749E-2</v>
      </c>
      <c r="CA9" s="25"/>
      <c r="CB9" s="25"/>
      <c r="CC9" s="25"/>
      <c r="CD9" s="25"/>
      <c r="CE9" s="25"/>
      <c r="CF9" s="25"/>
    </row>
    <row r="10" spans="1:84" x14ac:dyDescent="0.3">
      <c r="A10" s="20" t="s">
        <v>83</v>
      </c>
      <c r="B10" s="102">
        <v>142669.08562999999</v>
      </c>
      <c r="C10" s="102">
        <v>457.47142299000001</v>
      </c>
      <c r="D10" s="102">
        <v>36059.114183999998</v>
      </c>
      <c r="E10" s="102">
        <v>2086.8174023000001</v>
      </c>
      <c r="F10" s="102">
        <v>1671.5632304000001</v>
      </c>
      <c r="G10" s="102">
        <v>68.500580556000003</v>
      </c>
      <c r="H10" s="102">
        <v>13748.811143999999</v>
      </c>
      <c r="J10" s="30" t="s">
        <v>125</v>
      </c>
      <c r="K10" s="28">
        <v>8.5437849561004704</v>
      </c>
      <c r="L10" s="28">
        <v>204.153568966351</v>
      </c>
      <c r="M10" s="28">
        <v>204.153568966351</v>
      </c>
      <c r="N10" s="28">
        <v>65.228795879561503</v>
      </c>
      <c r="O10" s="28">
        <v>622.44037287144204</v>
      </c>
      <c r="P10" s="28">
        <v>1588.32381428242</v>
      </c>
      <c r="Q10" s="28">
        <v>140399.489846062</v>
      </c>
      <c r="R10" s="28">
        <v>982.05306264984597</v>
      </c>
      <c r="S10" s="28">
        <v>290.46315585575098</v>
      </c>
      <c r="T10" s="28">
        <v>469.695431374196</v>
      </c>
      <c r="U10" s="28">
        <v>0</v>
      </c>
      <c r="V10" s="28">
        <v>288.27715738642001</v>
      </c>
      <c r="W10" s="28">
        <v>288.27715738642001</v>
      </c>
      <c r="X10" s="28">
        <v>284.91451335725299</v>
      </c>
      <c r="Y10" s="28">
        <v>387.54094644201501</v>
      </c>
      <c r="Z10" s="28">
        <v>2.5298008885332099</v>
      </c>
      <c r="AA10" s="28">
        <v>20.430112122665101</v>
      </c>
      <c r="AB10" s="28">
        <v>0</v>
      </c>
      <c r="AC10" s="28">
        <v>5.3941411493063596</v>
      </c>
      <c r="AD10" s="28">
        <v>452.783829979551</v>
      </c>
      <c r="AE10" s="28">
        <v>0</v>
      </c>
      <c r="AF10" s="28">
        <v>32053.031585839599</v>
      </c>
      <c r="AG10" s="28">
        <v>3276.4207543114098</v>
      </c>
      <c r="AH10" s="28">
        <v>35614.366853508298</v>
      </c>
      <c r="AI10" s="28">
        <v>0</v>
      </c>
      <c r="AJ10" s="28">
        <v>599.374629314858</v>
      </c>
      <c r="AK10" s="28">
        <v>1.10976120636915</v>
      </c>
      <c r="AL10" s="28">
        <v>6244.1641368111104</v>
      </c>
      <c r="AM10" s="28">
        <v>3.3074327728081898</v>
      </c>
      <c r="AN10" s="28">
        <v>1.02972546944669</v>
      </c>
      <c r="AO10" s="28">
        <v>797.54858182178896</v>
      </c>
      <c r="AP10" s="28">
        <v>12.859488197005</v>
      </c>
      <c r="AQ10" s="28">
        <v>0.86799340818024995</v>
      </c>
      <c r="AR10" s="28">
        <v>0.17932805326366699</v>
      </c>
      <c r="AS10" s="28">
        <v>2059.5338700044599</v>
      </c>
      <c r="AT10" s="28">
        <v>1648.32638718673</v>
      </c>
      <c r="AU10" s="28">
        <v>411.207482817727</v>
      </c>
      <c r="AV10" s="28">
        <v>9.7716426087291897</v>
      </c>
      <c r="AW10" s="28">
        <v>0.12024860419870199</v>
      </c>
      <c r="AX10" s="28">
        <v>98.299025667311497</v>
      </c>
      <c r="AY10" s="28">
        <v>0.76027028665597396</v>
      </c>
      <c r="AZ10" s="28">
        <v>139.67030186786599</v>
      </c>
      <c r="BA10" s="28">
        <v>11.416220836984699</v>
      </c>
      <c r="BB10" s="28">
        <v>2.2061974128760902</v>
      </c>
      <c r="BC10" s="28">
        <v>546.30662444815505</v>
      </c>
      <c r="BD10" s="28">
        <v>62.659609844518997</v>
      </c>
      <c r="BE10" s="28">
        <v>10.7786563931282</v>
      </c>
      <c r="BF10" s="28">
        <v>11.7389069484173</v>
      </c>
      <c r="BG10" s="28">
        <v>0.35598118355131497</v>
      </c>
      <c r="BH10" s="28">
        <v>67.744950809371801</v>
      </c>
      <c r="BI10" s="28">
        <v>4294.7966185426903</v>
      </c>
      <c r="BJ10" s="28">
        <v>0</v>
      </c>
      <c r="BK10" s="28">
        <v>1.82902665397245</v>
      </c>
      <c r="BL10" s="28">
        <v>1631.7841558337</v>
      </c>
      <c r="BM10" s="28">
        <v>142.391645483556</v>
      </c>
      <c r="BN10" s="28">
        <v>13483.648669235001</v>
      </c>
      <c r="BO10" s="28">
        <v>1856.85044319185</v>
      </c>
      <c r="BS10" s="32">
        <f t="shared" si="0"/>
        <v>7.9999881657080944E-3</v>
      </c>
      <c r="BT10" s="25">
        <f t="shared" si="1"/>
        <v>-1.5908111935503576E-2</v>
      </c>
      <c r="BU10" s="25">
        <f t="shared" si="2"/>
        <v>-1.0246744987503786E-2</v>
      </c>
      <c r="BV10" s="25">
        <f t="shared" si="3"/>
        <v>-1.2333839600780922E-2</v>
      </c>
      <c r="BW10" s="25">
        <f t="shared" si="4"/>
        <v>-1.3074230771446267E-2</v>
      </c>
      <c r="BX10" s="25">
        <f t="shared" si="5"/>
        <v>-1.3901264870315162E-2</v>
      </c>
      <c r="BY10" s="25">
        <f t="shared" si="6"/>
        <v>-1.103099770096789E-2</v>
      </c>
      <c r="BZ10" s="25">
        <f t="shared" si="7"/>
        <v>-1.9286211148570164E-2</v>
      </c>
      <c r="CA10" s="25"/>
      <c r="CB10" s="25"/>
      <c r="CC10" s="25"/>
      <c r="CD10" s="25"/>
      <c r="CE10" s="25"/>
      <c r="CF10" s="25"/>
    </row>
    <row r="11" spans="1:84" x14ac:dyDescent="0.3">
      <c r="A11" s="20" t="s">
        <v>84</v>
      </c>
      <c r="B11" s="102">
        <v>383659.81215000001</v>
      </c>
      <c r="C11" s="102">
        <v>1569.700462</v>
      </c>
      <c r="D11" s="102">
        <v>98852.660501000006</v>
      </c>
      <c r="E11" s="102">
        <v>5412.1626700999996</v>
      </c>
      <c r="F11" s="102">
        <v>4089.9249743</v>
      </c>
      <c r="G11" s="102">
        <v>173.53219256</v>
      </c>
      <c r="H11" s="102">
        <v>32444.584709999999</v>
      </c>
      <c r="J11" s="30" t="s">
        <v>126</v>
      </c>
      <c r="K11" s="28">
        <v>17.563460026201899</v>
      </c>
      <c r="L11" s="28">
        <v>463.38018402242102</v>
      </c>
      <c r="M11" s="28">
        <v>463.38018402242102</v>
      </c>
      <c r="N11" s="28">
        <v>150.10319282726201</v>
      </c>
      <c r="O11" s="28">
        <v>1319.0288057468699</v>
      </c>
      <c r="P11" s="28">
        <v>3265.3423299589399</v>
      </c>
      <c r="Q11" s="28">
        <v>343746.099435065</v>
      </c>
      <c r="R11" s="28">
        <v>2179.2710597661999</v>
      </c>
      <c r="S11" s="28">
        <v>611.560364364821</v>
      </c>
      <c r="T11" s="28">
        <v>1017.99924023909</v>
      </c>
      <c r="U11" s="28">
        <v>0</v>
      </c>
      <c r="V11" s="28">
        <v>662.34514537564098</v>
      </c>
      <c r="W11" s="28">
        <v>662.34514537564098</v>
      </c>
      <c r="X11" s="28">
        <v>716.90329535871899</v>
      </c>
      <c r="Y11" s="28">
        <v>827.355357678975</v>
      </c>
      <c r="Z11" s="28">
        <v>6.2974674645303796</v>
      </c>
      <c r="AA11" s="28">
        <v>51.373544600053897</v>
      </c>
      <c r="AB11" s="28">
        <v>0</v>
      </c>
      <c r="AC11" s="28">
        <v>10.838611244233499</v>
      </c>
      <c r="AD11" s="28">
        <v>1445.43698892728</v>
      </c>
      <c r="AE11" s="28">
        <v>0</v>
      </c>
      <c r="AF11" s="28">
        <v>80652.423378252497</v>
      </c>
      <c r="AG11" s="28">
        <v>8244.8285141398901</v>
      </c>
      <c r="AH11" s="28">
        <v>89614.155187751094</v>
      </c>
      <c r="AI11" s="28">
        <v>0</v>
      </c>
      <c r="AJ11" s="28">
        <v>1293.01657368673</v>
      </c>
      <c r="AK11" s="28">
        <v>2.2162490561462098</v>
      </c>
      <c r="AL11" s="28">
        <v>13206.3684012301</v>
      </c>
      <c r="AM11" s="28">
        <v>7.5998853596565104</v>
      </c>
      <c r="AN11" s="28">
        <v>2.4402568384618299</v>
      </c>
      <c r="AO11" s="28">
        <v>1891.8528924089301</v>
      </c>
      <c r="AP11" s="28">
        <v>37.155938314676703</v>
      </c>
      <c r="AQ11" s="28">
        <v>2.7674717946174101</v>
      </c>
      <c r="AR11" s="28">
        <v>0.38610488489117401</v>
      </c>
      <c r="AS11" s="28">
        <v>4957.6100547628103</v>
      </c>
      <c r="AT11" s="28">
        <v>3725.25382587895</v>
      </c>
      <c r="AU11" s="28">
        <v>1232.35622888385</v>
      </c>
      <c r="AV11" s="28">
        <v>30.651127057876799</v>
      </c>
      <c r="AW11" s="28">
        <v>0.34683506671737302</v>
      </c>
      <c r="AX11" s="28">
        <v>237.37692179654599</v>
      </c>
      <c r="AY11" s="28">
        <v>1.44760429239901</v>
      </c>
      <c r="AZ11" s="28">
        <v>293.06546966715598</v>
      </c>
      <c r="BA11" s="28">
        <v>21.166357247970399</v>
      </c>
      <c r="BB11" s="28">
        <v>4.923304728363</v>
      </c>
      <c r="BC11" s="28">
        <v>1132.63997420592</v>
      </c>
      <c r="BD11" s="28">
        <v>147.451923128358</v>
      </c>
      <c r="BE11" s="28">
        <v>29.997262190181701</v>
      </c>
      <c r="BF11" s="28">
        <v>28.138452686056201</v>
      </c>
      <c r="BG11" s="28">
        <v>1.0817182823789999</v>
      </c>
      <c r="BH11" s="28">
        <v>159.55674752117801</v>
      </c>
      <c r="BI11" s="28">
        <v>9046.3163342881908</v>
      </c>
      <c r="BJ11" s="28">
        <v>0</v>
      </c>
      <c r="BK11" s="28">
        <v>4.6908921452603298</v>
      </c>
      <c r="BL11" s="28">
        <v>3424.64401232317</v>
      </c>
      <c r="BM11" s="28">
        <v>287.73961611137702</v>
      </c>
      <c r="BN11" s="28">
        <v>28719.385448392499</v>
      </c>
      <c r="BO11" s="28">
        <v>3878.3630313414501</v>
      </c>
      <c r="BS11" s="32">
        <f t="shared" si="0"/>
        <v>7.9998890114706886E-3</v>
      </c>
      <c r="BT11" s="25">
        <f t="shared" si="1"/>
        <v>-0.104034124635733</v>
      </c>
      <c r="BU11" s="25">
        <f t="shared" si="2"/>
        <v>-7.916381251133249E-2</v>
      </c>
      <c r="BV11" s="25">
        <f t="shared" si="3"/>
        <v>-9.3457325947797376E-2</v>
      </c>
      <c r="BW11" s="25">
        <f t="shared" si="4"/>
        <v>-8.3987241892858819E-2</v>
      </c>
      <c r="BX11" s="25">
        <f t="shared" si="5"/>
        <v>-8.9163285564538827E-2</v>
      </c>
      <c r="BY11" s="25">
        <f t="shared" si="6"/>
        <v>-8.0535172365726188E-2</v>
      </c>
      <c r="BZ11" s="25">
        <f t="shared" si="7"/>
        <v>-0.11481728907626694</v>
      </c>
      <c r="CA11" s="25"/>
      <c r="CB11" s="25"/>
      <c r="CC11" s="25"/>
      <c r="CD11" s="25"/>
      <c r="CE11" s="25"/>
      <c r="CF11" s="25"/>
    </row>
    <row r="12" spans="1:84" x14ac:dyDescent="0.3">
      <c r="A12" s="20" t="s">
        <v>85</v>
      </c>
      <c r="B12" s="102">
        <v>261849.37096</v>
      </c>
      <c r="C12" s="102">
        <v>1039.0365872</v>
      </c>
      <c r="D12" s="102">
        <v>56104.603878000002</v>
      </c>
      <c r="E12" s="102">
        <v>3016.1250759999998</v>
      </c>
      <c r="F12" s="102">
        <v>2274.2653057000002</v>
      </c>
      <c r="G12" s="102">
        <v>139.31665670000001</v>
      </c>
      <c r="H12" s="102">
        <v>25145.329401999999</v>
      </c>
      <c r="J12" s="30" t="s">
        <v>73</v>
      </c>
      <c r="K12" s="28">
        <v>12.5260119548162</v>
      </c>
      <c r="L12" s="28">
        <v>295.18969439911302</v>
      </c>
      <c r="M12" s="28">
        <v>295.18969439911302</v>
      </c>
      <c r="N12" s="28">
        <v>94.112462094280403</v>
      </c>
      <c r="O12" s="28">
        <v>973.20040831149095</v>
      </c>
      <c r="P12" s="28">
        <v>2328.7064064604201</v>
      </c>
      <c r="Q12" s="28">
        <v>226207.34950643999</v>
      </c>
      <c r="R12" s="28">
        <v>1424.81226426991</v>
      </c>
      <c r="S12" s="28">
        <v>424.53233119529</v>
      </c>
      <c r="T12" s="28">
        <v>683.75476725276496</v>
      </c>
      <c r="U12" s="28">
        <v>0</v>
      </c>
      <c r="V12" s="28">
        <v>416.030821086988</v>
      </c>
      <c r="W12" s="28">
        <v>416.030821086988</v>
      </c>
      <c r="X12" s="28">
        <v>390.71085236197598</v>
      </c>
      <c r="Y12" s="28">
        <v>638.06064633674498</v>
      </c>
      <c r="Z12" s="28">
        <v>3.5380759030186799</v>
      </c>
      <c r="AA12" s="28">
        <v>29.0464478720437</v>
      </c>
      <c r="AB12" s="28">
        <v>0</v>
      </c>
      <c r="AC12" s="28">
        <v>8.1042840736983006</v>
      </c>
      <c r="AD12" s="28">
        <v>941.34083125272105</v>
      </c>
      <c r="AE12" s="28">
        <v>0</v>
      </c>
      <c r="AF12" s="28">
        <v>43955.002016788203</v>
      </c>
      <c r="AG12" s="28">
        <v>4493.1639687605002</v>
      </c>
      <c r="AH12" s="28">
        <v>48838.876837910699</v>
      </c>
      <c r="AI12" s="28">
        <v>0</v>
      </c>
      <c r="AJ12" s="28">
        <v>878.60226523255994</v>
      </c>
      <c r="AK12" s="28">
        <v>1.13850212470444</v>
      </c>
      <c r="AL12" s="28">
        <v>10216.6507272937</v>
      </c>
      <c r="AM12" s="28">
        <v>4.00006194987792</v>
      </c>
      <c r="AN12" s="28">
        <v>1.3124794832366</v>
      </c>
      <c r="AO12" s="28">
        <v>1034.26284594652</v>
      </c>
      <c r="AP12" s="28">
        <v>19.856880459884099</v>
      </c>
      <c r="AQ12" s="28">
        <v>1.5113132382038901</v>
      </c>
      <c r="AR12" s="28">
        <v>0.20310602578305301</v>
      </c>
      <c r="AS12" s="28">
        <v>2669.44720599436</v>
      </c>
      <c r="AT12" s="28">
        <v>1999.1185096424599</v>
      </c>
      <c r="AU12" s="28">
        <v>670.32869635190195</v>
      </c>
      <c r="AV12" s="28">
        <v>16.469742445036001</v>
      </c>
      <c r="AW12" s="28">
        <v>0.18536864035450201</v>
      </c>
      <c r="AX12" s="28">
        <v>124.920588082915</v>
      </c>
      <c r="AY12" s="28">
        <v>0.74004687026350802</v>
      </c>
      <c r="AZ12" s="28">
        <v>154.34011100271701</v>
      </c>
      <c r="BA12" s="28">
        <v>10.7521027133385</v>
      </c>
      <c r="BB12" s="28">
        <v>2.6299678676344902</v>
      </c>
      <c r="BC12" s="28">
        <v>595.23566119369298</v>
      </c>
      <c r="BD12" s="28">
        <v>95.117291175669607</v>
      </c>
      <c r="BE12" s="28">
        <v>15.9640882510182</v>
      </c>
      <c r="BF12" s="28">
        <v>15.014641115097699</v>
      </c>
      <c r="BG12" s="28">
        <v>0.58100223217976499</v>
      </c>
      <c r="BH12" s="28">
        <v>126.35008206705299</v>
      </c>
      <c r="BI12" s="28">
        <v>6919.91241051815</v>
      </c>
      <c r="BJ12" s="28">
        <v>0</v>
      </c>
      <c r="BK12" s="28">
        <v>2.5909486203144798</v>
      </c>
      <c r="BL12" s="28">
        <v>2616.2498185981899</v>
      </c>
      <c r="BM12" s="28">
        <v>218.22621412391001</v>
      </c>
      <c r="BN12" s="28">
        <v>21370.1570109735</v>
      </c>
      <c r="BO12" s="28">
        <v>2934.0735567739698</v>
      </c>
      <c r="BS12" s="32">
        <f t="shared" si="0"/>
        <v>7.9999966759819203E-3</v>
      </c>
      <c r="BT12" s="25">
        <f t="shared" si="1"/>
        <v>-0.13611650592433414</v>
      </c>
      <c r="BU12" s="25">
        <f t="shared" si="2"/>
        <v>-9.4025328030603678E-2</v>
      </c>
      <c r="BV12" s="25">
        <f t="shared" si="3"/>
        <v>-0.12950322322725416</v>
      </c>
      <c r="BW12" s="25">
        <f t="shared" si="4"/>
        <v>-0.11494147665301921</v>
      </c>
      <c r="BX12" s="25">
        <f t="shared" si="5"/>
        <v>-0.12098271708579417</v>
      </c>
      <c r="BY12" s="25">
        <f t="shared" si="6"/>
        <v>-9.3072680181156067E-2</v>
      </c>
      <c r="BZ12" s="25">
        <f t="shared" si="7"/>
        <v>-0.15013413945280155</v>
      </c>
      <c r="CA12" s="25"/>
      <c r="CB12" s="25"/>
      <c r="CC12" s="25"/>
      <c r="CD12" s="25"/>
      <c r="CE12" s="25"/>
      <c r="CF12" s="25"/>
    </row>
    <row r="13" spans="1:84" x14ac:dyDescent="0.3">
      <c r="A13" s="20" t="s">
        <v>86</v>
      </c>
      <c r="B13" s="102">
        <v>4981.1127772</v>
      </c>
      <c r="C13" s="102">
        <v>23.433109138999999</v>
      </c>
      <c r="D13" s="102">
        <v>1727.3369369</v>
      </c>
      <c r="E13" s="102">
        <v>98.357841440000001</v>
      </c>
      <c r="F13" s="102">
        <v>76.711797396999998</v>
      </c>
      <c r="G13" s="102">
        <v>1.8056018417999999</v>
      </c>
      <c r="H13" s="102">
        <v>479.30946606999998</v>
      </c>
      <c r="J13" s="30" t="s">
        <v>86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S13" s="32" t="str">
        <f t="shared" si="0"/>
        <v/>
      </c>
      <c r="BT13" s="25">
        <f t="shared" si="1"/>
        <v>-1</v>
      </c>
      <c r="BU13" s="25">
        <f t="shared" si="2"/>
        <v>-1</v>
      </c>
      <c r="BV13" s="25">
        <f t="shared" si="3"/>
        <v>-1</v>
      </c>
      <c r="BW13" s="25">
        <f t="shared" si="4"/>
        <v>-1</v>
      </c>
      <c r="BX13" s="25">
        <f t="shared" si="5"/>
        <v>-1</v>
      </c>
      <c r="BY13" s="25">
        <f t="shared" si="6"/>
        <v>-1</v>
      </c>
      <c r="BZ13" s="25">
        <f t="shared" si="7"/>
        <v>-1</v>
      </c>
      <c r="CA13" s="25"/>
      <c r="CB13" s="25"/>
      <c r="CC13" s="25"/>
      <c r="CD13" s="25"/>
      <c r="CE13" s="25"/>
      <c r="CF13" s="25"/>
    </row>
    <row r="14" spans="1:84" x14ac:dyDescent="0.3">
      <c r="A14" s="20" t="s">
        <v>87</v>
      </c>
      <c r="B14" s="102">
        <v>4479.1541803999999</v>
      </c>
      <c r="C14" s="102">
        <v>12.944151354000001</v>
      </c>
      <c r="D14" s="102">
        <v>1069.5190178</v>
      </c>
      <c r="E14" s="102">
        <v>71.204398260000005</v>
      </c>
      <c r="F14" s="102">
        <v>56.742321801999999</v>
      </c>
      <c r="G14" s="102">
        <v>1.4921894834</v>
      </c>
      <c r="H14" s="102">
        <v>375.99302116000001</v>
      </c>
      <c r="J14" s="30" t="s">
        <v>180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S14" s="32" t="str">
        <f t="shared" si="0"/>
        <v/>
      </c>
      <c r="BT14" s="25">
        <f t="shared" si="1"/>
        <v>-1</v>
      </c>
      <c r="BU14" s="25">
        <f t="shared" si="2"/>
        <v>-1</v>
      </c>
      <c r="BV14" s="25">
        <f t="shared" si="3"/>
        <v>-1</v>
      </c>
      <c r="BW14" s="25">
        <f t="shared" si="4"/>
        <v>-1</v>
      </c>
      <c r="BX14" s="25">
        <f t="shared" si="5"/>
        <v>-1</v>
      </c>
      <c r="BY14" s="25">
        <f t="shared" si="6"/>
        <v>-1</v>
      </c>
      <c r="BZ14" s="25">
        <f t="shared" si="7"/>
        <v>-1</v>
      </c>
      <c r="CA14" s="25"/>
      <c r="CB14" s="25"/>
      <c r="CC14" s="25"/>
      <c r="CD14" s="25"/>
      <c r="CE14" s="25"/>
      <c r="CF14" s="25"/>
    </row>
    <row r="15" spans="1:84" x14ac:dyDescent="0.3">
      <c r="A15" s="16" t="s">
        <v>88</v>
      </c>
      <c r="B15" s="102"/>
      <c r="C15" s="102"/>
      <c r="D15" s="102"/>
      <c r="E15" s="102">
        <v>5.1533978614000002</v>
      </c>
      <c r="F15" s="102">
        <v>1.3899009649</v>
      </c>
      <c r="G15" s="102"/>
      <c r="H15" s="102"/>
      <c r="J15" s="30" t="s">
        <v>88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S15" s="32" t="str">
        <f t="shared" si="0"/>
        <v/>
      </c>
      <c r="BT15" s="25" t="str">
        <f t="shared" si="1"/>
        <v/>
      </c>
      <c r="BU15" s="25" t="str">
        <f t="shared" si="2"/>
        <v/>
      </c>
      <c r="BV15" s="25" t="str">
        <f t="shared" si="3"/>
        <v/>
      </c>
      <c r="BW15" s="25">
        <f t="shared" si="4"/>
        <v>-1</v>
      </c>
      <c r="BX15" s="25">
        <f t="shared" si="5"/>
        <v>-1</v>
      </c>
      <c r="BY15" s="25" t="str">
        <f t="shared" si="6"/>
        <v/>
      </c>
      <c r="BZ15" s="25" t="str">
        <f t="shared" si="7"/>
        <v/>
      </c>
      <c r="CA15" s="25"/>
      <c r="CB15" s="25"/>
      <c r="CC15" s="25"/>
      <c r="CD15" s="25"/>
      <c r="CE15" s="25"/>
      <c r="CF15" s="25"/>
    </row>
    <row r="16" spans="1:84" x14ac:dyDescent="0.3">
      <c r="A16" s="20"/>
      <c r="J16" s="30"/>
      <c r="BS16" s="32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</row>
    <row r="17" spans="1:84" x14ac:dyDescent="0.3">
      <c r="A17" s="58"/>
      <c r="J17" s="30"/>
      <c r="BS17" s="32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</row>
    <row r="18" spans="1:84" x14ac:dyDescent="0.3">
      <c r="A18" s="20"/>
      <c r="J18" s="30"/>
      <c r="BS18" s="32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</row>
    <row r="19" spans="1:84" x14ac:dyDescent="0.3">
      <c r="A19" s="20"/>
      <c r="J19" s="30"/>
      <c r="BS19" s="32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</row>
    <row r="20" spans="1:84" x14ac:dyDescent="0.3">
      <c r="A20" s="20"/>
      <c r="J20" s="30"/>
      <c r="BS20" s="32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</row>
    <row r="21" spans="1:84" x14ac:dyDescent="0.3">
      <c r="A21" s="20"/>
      <c r="J21" s="30"/>
      <c r="BS21" s="32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</row>
    <row r="22" spans="1:84" x14ac:dyDescent="0.3">
      <c r="A22" s="20"/>
      <c r="J22" s="30"/>
      <c r="BS22" s="32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</row>
    <row r="23" spans="1:84" x14ac:dyDescent="0.3">
      <c r="A23" s="58"/>
      <c r="J23" s="30"/>
      <c r="BS23" s="32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</row>
    <row r="24" spans="1:84" x14ac:dyDescent="0.3">
      <c r="A24" s="20"/>
      <c r="J24" s="30"/>
      <c r="BS24" s="32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</row>
    <row r="25" spans="1:84" x14ac:dyDescent="0.3">
      <c r="A25" s="20"/>
      <c r="J25" s="30"/>
      <c r="BS25" s="32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</row>
    <row r="26" spans="1:84" x14ac:dyDescent="0.3">
      <c r="A26" s="20"/>
      <c r="J26" s="30"/>
      <c r="BS26" s="32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</row>
    <row r="27" spans="1:84" x14ac:dyDescent="0.3">
      <c r="A27" s="20"/>
      <c r="J27" s="30"/>
      <c r="BS27" s="32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</row>
    <row r="28" spans="1:84" x14ac:dyDescent="0.3">
      <c r="A28" s="20"/>
      <c r="J28" s="30"/>
      <c r="BS28" s="32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</row>
    <row r="29" spans="1:84" x14ac:dyDescent="0.3">
      <c r="A29" s="20"/>
      <c r="J29" s="30"/>
      <c r="BS29" s="32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</row>
    <row r="30" spans="1:84" x14ac:dyDescent="0.3">
      <c r="A30" s="20"/>
      <c r="J30" s="30"/>
      <c r="BS30" s="32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</row>
    <row r="31" spans="1:84" x14ac:dyDescent="0.3">
      <c r="A31" s="20"/>
      <c r="J31" s="30"/>
      <c r="BS31" s="32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</row>
    <row r="32" spans="1:84" x14ac:dyDescent="0.3">
      <c r="A32" s="20"/>
      <c r="J32" s="30"/>
      <c r="BS32" s="32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</row>
    <row r="33" spans="1:84" x14ac:dyDescent="0.3">
      <c r="A33" s="20"/>
      <c r="J33" s="30"/>
      <c r="BS33" s="32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</row>
    <row r="34" spans="1:84" x14ac:dyDescent="0.3">
      <c r="A34" s="59"/>
      <c r="J34" s="30"/>
      <c r="BS34" s="32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</row>
    <row r="35" spans="1:84" x14ac:dyDescent="0.3">
      <c r="A35" s="20"/>
      <c r="J35" s="30"/>
      <c r="BS35" s="32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</row>
    <row r="36" spans="1:84" x14ac:dyDescent="0.3">
      <c r="A36" s="20"/>
      <c r="J36" s="30"/>
      <c r="BS36" s="32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</row>
    <row r="37" spans="1:84" x14ac:dyDescent="0.3">
      <c r="A37" s="20"/>
      <c r="J37" s="30"/>
      <c r="BS37" s="32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</row>
    <row r="38" spans="1:84" x14ac:dyDescent="0.3">
      <c r="A38" s="20"/>
      <c r="J38" s="30"/>
      <c r="BS38" s="32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</row>
    <row r="39" spans="1:84" x14ac:dyDescent="0.3">
      <c r="A39" s="20"/>
      <c r="J39" s="30"/>
      <c r="BS39" s="32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</row>
    <row r="40" spans="1:84" x14ac:dyDescent="0.3">
      <c r="A40" s="20"/>
      <c r="J40" s="30"/>
      <c r="BS40" s="32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</row>
    <row r="41" spans="1:84" x14ac:dyDescent="0.3">
      <c r="A41" s="58"/>
      <c r="J41" s="30"/>
      <c r="BS41" s="32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</row>
    <row r="42" spans="1:84" x14ac:dyDescent="0.3">
      <c r="A42" s="20"/>
      <c r="J42" s="30"/>
      <c r="BS42" s="32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</row>
    <row r="43" spans="1:84" x14ac:dyDescent="0.3">
      <c r="A43" s="20"/>
      <c r="J43" s="30"/>
      <c r="BS43" s="32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</row>
    <row r="44" spans="1:84" x14ac:dyDescent="0.3">
      <c r="A44" s="20"/>
      <c r="J44" s="30"/>
      <c r="BS44" s="32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</row>
    <row r="45" spans="1:84" x14ac:dyDescent="0.3">
      <c r="A45" s="20"/>
      <c r="J45" s="30"/>
      <c r="BS45" s="32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</row>
    <row r="46" spans="1:84" x14ac:dyDescent="0.3">
      <c r="A46" s="20"/>
      <c r="J46" s="30"/>
      <c r="BS46" s="32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</row>
    <row r="47" spans="1:84" x14ac:dyDescent="0.3">
      <c r="A47" s="20"/>
      <c r="J47" s="30"/>
      <c r="BS47" s="32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</row>
    <row r="48" spans="1:84" x14ac:dyDescent="0.3">
      <c r="BT48" s="25"/>
      <c r="BU48" s="25" t="str">
        <f>IF(C48&lt;&gt;0,(AD48-C48)/C48,"")</f>
        <v/>
      </c>
      <c r="BV48" s="25" t="str">
        <f>IF(D48&lt;&gt;0,(AH48-D48)/D48,"")</f>
        <v/>
      </c>
      <c r="BW48" s="25" t="str">
        <f t="shared" ref="BW48:BX51" si="8">IF(E48&lt;&gt;0,(AS48-E48)/E48,"")</f>
        <v/>
      </c>
      <c r="BX48" s="25" t="str">
        <f t="shared" si="8"/>
        <v/>
      </c>
      <c r="BY48" s="25" t="str">
        <f>IF(G48&lt;&gt;0,(BH48-G48)/G48,"")</f>
        <v/>
      </c>
      <c r="BZ48" s="25" t="str">
        <f>IF(H48&lt;&gt;0,(BN48-H48)/H48,"")</f>
        <v/>
      </c>
      <c r="CA48" s="25"/>
      <c r="CB48" s="25"/>
      <c r="CC48" s="25"/>
      <c r="CD48" s="25"/>
      <c r="CE48" s="25"/>
      <c r="CF48" s="25"/>
    </row>
    <row r="49" spans="1:84" x14ac:dyDescent="0.3">
      <c r="A49" s="4" t="s">
        <v>55</v>
      </c>
      <c r="B49" s="1">
        <f>SUM(B3:B47)</f>
        <v>2015447.5286985999</v>
      </c>
      <c r="C49" s="1">
        <f t="shared" ref="C49:H49" si="9">SUM(C3:C47)</f>
        <v>8510.7010322329988</v>
      </c>
      <c r="D49" s="1">
        <f t="shared" si="9"/>
        <v>438679.4586446</v>
      </c>
      <c r="E49" s="1">
        <f>SUM(E3:E47)</f>
        <v>26335.470361201398</v>
      </c>
      <c r="F49" s="1">
        <f t="shared" si="9"/>
        <v>19224.718221643903</v>
      </c>
      <c r="G49" s="1">
        <f t="shared" si="9"/>
        <v>1441.2364306691995</v>
      </c>
      <c r="H49" s="1">
        <f t="shared" si="9"/>
        <v>172449.12729966</v>
      </c>
      <c r="K49" s="1">
        <f t="shared" ref="K49:BJ49" si="10">SUM(K3:K47)</f>
        <v>99.030209523216129</v>
      </c>
      <c r="L49" s="1">
        <f t="shared" si="10"/>
        <v>2471.098159386348</v>
      </c>
      <c r="M49" s="1">
        <f t="shared" si="10"/>
        <v>2471.098159386348</v>
      </c>
      <c r="N49" s="1">
        <f t="shared" si="10"/>
        <v>794.41233040724717</v>
      </c>
      <c r="O49" s="1">
        <f t="shared" si="10"/>
        <v>7452.7015576327158</v>
      </c>
      <c r="P49" s="1">
        <f t="shared" si="10"/>
        <v>18410.823365657918</v>
      </c>
      <c r="Q49" s="1">
        <f t="shared" si="10"/>
        <v>1903123.4461888121</v>
      </c>
      <c r="R49" s="1">
        <f t="shared" si="10"/>
        <v>11768.444834857382</v>
      </c>
      <c r="S49" s="1">
        <f t="shared" si="10"/>
        <v>3401.7236524022774</v>
      </c>
      <c r="T49" s="1">
        <f t="shared" si="10"/>
        <v>5570.4425800452973</v>
      </c>
      <c r="U49" s="1">
        <f t="shared" si="10"/>
        <v>0</v>
      </c>
      <c r="V49" s="1">
        <f t="shared" si="10"/>
        <v>3508.3806982061183</v>
      </c>
      <c r="W49" s="1">
        <f t="shared" si="10"/>
        <v>3508.3806982061183</v>
      </c>
      <c r="X49" s="1">
        <f t="shared" si="10"/>
        <v>3318.9659506495336</v>
      </c>
      <c r="Y49" s="1">
        <f t="shared" si="10"/>
        <v>4718.4849145437729</v>
      </c>
      <c r="Z49" s="1">
        <f t="shared" si="10"/>
        <v>31.65283896039859</v>
      </c>
      <c r="AA49" s="1">
        <f t="shared" si="10"/>
        <v>259.16753914489288</v>
      </c>
      <c r="AB49" s="1">
        <f t="shared" si="10"/>
        <v>0</v>
      </c>
      <c r="AC49" s="1">
        <f t="shared" si="10"/>
        <v>61.806474568822395</v>
      </c>
      <c r="AD49" s="1">
        <f t="shared" si="10"/>
        <v>8152.5649930278651</v>
      </c>
      <c r="AE49" s="1">
        <f t="shared" si="10"/>
        <v>0</v>
      </c>
      <c r="AF49" s="1">
        <f t="shared" si="10"/>
        <v>373387.4582295774</v>
      </c>
      <c r="AG49" s="1">
        <f t="shared" si="10"/>
        <v>38168.396252363011</v>
      </c>
      <c r="AH49" s="1">
        <f t="shared" si="10"/>
        <v>414874.82043259038</v>
      </c>
      <c r="AI49" s="1">
        <f t="shared" si="10"/>
        <v>0</v>
      </c>
      <c r="AJ49" s="1">
        <f t="shared" si="10"/>
        <v>7104.4310980395203</v>
      </c>
      <c r="AK49" s="1">
        <f t="shared" si="10"/>
        <v>10.855450264279041</v>
      </c>
      <c r="AL49" s="1">
        <f t="shared" si="10"/>
        <v>75472.914585588122</v>
      </c>
      <c r="AM49" s="1">
        <f t="shared" si="10"/>
        <v>38.498385059276735</v>
      </c>
      <c r="AN49" s="1">
        <f t="shared" si="10"/>
        <v>12.65055134509495</v>
      </c>
      <c r="AO49" s="1">
        <f t="shared" si="10"/>
        <v>9191.7978417852773</v>
      </c>
      <c r="AP49" s="1">
        <f t="shared" si="10"/>
        <v>201.95192138317964</v>
      </c>
      <c r="AQ49" s="1">
        <f t="shared" si="10"/>
        <v>15.550040851645443</v>
      </c>
      <c r="AR49" s="1">
        <f t="shared" si="10"/>
        <v>1.9170937625732325</v>
      </c>
      <c r="AS49" s="1">
        <f t="shared" si="10"/>
        <v>25070.835614489857</v>
      </c>
      <c r="AT49" s="1">
        <f t="shared" si="10"/>
        <v>18246.131554017065</v>
      </c>
      <c r="AU49" s="1">
        <f t="shared" si="10"/>
        <v>6824.7040604727563</v>
      </c>
      <c r="AV49" s="1">
        <f t="shared" si="10"/>
        <v>169.61276233623769</v>
      </c>
      <c r="AW49" s="1">
        <f t="shared" si="10"/>
        <v>1.8876792241935187</v>
      </c>
      <c r="AX49" s="1">
        <f t="shared" si="10"/>
        <v>1232.0965903316278</v>
      </c>
      <c r="AY49" s="1">
        <f t="shared" si="10"/>
        <v>6.9788895815076133</v>
      </c>
      <c r="AZ49" s="1">
        <f t="shared" si="10"/>
        <v>1430.369347707466</v>
      </c>
      <c r="BA49" s="1">
        <f t="shared" si="10"/>
        <v>100.80996354657513</v>
      </c>
      <c r="BB49" s="1">
        <f t="shared" si="10"/>
        <v>24.190356608629955</v>
      </c>
      <c r="BC49" s="1">
        <f t="shared" si="10"/>
        <v>5494.6045413008278</v>
      </c>
      <c r="BD49" s="1">
        <f t="shared" si="10"/>
        <v>782.11788923881932</v>
      </c>
      <c r="BE49" s="1">
        <f t="shared" si="10"/>
        <v>161.81544844767046</v>
      </c>
      <c r="BF49" s="1">
        <f t="shared" si="10"/>
        <v>144.59240871487029</v>
      </c>
      <c r="BG49" s="1">
        <f t="shared" si="10"/>
        <v>5.9522817661226641</v>
      </c>
      <c r="BH49" s="1">
        <f t="shared" si="10"/>
        <v>1390.3175566615391</v>
      </c>
      <c r="BI49" s="1">
        <f t="shared" si="10"/>
        <v>51620.380012818066</v>
      </c>
      <c r="BJ49" s="1">
        <f t="shared" si="10"/>
        <v>0</v>
      </c>
      <c r="BK49" s="1">
        <f t="shared" ref="BK49:BO49" si="11">SUM(BK3:BK47)</f>
        <v>23.417647083863557</v>
      </c>
      <c r="BL49" s="1">
        <f t="shared" si="11"/>
        <v>19589.888971057258</v>
      </c>
      <c r="BM49" s="1">
        <f t="shared" si="11"/>
        <v>1643.2197402503314</v>
      </c>
      <c r="BN49" s="1">
        <f t="shared" si="11"/>
        <v>162190.9038772684</v>
      </c>
      <c r="BO49" s="1">
        <f t="shared" si="11"/>
        <v>22142.300869834682</v>
      </c>
      <c r="BP49" s="1"/>
      <c r="BQ49" s="1"/>
      <c r="BR49" s="1"/>
      <c r="BT49" s="25">
        <f>+(P49-B49)/B49</f>
        <v>-0.99086514379387192</v>
      </c>
      <c r="BU49" s="25">
        <f>IF(C49&lt;&gt;0,(AD49-C49)/C49,"")</f>
        <v>-4.2080674417859051E-2</v>
      </c>
      <c r="BV49" s="25">
        <f>IF(D49&lt;&gt;0,(AH49-D49)/D49,"")</f>
        <v>-5.4264310176636646E-2</v>
      </c>
      <c r="BW49" s="25">
        <f t="shared" si="8"/>
        <v>-4.8020207323680765E-2</v>
      </c>
      <c r="BX49" s="25">
        <f t="shared" si="8"/>
        <v>-5.0902523321517845E-2</v>
      </c>
      <c r="BY49" s="25">
        <f>IF(G49&lt;&gt;0,(BH49-G49)/G49,"")</f>
        <v>-3.5329993694384755E-2</v>
      </c>
      <c r="BZ49" s="25">
        <f>IF(H49&lt;&gt;0,(BN49-H49)/H49,"")</f>
        <v>-5.948550498934202E-2</v>
      </c>
      <c r="CA49" s="25" t="e">
        <f>IF(#REF!&lt;&gt;0,(BO49-#REF!)/#REF!,"")</f>
        <v>#REF!</v>
      </c>
      <c r="CB49" s="25" t="e">
        <f>IF(#REF!&lt;&gt;0,(BR49-#REF!)/#REF!,"")</f>
        <v>#REF!</v>
      </c>
      <c r="CC49" s="25" t="e">
        <f>IF(#REF!&lt;&gt;0,(BS49-#REF!)/#REF!,"")</f>
        <v>#REF!</v>
      </c>
      <c r="CD49" s="25" t="e">
        <f>IF(#REF!&lt;&gt;0,(BT49-#REF!)/#REF!,"")</f>
        <v>#REF!</v>
      </c>
      <c r="CE49" s="25" t="e">
        <f>IF(#REF!&lt;&gt;0,(BU49-#REF!)/#REF!,"")</f>
        <v>#REF!</v>
      </c>
      <c r="CF49" s="25" t="e">
        <f>IF(#REF!&lt;&gt;0,(BV49-#REF!)/#REF!,"")</f>
        <v>#REF!</v>
      </c>
    </row>
    <row r="50" spans="1:84" x14ac:dyDescent="0.3">
      <c r="A50" s="4" t="s">
        <v>74</v>
      </c>
      <c r="B50" s="1">
        <f>SUM(B3:B15)</f>
        <v>2015447.5286985999</v>
      </c>
      <c r="C50" s="1">
        <f t="shared" ref="C50:H50" si="12">SUM(C3:C15)</f>
        <v>8510.7010322329988</v>
      </c>
      <c r="D50" s="1">
        <f t="shared" si="12"/>
        <v>438679.4586446</v>
      </c>
      <c r="E50" s="1">
        <f>SUM(E3:E15)</f>
        <v>26335.470361201398</v>
      </c>
      <c r="F50" s="1">
        <f t="shared" si="12"/>
        <v>19224.718221643903</v>
      </c>
      <c r="G50" s="1">
        <f t="shared" si="12"/>
        <v>1441.2364306691995</v>
      </c>
      <c r="H50" s="1">
        <f t="shared" si="12"/>
        <v>172449.12729966</v>
      </c>
      <c r="K50" s="1">
        <f t="shared" ref="K50:BJ50" si="13">SUM(K3:K15)</f>
        <v>99.030209523216129</v>
      </c>
      <c r="L50" s="1">
        <f t="shared" si="13"/>
        <v>2471.098159386348</v>
      </c>
      <c r="M50" s="1">
        <f t="shared" si="13"/>
        <v>2471.098159386348</v>
      </c>
      <c r="N50" s="1">
        <f t="shared" si="13"/>
        <v>794.41233040724717</v>
      </c>
      <c r="O50" s="1">
        <f t="shared" si="13"/>
        <v>7452.7015576327158</v>
      </c>
      <c r="P50" s="1">
        <f t="shared" si="13"/>
        <v>18410.823365657918</v>
      </c>
      <c r="Q50" s="1">
        <f t="shared" si="13"/>
        <v>1903123.4461888121</v>
      </c>
      <c r="R50" s="1">
        <f t="shared" si="13"/>
        <v>11768.444834857382</v>
      </c>
      <c r="S50" s="1">
        <f t="shared" si="13"/>
        <v>3401.7236524022774</v>
      </c>
      <c r="T50" s="1">
        <f t="shared" si="13"/>
        <v>5570.4425800452973</v>
      </c>
      <c r="U50" s="1">
        <f t="shared" si="13"/>
        <v>0</v>
      </c>
      <c r="V50" s="1">
        <f t="shared" si="13"/>
        <v>3508.3806982061183</v>
      </c>
      <c r="W50" s="1">
        <f t="shared" si="13"/>
        <v>3508.3806982061183</v>
      </c>
      <c r="X50" s="1">
        <f t="shared" si="13"/>
        <v>3318.9659506495336</v>
      </c>
      <c r="Y50" s="1">
        <f t="shared" si="13"/>
        <v>4718.4849145437729</v>
      </c>
      <c r="Z50" s="1">
        <f t="shared" si="13"/>
        <v>31.65283896039859</v>
      </c>
      <c r="AA50" s="1">
        <f t="shared" si="13"/>
        <v>259.16753914489288</v>
      </c>
      <c r="AB50" s="1">
        <f t="shared" si="13"/>
        <v>0</v>
      </c>
      <c r="AC50" s="1">
        <f t="shared" si="13"/>
        <v>61.806474568822395</v>
      </c>
      <c r="AD50" s="1">
        <f t="shared" si="13"/>
        <v>8152.5649930278651</v>
      </c>
      <c r="AE50" s="1">
        <f t="shared" si="13"/>
        <v>0</v>
      </c>
      <c r="AF50" s="1">
        <f t="shared" si="13"/>
        <v>373387.4582295774</v>
      </c>
      <c r="AG50" s="1">
        <f t="shared" si="13"/>
        <v>38168.396252363011</v>
      </c>
      <c r="AH50" s="1">
        <f t="shared" si="13"/>
        <v>414874.82043259038</v>
      </c>
      <c r="AI50" s="1">
        <f t="shared" si="13"/>
        <v>0</v>
      </c>
      <c r="AJ50" s="1">
        <f t="shared" si="13"/>
        <v>7104.4310980395203</v>
      </c>
      <c r="AK50" s="1">
        <f t="shared" si="13"/>
        <v>10.855450264279041</v>
      </c>
      <c r="AL50" s="1">
        <f t="shared" si="13"/>
        <v>75472.914585588122</v>
      </c>
      <c r="AM50" s="1">
        <f t="shared" si="13"/>
        <v>38.498385059276735</v>
      </c>
      <c r="AN50" s="1">
        <f t="shared" si="13"/>
        <v>12.65055134509495</v>
      </c>
      <c r="AO50" s="1">
        <f t="shared" si="13"/>
        <v>9191.7978417852773</v>
      </c>
      <c r="AP50" s="1">
        <f t="shared" si="13"/>
        <v>201.95192138317964</v>
      </c>
      <c r="AQ50" s="1">
        <f t="shared" si="13"/>
        <v>15.550040851645443</v>
      </c>
      <c r="AR50" s="1">
        <f t="shared" si="13"/>
        <v>1.9170937625732325</v>
      </c>
      <c r="AS50" s="1">
        <f t="shared" si="13"/>
        <v>25070.835614489857</v>
      </c>
      <c r="AT50" s="1">
        <f t="shared" si="13"/>
        <v>18246.131554017065</v>
      </c>
      <c r="AU50" s="1">
        <f t="shared" si="13"/>
        <v>6824.7040604727563</v>
      </c>
      <c r="AV50" s="1">
        <f t="shared" si="13"/>
        <v>169.61276233623769</v>
      </c>
      <c r="AW50" s="1">
        <f t="shared" si="13"/>
        <v>1.8876792241935187</v>
      </c>
      <c r="AX50" s="1">
        <f t="shared" si="13"/>
        <v>1232.0965903316278</v>
      </c>
      <c r="AY50" s="1">
        <f t="shared" si="13"/>
        <v>6.9788895815076133</v>
      </c>
      <c r="AZ50" s="1">
        <f t="shared" si="13"/>
        <v>1430.369347707466</v>
      </c>
      <c r="BA50" s="1">
        <f t="shared" si="13"/>
        <v>100.80996354657513</v>
      </c>
      <c r="BB50" s="1">
        <f t="shared" si="13"/>
        <v>24.190356608629955</v>
      </c>
      <c r="BC50" s="1">
        <f t="shared" si="13"/>
        <v>5494.6045413008278</v>
      </c>
      <c r="BD50" s="1">
        <f t="shared" si="13"/>
        <v>782.11788923881932</v>
      </c>
      <c r="BE50" s="1">
        <f t="shared" si="13"/>
        <v>161.81544844767046</v>
      </c>
      <c r="BF50" s="1">
        <f t="shared" si="13"/>
        <v>144.59240871487029</v>
      </c>
      <c r="BG50" s="1">
        <f t="shared" si="13"/>
        <v>5.9522817661226641</v>
      </c>
      <c r="BH50" s="1">
        <f t="shared" si="13"/>
        <v>1390.3175566615391</v>
      </c>
      <c r="BI50" s="1">
        <f t="shared" si="13"/>
        <v>51620.380012818066</v>
      </c>
      <c r="BJ50" s="1">
        <f t="shared" si="13"/>
        <v>0</v>
      </c>
      <c r="BK50" s="1">
        <f t="shared" ref="BK50:BO50" si="14">SUM(BK3:BK15)</f>
        <v>23.417647083863557</v>
      </c>
      <c r="BL50" s="1">
        <f t="shared" si="14"/>
        <v>19589.888971057258</v>
      </c>
      <c r="BM50" s="1">
        <f t="shared" si="14"/>
        <v>1643.2197402503314</v>
      </c>
      <c r="BN50" s="1">
        <f t="shared" si="14"/>
        <v>162190.9038772684</v>
      </c>
      <c r="BO50" s="1">
        <f t="shared" si="14"/>
        <v>22142.300869834682</v>
      </c>
      <c r="BP50" s="1"/>
      <c r="BQ50" s="1"/>
      <c r="BR50" s="1"/>
      <c r="BT50" s="25">
        <f>+(P50-B50)/B50</f>
        <v>-0.99086514379387192</v>
      </c>
      <c r="BU50" s="25">
        <f>IF(C50&lt;&gt;0,(AD50-C50)/C50,"")</f>
        <v>-4.2080674417859051E-2</v>
      </c>
      <c r="BV50" s="25">
        <f>IF(D50&lt;&gt;0,(AH50-D50)/D50,"")</f>
        <v>-5.4264310176636646E-2</v>
      </c>
      <c r="BW50" s="25">
        <f t="shared" si="8"/>
        <v>-4.8020207323680765E-2</v>
      </c>
      <c r="BX50" s="25">
        <f t="shared" si="8"/>
        <v>-5.0902523321517845E-2</v>
      </c>
      <c r="BY50" s="25">
        <f>IF(G50&lt;&gt;0,(BH50-G50)/G50,"")</f>
        <v>-3.5329993694384755E-2</v>
      </c>
      <c r="BZ50" s="25">
        <f>IF(H50&lt;&gt;0,(BN50-H50)/H50,"")</f>
        <v>-5.948550498934202E-2</v>
      </c>
      <c r="CA50" s="25" t="e">
        <f>IF(#REF!&lt;&gt;0,(BO50-#REF!)/#REF!,"")</f>
        <v>#REF!</v>
      </c>
      <c r="CB50" s="25" t="e">
        <f>IF(#REF!&lt;&gt;0,(BR50-#REF!)/#REF!,"")</f>
        <v>#REF!</v>
      </c>
      <c r="CC50" s="25" t="e">
        <f>IF(#REF!&lt;&gt;0,(BS50-#REF!)/#REF!,"")</f>
        <v>#REF!</v>
      </c>
      <c r="CD50" s="25" t="e">
        <f>IF(#REF!&lt;&gt;0,(BT50-#REF!)/#REF!,"")</f>
        <v>#REF!</v>
      </c>
      <c r="CE50" s="25" t="e">
        <f>IF(#REF!&lt;&gt;0,(BU50-#REF!)/#REF!,"")</f>
        <v>#REF!</v>
      </c>
      <c r="CF50" s="25" t="e">
        <f>IF(#REF!&lt;&gt;0,(BV50-#REF!)/#REF!,"")</f>
        <v>#REF!</v>
      </c>
    </row>
    <row r="51" spans="1:84" x14ac:dyDescent="0.3">
      <c r="A51" s="4" t="s">
        <v>127</v>
      </c>
      <c r="B51" s="1">
        <f>SUM(B16:B47)</f>
        <v>0</v>
      </c>
      <c r="C51" s="1">
        <f t="shared" ref="C51:H51" si="15">SUM(C16:C47)</f>
        <v>0</v>
      </c>
      <c r="D51" s="1">
        <f t="shared" si="15"/>
        <v>0</v>
      </c>
      <c r="E51" s="1">
        <f>SUM(E16:E47)</f>
        <v>0</v>
      </c>
      <c r="F51" s="1">
        <f t="shared" si="15"/>
        <v>0</v>
      </c>
      <c r="G51" s="1">
        <f t="shared" si="15"/>
        <v>0</v>
      </c>
      <c r="H51" s="1">
        <f t="shared" si="15"/>
        <v>0</v>
      </c>
      <c r="K51" s="1">
        <f t="shared" ref="K51:BJ51" si="16">SUM(K16:K47)</f>
        <v>0</v>
      </c>
      <c r="L51" s="1">
        <f t="shared" si="16"/>
        <v>0</v>
      </c>
      <c r="M51" s="1">
        <f t="shared" si="16"/>
        <v>0</v>
      </c>
      <c r="N51" s="1">
        <f t="shared" si="16"/>
        <v>0</v>
      </c>
      <c r="O51" s="1">
        <f t="shared" si="16"/>
        <v>0</v>
      </c>
      <c r="P51" s="1">
        <f t="shared" si="16"/>
        <v>0</v>
      </c>
      <c r="Q51" s="1">
        <f t="shared" si="16"/>
        <v>0</v>
      </c>
      <c r="R51" s="1">
        <f t="shared" si="16"/>
        <v>0</v>
      </c>
      <c r="S51" s="1">
        <f t="shared" si="16"/>
        <v>0</v>
      </c>
      <c r="T51" s="1">
        <f t="shared" si="16"/>
        <v>0</v>
      </c>
      <c r="U51" s="1">
        <f t="shared" si="16"/>
        <v>0</v>
      </c>
      <c r="V51" s="1">
        <f t="shared" si="16"/>
        <v>0</v>
      </c>
      <c r="W51" s="1">
        <f t="shared" si="16"/>
        <v>0</v>
      </c>
      <c r="X51" s="1">
        <f t="shared" si="16"/>
        <v>0</v>
      </c>
      <c r="Y51" s="1">
        <f t="shared" si="16"/>
        <v>0</v>
      </c>
      <c r="Z51" s="1">
        <f t="shared" si="16"/>
        <v>0</v>
      </c>
      <c r="AA51" s="1">
        <f t="shared" si="16"/>
        <v>0</v>
      </c>
      <c r="AB51" s="1">
        <f t="shared" si="16"/>
        <v>0</v>
      </c>
      <c r="AC51" s="1">
        <f t="shared" si="16"/>
        <v>0</v>
      </c>
      <c r="AD51" s="1">
        <f t="shared" si="16"/>
        <v>0</v>
      </c>
      <c r="AE51" s="1">
        <f t="shared" si="16"/>
        <v>0</v>
      </c>
      <c r="AF51" s="1">
        <f t="shared" si="16"/>
        <v>0</v>
      </c>
      <c r="AG51" s="1">
        <f t="shared" si="16"/>
        <v>0</v>
      </c>
      <c r="AH51" s="1">
        <f t="shared" si="16"/>
        <v>0</v>
      </c>
      <c r="AI51" s="1">
        <f t="shared" si="16"/>
        <v>0</v>
      </c>
      <c r="AJ51" s="1">
        <f t="shared" si="16"/>
        <v>0</v>
      </c>
      <c r="AK51" s="1">
        <f t="shared" si="16"/>
        <v>0</v>
      </c>
      <c r="AL51" s="1">
        <f t="shared" si="16"/>
        <v>0</v>
      </c>
      <c r="AM51" s="1">
        <f t="shared" si="16"/>
        <v>0</v>
      </c>
      <c r="AN51" s="1">
        <f t="shared" si="16"/>
        <v>0</v>
      </c>
      <c r="AO51" s="1">
        <f t="shared" si="16"/>
        <v>0</v>
      </c>
      <c r="AP51" s="1">
        <f t="shared" si="16"/>
        <v>0</v>
      </c>
      <c r="AQ51" s="1">
        <f t="shared" si="16"/>
        <v>0</v>
      </c>
      <c r="AR51" s="1">
        <f t="shared" si="16"/>
        <v>0</v>
      </c>
      <c r="AS51" s="1">
        <f t="shared" si="16"/>
        <v>0</v>
      </c>
      <c r="AT51" s="1">
        <f t="shared" si="16"/>
        <v>0</v>
      </c>
      <c r="AU51" s="1">
        <f t="shared" si="16"/>
        <v>0</v>
      </c>
      <c r="AV51" s="1">
        <f t="shared" si="16"/>
        <v>0</v>
      </c>
      <c r="AW51" s="1">
        <f t="shared" si="16"/>
        <v>0</v>
      </c>
      <c r="AX51" s="1">
        <f t="shared" si="16"/>
        <v>0</v>
      </c>
      <c r="AY51" s="1">
        <f t="shared" si="16"/>
        <v>0</v>
      </c>
      <c r="AZ51" s="1">
        <f t="shared" si="16"/>
        <v>0</v>
      </c>
      <c r="BA51" s="1">
        <f t="shared" si="16"/>
        <v>0</v>
      </c>
      <c r="BB51" s="1">
        <f t="shared" si="16"/>
        <v>0</v>
      </c>
      <c r="BC51" s="1">
        <f t="shared" si="16"/>
        <v>0</v>
      </c>
      <c r="BD51" s="1">
        <f t="shared" si="16"/>
        <v>0</v>
      </c>
      <c r="BE51" s="1">
        <f t="shared" si="16"/>
        <v>0</v>
      </c>
      <c r="BF51" s="1">
        <f t="shared" si="16"/>
        <v>0</v>
      </c>
      <c r="BG51" s="1">
        <f t="shared" si="16"/>
        <v>0</v>
      </c>
      <c r="BH51" s="1">
        <f t="shared" si="16"/>
        <v>0</v>
      </c>
      <c r="BI51" s="1">
        <f t="shared" si="16"/>
        <v>0</v>
      </c>
      <c r="BJ51" s="1">
        <f t="shared" si="16"/>
        <v>0</v>
      </c>
      <c r="BK51" s="1">
        <f t="shared" ref="BK51:BO51" si="17">SUM(BK16:BK47)</f>
        <v>0</v>
      </c>
      <c r="BL51" s="1">
        <f t="shared" si="17"/>
        <v>0</v>
      </c>
      <c r="BM51" s="1">
        <f t="shared" si="17"/>
        <v>0</v>
      </c>
      <c r="BN51" s="1">
        <f t="shared" si="17"/>
        <v>0</v>
      </c>
      <c r="BO51" s="1">
        <f t="shared" si="17"/>
        <v>0</v>
      </c>
      <c r="BP51" s="1"/>
      <c r="BQ51" s="1"/>
      <c r="BR51" s="1"/>
      <c r="BT51" s="25" t="e">
        <f>+(P51-B51)/B51</f>
        <v>#DIV/0!</v>
      </c>
      <c r="BU51" s="25" t="str">
        <f>IF(C51&lt;&gt;0,(AD51-C51)/C51,"")</f>
        <v/>
      </c>
      <c r="BV51" s="25" t="str">
        <f>IF(D51&lt;&gt;0,(AH51-D51)/D51,"")</f>
        <v/>
      </c>
      <c r="BW51" s="25" t="str">
        <f t="shared" si="8"/>
        <v/>
      </c>
      <c r="BX51" s="25" t="str">
        <f t="shared" si="8"/>
        <v/>
      </c>
      <c r="BY51" s="25" t="str">
        <f>IF(G51&lt;&gt;0,(BH51-G51)/G51,"")</f>
        <v/>
      </c>
      <c r="BZ51" s="25" t="str">
        <f>IF(H51&lt;&gt;0,(BN51-H51)/H51,"")</f>
        <v/>
      </c>
      <c r="CA51" s="25" t="e">
        <f>IF(#REF!&lt;&gt;0,(BO51-#REF!)/#REF!,"")</f>
        <v>#REF!</v>
      </c>
      <c r="CB51" s="25" t="e">
        <f>IF(#REF!&lt;&gt;0,(BR51-#REF!)/#REF!,"")</f>
        <v>#REF!</v>
      </c>
      <c r="CC51" s="25" t="e">
        <f>IF(#REF!&lt;&gt;0,(BS51-#REF!)/#REF!,"")</f>
        <v>#REF!</v>
      </c>
      <c r="CD51" s="25" t="e">
        <f>IF(#REF!&lt;&gt;0,(BT51-#REF!)/#REF!,"")</f>
        <v>#REF!</v>
      </c>
      <c r="CE51" s="25" t="e">
        <f>IF(#REF!&lt;&gt;0,(BU51-#REF!)/#REF!,"")</f>
        <v>#REF!</v>
      </c>
      <c r="CF51" s="25" t="e">
        <f>IF(#REF!&lt;&gt;0,(BV51-#REF!)/#REF!,"")</f>
        <v>#REF!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workbookViewId="0">
      <pane xSplit="1" ySplit="3" topLeftCell="B13" activePane="bottomRight" state="frozen"/>
      <selection activeCell="A89" sqref="A89"/>
      <selection pane="topRight" activeCell="A89" sqref="A89"/>
      <selection pane="bottomLeft" activeCell="A89" sqref="A89"/>
      <selection pane="bottomRight" activeCell="B5" sqref="B5"/>
    </sheetView>
  </sheetViews>
  <sheetFormatPr defaultRowHeight="14.4" x14ac:dyDescent="0.3"/>
  <cols>
    <col min="1" max="1" width="17.33203125" customWidth="1"/>
    <col min="2" max="2" width="10.109375" bestFit="1" customWidth="1"/>
    <col min="3" max="3" width="10.109375" customWidth="1"/>
    <col min="4" max="5" width="10.109375" bestFit="1" customWidth="1"/>
    <col min="8" max="8" width="11.5546875" customWidth="1"/>
    <col min="9" max="9" width="9.109375" style="48"/>
    <col min="13" max="13" width="18.5546875" customWidth="1"/>
    <col min="14" max="14" width="10.109375" bestFit="1" customWidth="1"/>
    <col min="16" max="17" width="10.109375" bestFit="1" customWidth="1"/>
    <col min="20" max="20" width="10.109375" bestFit="1" customWidth="1"/>
    <col min="22" max="22" width="18.5546875" style="30" customWidth="1"/>
    <col min="23" max="23" width="10.109375" style="30" bestFit="1" customWidth="1"/>
    <col min="24" max="24" width="9.109375" style="30"/>
    <col min="25" max="26" width="10.109375" style="30" bestFit="1" customWidth="1"/>
    <col min="27" max="28" width="9.109375" style="30"/>
    <col min="29" max="29" width="10.109375" style="30" bestFit="1" customWidth="1"/>
  </cols>
  <sheetData>
    <row r="1" spans="1:29" x14ac:dyDescent="0.3">
      <c r="A1" s="104" t="s">
        <v>499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30" t="s">
        <v>486</v>
      </c>
      <c r="V1" s="30" t="s">
        <v>344</v>
      </c>
    </row>
    <row r="2" spans="1:29" s="30" customFormat="1" x14ac:dyDescent="0.3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29" x14ac:dyDescent="0.3">
      <c r="A3" s="30" t="s">
        <v>52</v>
      </c>
      <c r="B3" s="30" t="s">
        <v>59</v>
      </c>
      <c r="C3" s="30" t="s">
        <v>57</v>
      </c>
      <c r="D3" s="30" t="s">
        <v>60</v>
      </c>
      <c r="E3" s="30" t="s">
        <v>54</v>
      </c>
      <c r="F3" s="30" t="s">
        <v>53</v>
      </c>
      <c r="G3" s="30" t="s">
        <v>61</v>
      </c>
      <c r="H3" s="30" t="s">
        <v>62</v>
      </c>
      <c r="I3" s="50" t="s">
        <v>238</v>
      </c>
      <c r="M3" s="30" t="s">
        <v>52</v>
      </c>
      <c r="N3" s="30" t="s">
        <v>59</v>
      </c>
      <c r="O3" s="30" t="s">
        <v>57</v>
      </c>
      <c r="P3" s="30" t="s">
        <v>60</v>
      </c>
      <c r="Q3" s="30" t="s">
        <v>54</v>
      </c>
      <c r="R3" s="30" t="s">
        <v>53</v>
      </c>
      <c r="S3" s="30" t="s">
        <v>61</v>
      </c>
      <c r="T3" s="30" t="s">
        <v>62</v>
      </c>
      <c r="V3" s="30" t="s">
        <v>52</v>
      </c>
      <c r="W3" s="30" t="s">
        <v>59</v>
      </c>
      <c r="X3" s="30" t="s">
        <v>57</v>
      </c>
      <c r="Y3" s="30" t="s">
        <v>60</v>
      </c>
      <c r="Z3" s="30" t="s">
        <v>54</v>
      </c>
      <c r="AA3" s="30" t="s">
        <v>53</v>
      </c>
      <c r="AB3" s="30" t="s">
        <v>61</v>
      </c>
      <c r="AC3" s="30" t="s">
        <v>62</v>
      </c>
    </row>
    <row r="4" spans="1:29" x14ac:dyDescent="0.3">
      <c r="A4" s="30" t="s">
        <v>0</v>
      </c>
      <c r="B4" s="28">
        <f>rail!B3+cmv_c1c2!B3+nonpt!B3+nonroad!B3+'onroad all'!P3+ptegu!B3+ptnonipm!B3+pt_oilgas!B3+np_oilgas!B3+rwc!B3+ptfire!B3+ptagfire!B3+cmv_c3!B3</f>
        <v>1787326.5735308558</v>
      </c>
      <c r="C4" s="28">
        <f>rail!C3+cmv_c1c2!C3+nonpt!C3+nonroad!C3+'onroad all'!AP3+ptegu!C3+ptnonipm!C3+pt_oilgas!C3+np_oilgas!C3+rwc!C3+ag!B3+ptfire!C3+ptagfire!C3+cmv_c3!C3</f>
        <v>63791.783077116517</v>
      </c>
      <c r="D4" s="28">
        <f>rail!D3+cmv_c1c2!D3+nonpt!D3+nonroad!D3+'onroad all'!AF3+'onroad all'!AR3+'onroad all'!AS3+ptegu!AS3+ptnonipm!D3+pt_oilgas!D3+np_oilgas!D3+rwc!D3+ptfire!D3+ptagfire!D3+cmv_c3!D3</f>
        <v>281698.41854336648</v>
      </c>
      <c r="E4" s="28">
        <f>rail!E3+cmv_c1c2!E3+nonpt!E3+nonroad!E3+ptegu!E3+ptnonipm!E3+pt_oilgas!E3+np_oilgas!E3+rwc!E3+'onroad all'!BG3+afdust!BA3+ptfire!E3+ptagfire!E3+cmv_c3!E3</f>
        <v>265830.25418394257</v>
      </c>
      <c r="F4" s="28">
        <f>rail!F3+cmv_c1c2!F3+nonpt!F3+nonroad!F3+ptegu!F3+ptnonipm!F3+pt_oilgas!F3+np_oilgas!F3+rwc!F3+'onroad all'!BJ3+afdust!BB3+ptfire!F3+ptagfire!F3+cmv_c3!F3</f>
        <v>147472.61281861991</v>
      </c>
      <c r="G4" s="28">
        <f>rail!G3+cmv_c1c2!G3+nonpt!G3+nonroad!G3+'onroad all'!BZ3+ptegu!BS3+ptnonipm!G3+pt_oilgas!G3+np_oilgas!G3+rwc!G3+ptfire!G3+ptagfire!G3+cmv_c3!G3</f>
        <v>97668.838362681578</v>
      </c>
      <c r="H4" s="28">
        <f>rail!H3+cmv_c1c2!H3+nonpt!H3+nonroad!H3+'onroad all'!CK3+ptegu!H3+ptnonipm!H3+pt_oilgas!H3+np_oilgas!H3+rwc!H3+ptfire!H3+ptagfire!H3+cmv_c3!H3+ag!C3</f>
        <v>388485.08820153296</v>
      </c>
      <c r="I4" s="48" t="s">
        <v>239</v>
      </c>
      <c r="M4" s="30" t="s">
        <v>0</v>
      </c>
      <c r="N4" s="28">
        <f>B4+'biogenics 12'!H3</f>
        <v>2003309.7346308557</v>
      </c>
      <c r="O4" s="28">
        <f>C4</f>
        <v>63791.783077116517</v>
      </c>
      <c r="P4" s="28">
        <f>D4+'biogenics 12'!R3</f>
        <v>294531.99097336648</v>
      </c>
      <c r="Q4" s="28">
        <f t="shared" ref="Q4:S4" si="0">E4</f>
        <v>265830.25418394257</v>
      </c>
      <c r="R4" s="28">
        <f t="shared" si="0"/>
        <v>147472.61281861991</v>
      </c>
      <c r="S4" s="28">
        <f t="shared" si="0"/>
        <v>97668.838362681578</v>
      </c>
      <c r="T4" s="28">
        <f>H4+'biogenics 12'!X3</f>
        <v>2340676.5353015331</v>
      </c>
      <c r="V4" s="30" t="s">
        <v>0</v>
      </c>
      <c r="W4" s="28">
        <f>B4-ptfire!B3</f>
        <v>1044273.4209106228</v>
      </c>
      <c r="X4" s="28">
        <f>C4-ptfire!C3</f>
        <v>51474.787937876114</v>
      </c>
      <c r="Y4" s="28">
        <f>D4-ptfire!D3</f>
        <v>265301.25227478577</v>
      </c>
      <c r="Z4" s="28">
        <f>E4-ptfire!E3</f>
        <v>184651.22275030316</v>
      </c>
      <c r="AA4" s="28">
        <f>F4-ptfire!F3</f>
        <v>78676.834533260801</v>
      </c>
      <c r="AB4" s="28">
        <f>G4-ptfire!G3</f>
        <v>90171.097572281767</v>
      </c>
      <c r="AC4" s="28">
        <f>H4-ptfire!H3</f>
        <v>211428.42560619395</v>
      </c>
    </row>
    <row r="5" spans="1:29" x14ac:dyDescent="0.3">
      <c r="A5" s="30" t="s">
        <v>2</v>
      </c>
      <c r="B5" s="28">
        <f>rail!B4+cmv_c1c2!B4+nonpt!B4+nonroad!B4+'onroad all'!P4+ptegu!B4+ptnonipm!B4+pt_oilgas!B4+np_oilgas!B4+rwc!B4+ptfire!B4+ptagfire!B4+cmv_c3!B4</f>
        <v>1202320.5223532319</v>
      </c>
      <c r="C5" s="28">
        <f>rail!C4+cmv_c1c2!C4+nonpt!C4+nonroad!C4+'onroad all'!AP4+ptegu!C4+ptnonipm!C4+pt_oilgas!C4+np_oilgas!C4+rwc!C4+ag!B4+ptfire!C4+ptagfire!C4+cmv_c3!C4</f>
        <v>36042.751343505181</v>
      </c>
      <c r="D5" s="28">
        <f>rail!D4+cmv_c1c2!D4+nonpt!D4+nonroad!D4+'onroad all'!AF4+'onroad all'!AR4+'onroad all'!AS4+ptegu!AS4+ptnonipm!D4+pt_oilgas!D4+np_oilgas!D4+rwc!D4+ptfire!D4+ptagfire!D4+cmv_c3!D4</f>
        <v>183003.72661881897</v>
      </c>
      <c r="E5" s="28">
        <f>rail!E4+cmv_c1c2!E4+nonpt!E4+nonroad!E4+ptegu!E4+ptnonipm!E4+pt_oilgas!E4+np_oilgas!E4+rwc!E4+'onroad all'!BG4+afdust!BA4+ptfire!E4+ptagfire!E4+cmv_c3!E4</f>
        <v>244278.80814060557</v>
      </c>
      <c r="F5" s="28">
        <f>rail!F4+cmv_c1c2!F4+nonpt!F4+nonroad!F4+ptegu!F4+ptnonipm!F4+pt_oilgas!F4+np_oilgas!F4+rwc!F4+'onroad all'!BJ4+afdust!BB4+ptfire!F4+ptagfire!F4+cmv_c3!F4</f>
        <v>73136.480881792508</v>
      </c>
      <c r="G5" s="28">
        <f>rail!G4+cmv_c1c2!G4+nonpt!G4+nonroad!G4+'onroad all'!BZ4+ptegu!BS4+ptnonipm!G4+pt_oilgas!G4+np_oilgas!G4+rwc!G4+ptfire!G4+ptagfire!G4+cmv_c3!G4</f>
        <v>37417.751870661727</v>
      </c>
      <c r="H5" s="28">
        <f>rail!H4+cmv_c1c2!H4+nonpt!H4+nonroad!H4+'onroad all'!CK4+ptegu!H4+ptnonipm!H4+pt_oilgas!H4+np_oilgas!H4+rwc!H4+ptfire!H4+ptagfire!H4+cmv_c3!H4+ag!C4</f>
        <v>240967.21695363813</v>
      </c>
      <c r="M5" s="30" t="s">
        <v>2</v>
      </c>
      <c r="N5" s="28">
        <f>B5+'biogenics 12'!H4</f>
        <v>1602627.0205532319</v>
      </c>
      <c r="O5" s="28">
        <f t="shared" ref="O5:O53" si="1">C5</f>
        <v>36042.751343505181</v>
      </c>
      <c r="P5" s="28">
        <f>D5+'biogenics 12'!R4</f>
        <v>196921.97121881897</v>
      </c>
      <c r="Q5" s="28">
        <f t="shared" ref="Q5:Q53" si="2">E5</f>
        <v>244278.80814060557</v>
      </c>
      <c r="R5" s="28">
        <f t="shared" ref="R5:R53" si="3">F5</f>
        <v>73136.480881792508</v>
      </c>
      <c r="S5" s="28">
        <f t="shared" ref="S5:S53" si="4">G5</f>
        <v>37417.751870661727</v>
      </c>
      <c r="T5" s="28">
        <f>H5+'biogenics 12'!X4</f>
        <v>2121080.1956536281</v>
      </c>
      <c r="V5" s="30" t="s">
        <v>2</v>
      </c>
      <c r="W5" s="28">
        <f>B5-ptfire!B4</f>
        <v>845594.76886123291</v>
      </c>
      <c r="X5" s="28">
        <f>C5-ptfire!C4</f>
        <v>30179.808831505172</v>
      </c>
      <c r="Y5" s="28">
        <f>D5-ptfire!D4</f>
        <v>177716.45940981896</v>
      </c>
      <c r="Z5" s="28">
        <f>E5-ptfire!E4</f>
        <v>207614.55817160578</v>
      </c>
      <c r="AA5" s="28">
        <f>F5-ptfire!F4</f>
        <v>42065.081200792411</v>
      </c>
      <c r="AB5" s="28">
        <f>G5-ptfire!G4</f>
        <v>34608.594807661786</v>
      </c>
      <c r="AC5" s="28">
        <f>H5-ptfire!H4</f>
        <v>156687.36528863851</v>
      </c>
    </row>
    <row r="6" spans="1:29" x14ac:dyDescent="0.3">
      <c r="A6" s="30" t="s">
        <v>3</v>
      </c>
      <c r="B6" s="28">
        <f>rail!B5+cmv_c1c2!B5+nonpt!B5+nonroad!B5+'onroad all'!P5+ptegu!B5+ptnonipm!B5+pt_oilgas!B5+np_oilgas!B5+rwc!B5+ptfire!B5+ptagfire!B5+cmv_c3!B5</f>
        <v>1556709.1577321191</v>
      </c>
      <c r="C6" s="28">
        <f>rail!C5+cmv_c1c2!C5+nonpt!C5+nonroad!C5+'onroad all'!AP5+ptegu!C5+ptnonipm!C5+pt_oilgas!C5+np_oilgas!C5+rwc!C5+ag!B5+ptfire!C5+ptagfire!C5+cmv_c3!C5</f>
        <v>85583.194346886565</v>
      </c>
      <c r="D6" s="28">
        <f>rail!D5+cmv_c1c2!D5+nonpt!D5+nonroad!D5+'onroad all'!AF5+'onroad all'!AR5+'onroad all'!AS5+ptegu!AS5+ptnonipm!D5+pt_oilgas!D5+np_oilgas!D5+rwc!D5+ptfire!D5+ptagfire!D5+cmv_c3!D5</f>
        <v>181729.07208126227</v>
      </c>
      <c r="E6" s="28">
        <f>rail!E5+cmv_c1c2!E5+nonpt!E5+nonroad!E5+ptegu!E5+ptnonipm!E5+pt_oilgas!E5+np_oilgas!E5+rwc!E5+'onroad all'!BG5+afdust!BA5+ptfire!E5+ptagfire!E5+cmv_c3!E5</f>
        <v>243626.82898816455</v>
      </c>
      <c r="F6" s="28">
        <f>rail!F5+cmv_c1c2!F5+nonpt!F5+nonroad!F5+ptegu!F5+ptnonipm!F5+pt_oilgas!F5+np_oilgas!F5+rwc!F5+'onroad all'!BJ5+afdust!BB5+ptfire!F5+ptagfire!F5+cmv_c3!F5</f>
        <v>134501.38252351788</v>
      </c>
      <c r="G6" s="28">
        <f>rail!G5+cmv_c1c2!G5+nonpt!G5+nonroad!G5+'onroad all'!BZ5+ptegu!BS5+ptnonipm!G5+pt_oilgas!G5+np_oilgas!G5+rwc!G5+ptfire!G5+ptagfire!G5+cmv_c3!G5</f>
        <v>64737.527524204277</v>
      </c>
      <c r="H6" s="28">
        <f>rail!H5+cmv_c1c2!H5+nonpt!H5+nonroad!H5+'onroad all'!CK5+ptegu!H5+ptnonipm!H5+pt_oilgas!H5+np_oilgas!H5+rwc!H5+ptfire!H5+ptagfire!H5+cmv_c3!H5+ag!C5</f>
        <v>379138.63775313832</v>
      </c>
      <c r="I6" s="48" t="s">
        <v>239</v>
      </c>
      <c r="M6" s="30" t="s">
        <v>3</v>
      </c>
      <c r="N6" s="28">
        <f>B6+'biogenics 12'!H5</f>
        <v>1733577.624172118</v>
      </c>
      <c r="O6" s="28">
        <f t="shared" si="1"/>
        <v>85583.194346886565</v>
      </c>
      <c r="P6" s="28">
        <f>D6+'biogenics 12'!R5</f>
        <v>201840.95459326217</v>
      </c>
      <c r="Q6" s="28">
        <f t="shared" si="2"/>
        <v>243626.82898816455</v>
      </c>
      <c r="R6" s="28">
        <f t="shared" si="3"/>
        <v>134501.38252351788</v>
      </c>
      <c r="S6" s="28">
        <f t="shared" si="4"/>
        <v>64737.527524204277</v>
      </c>
      <c r="T6" s="28">
        <f>H6+'biogenics 12'!X5</f>
        <v>1950793.5784531382</v>
      </c>
      <c r="V6" s="30" t="s">
        <v>3</v>
      </c>
      <c r="W6" s="28">
        <f>B6-ptfire!B5</f>
        <v>543360.43642512907</v>
      </c>
      <c r="X6" s="28">
        <f>C6-ptfire!C5</f>
        <v>68889.514343886069</v>
      </c>
      <c r="Y6" s="28">
        <f>D6-ptfire!D5</f>
        <v>164710.63831126317</v>
      </c>
      <c r="Z6" s="28">
        <f>E6-ptfire!E5</f>
        <v>137689.76894916655</v>
      </c>
      <c r="AA6" s="28">
        <f>F6-ptfire!F5</f>
        <v>44724.229406514583</v>
      </c>
      <c r="AB6" s="28">
        <f>G6-ptfire!G5</f>
        <v>56146.314347204156</v>
      </c>
      <c r="AC6" s="28">
        <f>H6-ptfire!H5</f>
        <v>139167.21882914231</v>
      </c>
    </row>
    <row r="7" spans="1:29" x14ac:dyDescent="0.3">
      <c r="A7" s="30" t="s">
        <v>4</v>
      </c>
      <c r="B7" s="28">
        <f>rail!B6+cmv_c1c2!B6+nonpt!B6+nonroad!B6+'onroad all'!P6+ptegu!B6+ptnonipm!B6+pt_oilgas!B6+np_oilgas!B6+rwc!B6+ptfire!B6+ptagfire!B6+cmv_c3!B6</f>
        <v>4925970.4134449828</v>
      </c>
      <c r="C7" s="28">
        <f>rail!C6+cmv_c1c2!C6+nonpt!C6+nonroad!C6+'onroad all'!AP6+ptegu!C6+ptnonipm!C6+pt_oilgas!C6+np_oilgas!C6+rwc!C6+ag!B6+ptfire!C6+ptagfire!C6+cmv_c3!C6</f>
        <v>395560.91798201436</v>
      </c>
      <c r="D7" s="28">
        <f>rail!D6+cmv_c1c2!D6+nonpt!D6+nonroad!D6+'onroad all'!AF6+'onroad all'!AR6+'onroad all'!AS6+ptegu!AS6+ptnonipm!D6+pt_oilgas!D6+np_oilgas!D6+rwc!D6+ptfire!D6+ptagfire!D6+cmv_c3!D6</f>
        <v>531647.59588741802</v>
      </c>
      <c r="E7" s="28">
        <f>rail!E6+cmv_c1c2!E6+nonpt!E6+nonroad!E6+ptegu!E6+ptnonipm!E6+pt_oilgas!E6+np_oilgas!E6+rwc!E6+'onroad all'!BG6+afdust!BA6+ptfire!E6+ptagfire!E6+cmv_c3!E6</f>
        <v>590878.53367876785</v>
      </c>
      <c r="F7" s="28">
        <f>rail!F6+cmv_c1c2!F6+nonpt!F6+nonroad!F6+ptegu!F6+ptnonipm!F6+pt_oilgas!F6+np_oilgas!F6+rwc!F6+'onroad all'!BJ6+afdust!BB6+ptfire!F6+ptagfire!F6+cmv_c3!F6</f>
        <v>360730.15065658157</v>
      </c>
      <c r="G7" s="28">
        <f>rail!G6+cmv_c1c2!G6+nonpt!G6+nonroad!G6+'onroad all'!BZ6+ptegu!BS6+ptnonipm!G6+pt_oilgas!G6+np_oilgas!G6+rwc!G6+ptfire!G6+ptagfire!G6+cmv_c3!G6</f>
        <v>44664.033712459124</v>
      </c>
      <c r="H7" s="28">
        <f>rail!H6+cmv_c1c2!H6+nonpt!H6+nonroad!H6+'onroad all'!CK6+ptegu!H6+ptnonipm!H6+pt_oilgas!H6+np_oilgas!H6+rwc!H6+ptfire!H6+ptagfire!H6+cmv_c3!H6+ag!C6</f>
        <v>1322223.7622477671</v>
      </c>
      <c r="M7" s="30" t="s">
        <v>4</v>
      </c>
      <c r="N7" s="28">
        <f>B7+'biogenics 12'!H6</f>
        <v>5407240.7810449814</v>
      </c>
      <c r="O7" s="28">
        <f t="shared" si="1"/>
        <v>395560.91798201436</v>
      </c>
      <c r="P7" s="28">
        <f>D7+'biogenics 12'!R6</f>
        <v>564510.19539711799</v>
      </c>
      <c r="Q7" s="28">
        <f t="shared" si="2"/>
        <v>590878.53367876785</v>
      </c>
      <c r="R7" s="28">
        <f t="shared" si="3"/>
        <v>360730.15065658157</v>
      </c>
      <c r="S7" s="28">
        <f t="shared" si="4"/>
        <v>44664.033712459124</v>
      </c>
      <c r="T7" s="28">
        <f>H7+'biogenics 12'!X6</f>
        <v>3900329.6731477669</v>
      </c>
      <c r="V7" s="30" t="s">
        <v>4</v>
      </c>
      <c r="W7" s="28">
        <f>B7-ptfire!B6</f>
        <v>1946440.3101023529</v>
      </c>
      <c r="X7" s="28">
        <f>C7-ptfire!C6</f>
        <v>346768.80164451443</v>
      </c>
      <c r="Y7" s="28">
        <f>D7-ptfire!D6</f>
        <v>496638.79152479814</v>
      </c>
      <c r="Z7" s="28">
        <f>E7-ptfire!E6</f>
        <v>292816.51462514186</v>
      </c>
      <c r="AA7" s="28">
        <f>F7-ptfire!F6</f>
        <v>108135.21899352755</v>
      </c>
      <c r="AB7" s="28">
        <f>G7-ptfire!G6</f>
        <v>23999.471861918824</v>
      </c>
      <c r="AC7" s="28">
        <f>H7-ptfire!H6</f>
        <v>620837.0605860661</v>
      </c>
    </row>
    <row r="8" spans="1:29" x14ac:dyDescent="0.3">
      <c r="A8" s="30" t="s">
        <v>5</v>
      </c>
      <c r="B8" s="28">
        <f>rail!B7+cmv_c1c2!B7+nonpt!B7+nonroad!B7+'onroad all'!P7+ptegu!B7+ptnonipm!B7+pt_oilgas!B7+np_oilgas!B7+rwc!B7+ptfire!B7+ptagfire!B7+cmv_c3!B7</f>
        <v>907679.48593893496</v>
      </c>
      <c r="C8" s="28">
        <f>rail!C7+cmv_c1c2!C7+nonpt!C7+nonroad!C7+'onroad all'!AP7+ptegu!C7+ptnonipm!C7+pt_oilgas!C7+np_oilgas!C7+rwc!C7+ag!B7+ptfire!C7+ptagfire!C7+cmv_c3!C7</f>
        <v>53492.089080045036</v>
      </c>
      <c r="D8" s="28">
        <f>rail!D7+cmv_c1c2!D7+nonpt!D7+nonroad!D7+'onroad all'!AF7+'onroad all'!AR7+'onroad all'!AS7+ptegu!AS7+ptnonipm!D7+pt_oilgas!D7+np_oilgas!D7+rwc!D7+ptfire!D7+ptagfire!D7+cmv_c3!D7</f>
        <v>223686.18914465874</v>
      </c>
      <c r="E8" s="28">
        <f>rail!E7+cmv_c1c2!E7+nonpt!E7+nonroad!E7+ptegu!E7+ptnonipm!E7+pt_oilgas!E7+np_oilgas!E7+rwc!E7+'onroad all'!BG7+afdust!BA7+ptfire!E7+ptagfire!E7+cmv_c3!E7</f>
        <v>152909.67704803072</v>
      </c>
      <c r="F8" s="28">
        <f>rail!F7+cmv_c1c2!F7+nonpt!F7+nonroad!F7+ptegu!F7+ptnonipm!F7+pt_oilgas!F7+np_oilgas!F7+rwc!F7+'onroad all'!BJ7+afdust!BB7+ptfire!F7+ptagfire!F7+cmv_c3!F7</f>
        <v>49975.776406098827</v>
      </c>
      <c r="G8" s="28">
        <f>rail!G7+cmv_c1c2!G7+nonpt!G7+nonroad!G7+'onroad all'!BZ7+ptegu!BS7+ptnonipm!G7+pt_oilgas!G7+np_oilgas!G7+rwc!G7+ptfire!G7+ptagfire!G7+cmv_c3!G7</f>
        <v>24831.30389967599</v>
      </c>
      <c r="H8" s="28">
        <f>rail!H7+cmv_c1c2!H7+nonpt!H7+nonroad!H7+'onroad all'!CK7+ptegu!H7+ptnonipm!H7+pt_oilgas!H7+np_oilgas!H7+rwc!H7+ptfire!H7+ptagfire!H7+cmv_c3!H7+ag!C7</f>
        <v>276843.32843414752</v>
      </c>
      <c r="M8" s="30" t="s">
        <v>5</v>
      </c>
      <c r="N8" s="28">
        <f>B8+'biogenics 12'!H7</f>
        <v>1074097.254238934</v>
      </c>
      <c r="O8" s="28">
        <f t="shared" si="1"/>
        <v>53492.089080045036</v>
      </c>
      <c r="P8" s="28">
        <f>D8+'biogenics 12'!R7</f>
        <v>257104.05674883575</v>
      </c>
      <c r="Q8" s="28">
        <f t="shared" si="2"/>
        <v>152909.67704803072</v>
      </c>
      <c r="R8" s="28">
        <f t="shared" si="3"/>
        <v>49975.776406098827</v>
      </c>
      <c r="S8" s="28">
        <f t="shared" si="4"/>
        <v>24831.30389967599</v>
      </c>
      <c r="T8" s="28">
        <f>H8+'biogenics 12'!X7</f>
        <v>1060777.9991241475</v>
      </c>
      <c r="V8" s="30" t="s">
        <v>5</v>
      </c>
      <c r="W8" s="28">
        <f>B8-ptfire!B7</f>
        <v>748022.518606934</v>
      </c>
      <c r="X8" s="28">
        <f>C8-ptfire!C7</f>
        <v>50877.351258045033</v>
      </c>
      <c r="Y8" s="28">
        <f>D8-ptfire!D7</f>
        <v>221798.25143365873</v>
      </c>
      <c r="Z8" s="28">
        <f>E8-ptfire!E7</f>
        <v>136927.41573103072</v>
      </c>
      <c r="AA8" s="28">
        <f>F8-ptfire!F7</f>
        <v>36431.485868098927</v>
      </c>
      <c r="AB8" s="28">
        <f>G8-ptfire!G7</f>
        <v>23720.33469967599</v>
      </c>
      <c r="AC8" s="28">
        <f>H8-ptfire!H7</f>
        <v>239256.43863214762</v>
      </c>
    </row>
    <row r="9" spans="1:29" x14ac:dyDescent="0.3">
      <c r="A9" s="30" t="s">
        <v>6</v>
      </c>
      <c r="B9" s="28">
        <f>rail!B8+cmv_c1c2!B8+nonpt!B8+nonroad!B8+'onroad all'!P8+ptegu!B8+ptnonipm!B8+pt_oilgas!B8+np_oilgas!B8+rwc!B8+ptfire!B8+ptagfire!B8+cmv_c3!B8</f>
        <v>358212.307642064</v>
      </c>
      <c r="C9" s="28">
        <f>rail!C8+cmv_c1c2!C8+nonpt!C8+nonroad!C8+'onroad all'!AP8+ptegu!C8+ptnonipm!C8+pt_oilgas!C8+np_oilgas!C8+rwc!C8+ag!B8+ptfire!C8+ptagfire!C8+cmv_c3!C8</f>
        <v>4100.1807399786576</v>
      </c>
      <c r="D9" s="28">
        <f>rail!D8+cmv_c1c2!D8+nonpt!D8+nonroad!D8+'onroad all'!AF8+'onroad all'!AR8+'onroad all'!AS8+ptegu!AS8+ptnonipm!D8+pt_oilgas!D8+np_oilgas!D8+rwc!D8+ptfire!D8+ptagfire!D8+cmv_c3!D8</f>
        <v>54489.772546776592</v>
      </c>
      <c r="E9" s="28">
        <f>rail!E8+cmv_c1c2!E8+nonpt!E8+nonroad!E8+ptegu!E8+ptnonipm!E8+pt_oilgas!E8+np_oilgas!E8+rwc!E8+'onroad all'!BG8+afdust!BA8+ptfire!E8+ptagfire!E8+cmv_c3!E8</f>
        <v>15773.997598267249</v>
      </c>
      <c r="F9" s="28">
        <f>rail!F8+cmv_c1c2!F8+nonpt!F8+nonroad!F8+ptegu!F8+ptnonipm!F8+pt_oilgas!F8+np_oilgas!F8+rwc!F8+'onroad all'!BJ8+afdust!BB8+ptfire!F8+ptagfire!F8+cmv_c3!F8</f>
        <v>11093.267955804555</v>
      </c>
      <c r="G9" s="28">
        <f>rail!G8+cmv_c1c2!G8+nonpt!G8+nonroad!G8+'onroad all'!BZ8+ptegu!BS8+ptnonipm!G8+pt_oilgas!G8+np_oilgas!G8+rwc!G8+ptfire!G8+ptagfire!G8+cmv_c3!G8</f>
        <v>11119.900534899774</v>
      </c>
      <c r="H9" s="28">
        <f>rail!H8+cmv_c1c2!H8+nonpt!H8+nonroad!H8+'onroad all'!CK8+ptegu!H8+ptnonipm!H8+pt_oilgas!H8+np_oilgas!H8+rwc!H8+ptfire!H8+ptagfire!H8+cmv_c3!H8+ag!C8</f>
        <v>77123.178463247285</v>
      </c>
      <c r="I9" s="48" t="s">
        <v>239</v>
      </c>
      <c r="M9" s="30" t="s">
        <v>6</v>
      </c>
      <c r="N9" s="28">
        <f>B9+'biogenics 12'!H8</f>
        <v>366074.89339206397</v>
      </c>
      <c r="O9" s="28">
        <f t="shared" si="1"/>
        <v>4100.1807399786576</v>
      </c>
      <c r="P9" s="28">
        <f>D9+'biogenics 12'!R8</f>
        <v>55109.889357147593</v>
      </c>
      <c r="Q9" s="28">
        <f t="shared" si="2"/>
        <v>15773.997598267249</v>
      </c>
      <c r="R9" s="28">
        <f t="shared" si="3"/>
        <v>11093.267955804555</v>
      </c>
      <c r="S9" s="28">
        <f t="shared" si="4"/>
        <v>11119.900534899774</v>
      </c>
      <c r="T9" s="28">
        <f>H9+'biogenics 12'!X8</f>
        <v>148282.67349324719</v>
      </c>
      <c r="V9" s="30" t="s">
        <v>6</v>
      </c>
      <c r="W9" s="28">
        <f>B9-ptfire!B8</f>
        <v>357224.60918106401</v>
      </c>
      <c r="X9" s="28">
        <f>C9-ptfire!C8</f>
        <v>4083.8218079786575</v>
      </c>
      <c r="Y9" s="28">
        <f>D9-ptfire!D8</f>
        <v>54468.663044776593</v>
      </c>
      <c r="Z9" s="28">
        <f>E9-ptfire!E8</f>
        <v>15666.70382926725</v>
      </c>
      <c r="AA9" s="28">
        <f>F9-ptfire!F8</f>
        <v>11002.341049804554</v>
      </c>
      <c r="AB9" s="28">
        <f>G9-ptfire!G8</f>
        <v>11110.144062899775</v>
      </c>
      <c r="AC9" s="28">
        <f>H9-ptfire!H8</f>
        <v>76888.018710247285</v>
      </c>
    </row>
    <row r="10" spans="1:29" x14ac:dyDescent="0.3">
      <c r="A10" s="30" t="s">
        <v>7</v>
      </c>
      <c r="B10" s="28">
        <f>rail!B9+cmv_c1c2!B9+nonpt!B9+nonroad!B9+'onroad all'!P9+ptegu!B9+ptnonipm!B9+pt_oilgas!B9+np_oilgas!B9+rwc!B9+ptfire!B9+ptagfire!B9+cmv_c3!B9</f>
        <v>118016.23094431138</v>
      </c>
      <c r="C10" s="28">
        <f>rail!C9+cmv_c1c2!C9+nonpt!C9+nonroad!C9+'onroad all'!AP9+ptegu!C9+ptnonipm!C9+pt_oilgas!C9+np_oilgas!C9+rwc!C9+ag!B9+ptfire!C9+ptagfire!C9+cmv_c3!C9</f>
        <v>7006.9193166360019</v>
      </c>
      <c r="D10" s="28">
        <f>rail!D9+cmv_c1c2!D9+nonpt!D9+nonroad!D9+'onroad all'!AF9+'onroad all'!AR9+'onroad all'!AS9+ptegu!AS9+ptnonipm!D9+pt_oilgas!D9+np_oilgas!D9+rwc!D9+ptfire!D9+ptagfire!D9+cmv_c3!D9</f>
        <v>24111.730656456115</v>
      </c>
      <c r="E10" s="28">
        <f>rail!E9+cmv_c1c2!E9+nonpt!E9+nonroad!E9+ptegu!E9+ptnonipm!E9+pt_oilgas!E9+np_oilgas!E9+rwc!E9+'onroad all'!BG9+afdust!BA9+ptfire!E9+ptagfire!E9+cmv_c3!E9</f>
        <v>7227.0539198301285</v>
      </c>
      <c r="F10" s="28">
        <f>rail!F9+cmv_c1c2!F9+nonpt!F9+nonroad!F9+ptegu!F9+ptnonipm!F9+pt_oilgas!F9+np_oilgas!F9+rwc!F9+'onroad all'!BJ9+afdust!BB9+ptfire!F9+ptagfire!F9+cmv_c3!F9</f>
        <v>3227.4870217768557</v>
      </c>
      <c r="G10" s="28">
        <f>rail!G9+cmv_c1c2!G9+nonpt!G9+nonroad!G9+'onroad all'!BZ9+ptegu!BS9+ptnonipm!G9+pt_oilgas!G9+np_oilgas!G9+rwc!G9+ptfire!G9+ptagfire!G9+cmv_c3!G9</f>
        <v>2231.148606833051</v>
      </c>
      <c r="H10" s="28">
        <f>rail!H9+cmv_c1c2!H9+nonpt!H9+nonroad!H9+'onroad all'!CK9+ptegu!H9+ptnonipm!H9+pt_oilgas!H9+np_oilgas!H9+rwc!H9+ptfire!H9+ptagfire!H9+cmv_c3!H9+ag!C9</f>
        <v>18735.080179347413</v>
      </c>
      <c r="I10" s="48" t="s">
        <v>239</v>
      </c>
      <c r="M10" s="30" t="s">
        <v>7</v>
      </c>
      <c r="N10" s="28">
        <f>B10+'biogenics 12'!H9</f>
        <v>121898.44508431137</v>
      </c>
      <c r="O10" s="28">
        <f t="shared" si="1"/>
        <v>7006.9193166360019</v>
      </c>
      <c r="P10" s="28">
        <f>D10+'biogenics 12'!R9</f>
        <v>24866.319696456114</v>
      </c>
      <c r="Q10" s="28">
        <f t="shared" si="2"/>
        <v>7227.0539198301285</v>
      </c>
      <c r="R10" s="28">
        <f t="shared" si="3"/>
        <v>3227.4870217768557</v>
      </c>
      <c r="S10" s="28">
        <f t="shared" si="4"/>
        <v>2231.148606833051</v>
      </c>
      <c r="T10" s="28">
        <f>H10+'biogenics 12'!X9</f>
        <v>44882.104279347412</v>
      </c>
      <c r="V10" s="30" t="s">
        <v>7</v>
      </c>
      <c r="W10" s="28">
        <f>B10-ptfire!B9</f>
        <v>116318.39466031139</v>
      </c>
      <c r="X10" s="28">
        <f>C10-ptfire!C9</f>
        <v>6978.7931396360018</v>
      </c>
      <c r="Y10" s="28">
        <f>D10-ptfire!D9</f>
        <v>24075.165985456115</v>
      </c>
      <c r="Z10" s="28">
        <f>E10-ptfire!E9</f>
        <v>7042.3696798301298</v>
      </c>
      <c r="AA10" s="28">
        <f>F10-ptfire!F9</f>
        <v>3070.9750327768566</v>
      </c>
      <c r="AB10" s="28">
        <f>G10-ptfire!G9</f>
        <v>2214.2924568330509</v>
      </c>
      <c r="AC10" s="28">
        <f>H10-ptfire!H9</f>
        <v>18330.767168347415</v>
      </c>
    </row>
    <row r="11" spans="1:29" x14ac:dyDescent="0.3">
      <c r="A11" s="30" t="s">
        <v>8</v>
      </c>
      <c r="B11" s="28">
        <f>rail!B10+cmv_c1c2!B10+nonpt!B10+nonroad!B10+'onroad all'!P10+ptegu!B10+ptnonipm!B10+pt_oilgas!B10+np_oilgas!B10+rwc!B10+ptfire!B10+ptagfire!B10+cmv_c3!B10</f>
        <v>40179.176003103406</v>
      </c>
      <c r="C11" s="28">
        <f>rail!C10+cmv_c1c2!C10+nonpt!C10+nonroad!C10+'onroad all'!AP10+ptegu!C10+ptnonipm!C10+pt_oilgas!C10+np_oilgas!C10+rwc!C10+ag!B10+ptfire!C10+ptagfire!C10+cmv_c3!C10</f>
        <v>303.89404967369961</v>
      </c>
      <c r="D11" s="28">
        <f>rail!D10+cmv_c1c2!D10+nonpt!D10+nonroad!D10+'onroad all'!AF10+'onroad all'!AR10+'onroad all'!AS10+ptegu!AS10+ptnonipm!D10+pt_oilgas!D10+np_oilgas!D10+rwc!D10+ptfire!D10+ptagfire!D10+cmv_c3!D10</f>
        <v>7515.4619611172802</v>
      </c>
      <c r="E11" s="28">
        <f>rail!E10+cmv_c1c2!E10+nonpt!E10+nonroad!E10+ptegu!E10+ptnonipm!E10+pt_oilgas!E10+np_oilgas!E10+rwc!E10+'onroad all'!BG10+afdust!BA10+ptfire!E10+ptagfire!E10+cmv_c3!E10</f>
        <v>1914.768985599221</v>
      </c>
      <c r="F11" s="28">
        <f>rail!F10+cmv_c1c2!F10+nonpt!F10+nonroad!F10+ptegu!F10+ptnonipm!F10+pt_oilgas!F10+np_oilgas!F10+rwc!F10+'onroad all'!BJ10+afdust!BB10+ptfire!F10+ptagfire!F10+cmv_c3!F10</f>
        <v>935.13301574962986</v>
      </c>
      <c r="G11" s="28">
        <f>rail!G10+cmv_c1c2!G10+nonpt!G10+nonroad!G10+'onroad all'!BZ10+ptegu!BS10+ptnonipm!G10+pt_oilgas!G10+np_oilgas!G10+rwc!G10+ptfire!G10+ptagfire!G10+cmv_c3!G10</f>
        <v>230.15730547566304</v>
      </c>
      <c r="H11" s="28">
        <f>rail!H10+cmv_c1c2!H10+nonpt!H10+nonroad!H10+'onroad all'!CK10+ptegu!H10+ptnonipm!H10+pt_oilgas!H10+np_oilgas!H10+rwc!H10+ptfire!H10+ptagfire!H10+cmv_c3!H10+ag!C10</f>
        <v>8357.0458209154895</v>
      </c>
      <c r="I11" s="48" t="s">
        <v>239</v>
      </c>
      <c r="M11" s="30" t="s">
        <v>8</v>
      </c>
      <c r="N11" s="28">
        <f>B11+'biogenics 12'!H10</f>
        <v>40316.341044103407</v>
      </c>
      <c r="O11" s="28">
        <f t="shared" si="1"/>
        <v>303.89404967369961</v>
      </c>
      <c r="P11" s="28">
        <f>D11+'biogenics 12'!R10</f>
        <v>7528.7653006172804</v>
      </c>
      <c r="Q11" s="28">
        <f t="shared" si="2"/>
        <v>1914.768985599221</v>
      </c>
      <c r="R11" s="28">
        <f t="shared" si="3"/>
        <v>935.13301574962986</v>
      </c>
      <c r="S11" s="28">
        <f t="shared" si="4"/>
        <v>230.15730547566304</v>
      </c>
      <c r="T11" s="28">
        <f>H11+'biogenics 12'!X10</f>
        <v>9869.4672509154789</v>
      </c>
      <c r="V11" s="30" t="s">
        <v>8</v>
      </c>
      <c r="W11" s="28">
        <f>B11-ptfire!B10</f>
        <v>40179.176003103406</v>
      </c>
      <c r="X11" s="28">
        <f>C11-ptfire!C10</f>
        <v>303.89404967369961</v>
      </c>
      <c r="Y11" s="28">
        <f>D11-ptfire!D10</f>
        <v>7515.4619611172802</v>
      </c>
      <c r="Z11" s="28">
        <f>E11-ptfire!E10</f>
        <v>1914.768985599221</v>
      </c>
      <c r="AA11" s="28">
        <f>F11-ptfire!F10</f>
        <v>935.13301574962986</v>
      </c>
      <c r="AB11" s="28">
        <f>G11-ptfire!G10</f>
        <v>230.15730547566304</v>
      </c>
      <c r="AC11" s="28">
        <f>H11-ptfire!H10</f>
        <v>8357.0458209154895</v>
      </c>
    </row>
    <row r="12" spans="1:29" x14ac:dyDescent="0.3">
      <c r="A12" s="30" t="s">
        <v>9</v>
      </c>
      <c r="B12" s="28">
        <f>rail!B11+cmv_c1c2!B11+nonpt!B11+nonroad!B11+'onroad all'!P11+ptegu!B11+ptnonipm!B11+pt_oilgas!B11+np_oilgas!B11+rwc!B11+ptfire!B11+ptagfire!B11+cmv_c3!B11</f>
        <v>3605970.0962803289</v>
      </c>
      <c r="C12" s="28">
        <f>rail!C11+cmv_c1c2!C11+nonpt!C11+nonroad!C11+'onroad all'!AP11+ptegu!C11+ptnonipm!C11+pt_oilgas!C11+np_oilgas!C11+rwc!C11+ag!B11+ptfire!C11+ptagfire!C11+cmv_c3!C11</f>
        <v>65904.342214547331</v>
      </c>
      <c r="D12" s="28">
        <f>rail!D11+cmv_c1c2!D11+nonpt!D11+nonroad!D11+'onroad all'!AF11+'onroad all'!AR11+'onroad all'!AS11+ptegu!AS11+ptnonipm!D11+pt_oilgas!D11+np_oilgas!D11+rwc!D11+ptfire!D11+ptagfire!D11+cmv_c3!D11</f>
        <v>495965.90681503707</v>
      </c>
      <c r="E12" s="28">
        <f>rail!E11+cmv_c1c2!E11+nonpt!E11+nonroad!E11+ptegu!E11+ptnonipm!E11+pt_oilgas!E11+np_oilgas!E11+rwc!E11+'onroad all'!BG11+afdust!BA11+ptfire!E11+ptagfire!E11+cmv_c3!E11</f>
        <v>461822.47179109947</v>
      </c>
      <c r="F12" s="28">
        <f>rail!F11+cmv_c1c2!F11+nonpt!F11+nonroad!F11+ptegu!F11+ptnonipm!F11+pt_oilgas!F11+np_oilgas!F11+rwc!F11+'onroad all'!BJ11+afdust!BB11+ptfire!F11+ptagfire!F11+cmv_c3!F11</f>
        <v>182528.70425308711</v>
      </c>
      <c r="G12" s="28">
        <f>rail!G11+cmv_c1c2!G11+nonpt!G11+nonroad!G11+'onroad all'!BZ11+ptegu!BS11+ptnonipm!G11+pt_oilgas!G11+np_oilgas!G11+rwc!G11+ptfire!G11+ptagfire!G11+cmv_c3!G11</f>
        <v>90116.076380554077</v>
      </c>
      <c r="H12" s="28">
        <f>rail!H11+cmv_c1c2!H11+nonpt!H11+nonroad!H11+'onroad all'!CK11+ptegu!H11+ptnonipm!H11+pt_oilgas!H11+np_oilgas!H11+rwc!H11+ptfire!H11+ptagfire!H11+cmv_c3!H11+ag!C11</f>
        <v>674565.36254893802</v>
      </c>
      <c r="I12" s="48" t="s">
        <v>239</v>
      </c>
      <c r="M12" s="30" t="s">
        <v>9</v>
      </c>
      <c r="N12" s="28">
        <f>B12+'biogenics 12'!H11</f>
        <v>3873314.8668803289</v>
      </c>
      <c r="O12" s="28">
        <f t="shared" si="1"/>
        <v>65904.342214547331</v>
      </c>
      <c r="P12" s="28">
        <f>D12+'biogenics 12'!R11</f>
        <v>511111.19814503705</v>
      </c>
      <c r="Q12" s="28">
        <f t="shared" si="2"/>
        <v>461822.47179109947</v>
      </c>
      <c r="R12" s="28">
        <f t="shared" si="3"/>
        <v>182528.70425308711</v>
      </c>
      <c r="S12" s="28">
        <f t="shared" si="4"/>
        <v>90116.076380554077</v>
      </c>
      <c r="T12" s="28">
        <f>H12+'biogenics 12'!X11</f>
        <v>2472376.7510489379</v>
      </c>
      <c r="V12" s="30" t="s">
        <v>9</v>
      </c>
      <c r="W12" s="28">
        <f>B12-ptfire!B11</f>
        <v>2838939.626670735</v>
      </c>
      <c r="X12" s="28">
        <f>C12-ptfire!C11</f>
        <v>53212.736976166729</v>
      </c>
      <c r="Y12" s="28">
        <f>D12-ptfire!D11</f>
        <v>480215.73616149707</v>
      </c>
      <c r="Z12" s="28">
        <f>E12-ptfire!E11</f>
        <v>379074.22764798626</v>
      </c>
      <c r="AA12" s="28">
        <f>F12-ptfire!F11</f>
        <v>112403.081082075</v>
      </c>
      <c r="AB12" s="28">
        <f>G12-ptfire!G11</f>
        <v>82736.018905584511</v>
      </c>
      <c r="AC12" s="28">
        <f>H12-ptfire!H11</f>
        <v>492123.71443139506</v>
      </c>
    </row>
    <row r="13" spans="1:29" x14ac:dyDescent="0.3">
      <c r="A13" s="30" t="s">
        <v>10</v>
      </c>
      <c r="B13" s="28">
        <f>rail!B12+cmv_c1c2!B12+nonpt!B12+nonroad!B12+'onroad all'!P12+ptegu!B12+ptnonipm!B12+pt_oilgas!B12+np_oilgas!B12+rwc!B12+ptfire!B12+ptagfire!B12+cmv_c3!B12</f>
        <v>2610802.5735323713</v>
      </c>
      <c r="C13" s="28">
        <f>rail!C12+cmv_c1c2!C12+nonpt!C12+nonroad!C12+'onroad all'!AP12+ptegu!C12+ptnonipm!C12+pt_oilgas!C12+np_oilgas!C12+rwc!C12+ag!B12+ptfire!C12+ptagfire!C12+cmv_c3!C12</f>
        <v>92945.727621304628</v>
      </c>
      <c r="D13" s="28">
        <f>rail!D12+cmv_c1c2!D12+nonpt!D12+nonroad!D12+'onroad all'!AF12+'onroad all'!AR12+'onroad all'!AS12+ptegu!AS12+ptnonipm!D12+pt_oilgas!D12+np_oilgas!D12+rwc!D12+ptfire!D12+ptagfire!D12+cmv_c3!D12</f>
        <v>317161.47463339125</v>
      </c>
      <c r="E13" s="28">
        <f>rail!E12+cmv_c1c2!E12+nonpt!E12+nonroad!E12+ptegu!E12+ptnonipm!E12+pt_oilgas!E12+np_oilgas!E12+rwc!E12+'onroad all'!BG12+afdust!BA12+ptfire!E12+ptagfire!E12+cmv_c3!E12</f>
        <v>272683.17110814032</v>
      </c>
      <c r="F13" s="28">
        <f>rail!F12+cmv_c1c2!F12+nonpt!F12+nonroad!F12+ptegu!F12+ptnonipm!F12+pt_oilgas!F12+np_oilgas!F12+rwc!F12+'onroad all'!BJ12+afdust!BB12+ptfire!F12+ptagfire!F12+cmv_c3!F12</f>
        <v>158461.99194327419</v>
      </c>
      <c r="G13" s="28">
        <f>rail!G12+cmv_c1c2!G12+nonpt!G12+nonroad!G12+'onroad all'!BZ12+ptegu!BS12+ptnonipm!G12+pt_oilgas!G12+np_oilgas!G12+rwc!G12+ptfire!G12+ptagfire!G12+cmv_c3!G12</f>
        <v>52769.575469197662</v>
      </c>
      <c r="H13" s="28">
        <f>rail!H12+cmv_c1c2!H12+nonpt!H12+nonroad!H12+'onroad all'!CK12+ptegu!H12+ptnonipm!H12+pt_oilgas!H12+np_oilgas!H12+rwc!H12+ptfire!H12+ptagfire!H12+cmv_c3!H12+ag!C12</f>
        <v>529453.20363549911</v>
      </c>
      <c r="I13" s="48" t="s">
        <v>239</v>
      </c>
      <c r="M13" s="30" t="s">
        <v>10</v>
      </c>
      <c r="N13" s="28">
        <f>B13+'biogenics 12'!H12</f>
        <v>2858800.1459523705</v>
      </c>
      <c r="O13" s="28">
        <f t="shared" si="1"/>
        <v>92945.727621304628</v>
      </c>
      <c r="P13" s="28">
        <f>D13+'biogenics 12'!R12</f>
        <v>334960.76769239124</v>
      </c>
      <c r="Q13" s="28">
        <f t="shared" si="2"/>
        <v>272683.17110814032</v>
      </c>
      <c r="R13" s="28">
        <f t="shared" si="3"/>
        <v>158461.99194327419</v>
      </c>
      <c r="S13" s="28">
        <f t="shared" si="4"/>
        <v>52769.575469197662</v>
      </c>
      <c r="T13" s="28">
        <f>H13+'biogenics 12'!X12</f>
        <v>2590379.442435489</v>
      </c>
      <c r="V13" s="30" t="s">
        <v>10</v>
      </c>
      <c r="W13" s="28">
        <f>B13-ptfire!B12</f>
        <v>1641141.3371845945</v>
      </c>
      <c r="X13" s="28">
        <f>C13-ptfire!C12</f>
        <v>76878.857154704529</v>
      </c>
      <c r="Y13" s="28">
        <f>D13-ptfire!D12</f>
        <v>296095.01172771165</v>
      </c>
      <c r="Z13" s="28">
        <f>E13-ptfire!E12</f>
        <v>167042.94901326732</v>
      </c>
      <c r="AA13" s="28">
        <f>F13-ptfire!F12</f>
        <v>68936.392727819693</v>
      </c>
      <c r="AB13" s="28">
        <f>G13-ptfire!G12</f>
        <v>43086.558769696981</v>
      </c>
      <c r="AC13" s="28">
        <f>H13-ptfire!H12</f>
        <v>298492.27794416511</v>
      </c>
    </row>
    <row r="14" spans="1:29" x14ac:dyDescent="0.3">
      <c r="A14" s="30" t="s">
        <v>12</v>
      </c>
      <c r="B14" s="28">
        <f>rail!B13+cmv_c1c2!B13+nonpt!B13+nonroad!B13+'onroad all'!P13+ptegu!B13+ptnonipm!B13+pt_oilgas!B13+np_oilgas!B13+rwc!B13+ptfire!B13+ptagfire!B13+cmv_c3!B13</f>
        <v>1558161.8164492811</v>
      </c>
      <c r="C14" s="28">
        <f>rail!C13+cmv_c1c2!C13+nonpt!C13+nonroad!C13+'onroad all'!AP13+ptegu!C13+ptnonipm!C13+pt_oilgas!C13+np_oilgas!C13+rwc!C13+ag!B13+ptfire!C13+ptagfire!C13+cmv_c3!C13</f>
        <v>88203.406366375784</v>
      </c>
      <c r="D14" s="28">
        <f>rail!D13+cmv_c1c2!D13+nonpt!D13+nonroad!D13+'onroad all'!AF13+'onroad all'!AR13+'onroad all'!AS13+ptegu!AS13+ptnonipm!D13+pt_oilgas!D13+np_oilgas!D13+rwc!D13+ptfire!D13+ptagfire!D13+cmv_c3!D13</f>
        <v>89296.053919849728</v>
      </c>
      <c r="E14" s="28">
        <f>rail!E13+cmv_c1c2!E13+nonpt!E13+nonroad!E13+ptegu!E13+ptnonipm!E13+pt_oilgas!E13+np_oilgas!E13+rwc!E13+'onroad all'!BG13+afdust!BA13+ptfire!E13+ptagfire!E13+cmv_c3!E13</f>
        <v>297425.48817828239</v>
      </c>
      <c r="F14" s="28">
        <f>rail!F13+cmv_c1c2!F13+nonpt!F13+nonroad!F13+ptegu!F13+ptnonipm!F13+pt_oilgas!F13+np_oilgas!F13+rwc!F13+'onroad all'!BJ13+afdust!BB13+ptfire!F13+ptagfire!F13+cmv_c3!F13</f>
        <v>137981.72957110294</v>
      </c>
      <c r="G14" s="28">
        <f>rail!G13+cmv_c1c2!G13+nonpt!G13+nonroad!G13+'onroad all'!BZ13+ptegu!BS13+ptnonipm!G13+pt_oilgas!G13+np_oilgas!G13+rwc!G13+ptfire!G13+ptagfire!G13+cmv_c3!G13</f>
        <v>12323.786469307141</v>
      </c>
      <c r="H14" s="28">
        <f>rail!H13+cmv_c1c2!H13+nonpt!H13+nonroad!H13+'onroad all'!CK13+ptegu!H13+ptnonipm!H13+pt_oilgas!H13+np_oilgas!H13+rwc!H13+ptfire!H13+ptagfire!H13+cmv_c3!H13+ag!C13</f>
        <v>378552.15990655473</v>
      </c>
      <c r="M14" s="30" t="s">
        <v>12</v>
      </c>
      <c r="N14" s="28">
        <f>B14+'biogenics 12'!H13</f>
        <v>1720438.38959928</v>
      </c>
      <c r="O14" s="28">
        <f t="shared" si="1"/>
        <v>88203.406366375784</v>
      </c>
      <c r="P14" s="28">
        <f>D14+'biogenics 12'!R13</f>
        <v>104754.55460131152</v>
      </c>
      <c r="Q14" s="28">
        <f t="shared" si="2"/>
        <v>297425.48817828239</v>
      </c>
      <c r="R14" s="28">
        <f t="shared" si="3"/>
        <v>137981.72957110294</v>
      </c>
      <c r="S14" s="28">
        <f t="shared" si="4"/>
        <v>12323.786469307141</v>
      </c>
      <c r="T14" s="28">
        <f>H14+'biogenics 12'!X13</f>
        <v>1105533.6402065549</v>
      </c>
      <c r="V14" s="30" t="s">
        <v>12</v>
      </c>
      <c r="W14" s="28">
        <f>B14-ptfire!B13</f>
        <v>300796.97017127112</v>
      </c>
      <c r="X14" s="28">
        <f>C14-ptfire!C13</f>
        <v>67595.287057375477</v>
      </c>
      <c r="Y14" s="28">
        <f>D14-ptfire!D13</f>
        <v>73606.566696849724</v>
      </c>
      <c r="Z14" s="28">
        <f>E14-ptfire!E13</f>
        <v>170825.21054428039</v>
      </c>
      <c r="AA14" s="28">
        <f>F14-ptfire!F13</f>
        <v>30693.351563105942</v>
      </c>
      <c r="AB14" s="28">
        <f>G14-ptfire!G13</f>
        <v>3323.3029073071702</v>
      </c>
      <c r="AC14" s="28">
        <f>H14-ptfire!H13</f>
        <v>82310.548679554719</v>
      </c>
    </row>
    <row r="15" spans="1:29" x14ac:dyDescent="0.3">
      <c r="A15" s="30" t="s">
        <v>13</v>
      </c>
      <c r="B15" s="28">
        <f>rail!B14+cmv_c1c2!B14+nonpt!B14+nonroad!B14+'onroad all'!P14+ptegu!B14+ptnonipm!B14+pt_oilgas!B14+np_oilgas!B14+rwc!B14+ptfire!B14+ptagfire!B14+cmv_c3!B14</f>
        <v>1652828.2771039924</v>
      </c>
      <c r="C15" s="28">
        <f>rail!C14+cmv_c1c2!C14+nonpt!C14+nonroad!C14+'onroad all'!AP14+ptegu!C14+ptnonipm!C14+pt_oilgas!C14+np_oilgas!C14+rwc!C14+ag!B14+ptfire!C14+ptagfire!C14+cmv_c3!C14</f>
        <v>84584.733033104058</v>
      </c>
      <c r="D15" s="28">
        <f>rail!D14+cmv_c1c2!D14+nonpt!D14+nonroad!D14+'onroad all'!AF14+'onroad all'!AR14+'onroad all'!AS14+ptegu!AS14+ptnonipm!D14+pt_oilgas!D14+np_oilgas!D14+rwc!D14+ptfire!D14+ptagfire!D14+cmv_c3!D14</f>
        <v>377208.48447848391</v>
      </c>
      <c r="E15" s="28">
        <f>rail!E14+cmv_c1c2!E14+nonpt!E14+nonroad!E14+ptegu!E14+ptnonipm!E14+pt_oilgas!E14+np_oilgas!E14+rwc!E14+'onroad all'!BG14+afdust!BA14+ptfire!E14+ptagfire!E14+cmv_c3!E14</f>
        <v>430668.2600642484</v>
      </c>
      <c r="F15" s="28">
        <f>rail!F14+cmv_c1c2!F14+nonpt!F14+nonroad!F14+ptegu!F14+ptnonipm!F14+pt_oilgas!F14+np_oilgas!F14+rwc!F14+'onroad all'!BJ14+afdust!BB14+ptfire!F14+ptagfire!F14+cmv_c3!F14</f>
        <v>114738.39067635674</v>
      </c>
      <c r="G15" s="28">
        <f>rail!G14+cmv_c1c2!G14+nonpt!G14+nonroad!G14+'onroad all'!BZ14+ptegu!BS14+ptnonipm!G14+pt_oilgas!G14+np_oilgas!G14+rwc!G14+ptfire!G14+ptagfire!G14+cmv_c3!G14</f>
        <v>103387.75640835825</v>
      </c>
      <c r="H15" s="28">
        <f>rail!H14+cmv_c1c2!H14+nonpt!H14+nonroad!H14+'onroad all'!CK14+ptegu!H14+ptnonipm!H14+pt_oilgas!H14+np_oilgas!H14+rwc!H14+ptfire!H14+ptagfire!H14+cmv_c3!H14+ag!C14</f>
        <v>380842.75123283855</v>
      </c>
      <c r="I15" s="48" t="s">
        <v>239</v>
      </c>
      <c r="M15" s="30" t="s">
        <v>13</v>
      </c>
      <c r="N15" s="28">
        <f>B15+'biogenics 12'!H14</f>
        <v>1741670.7837369924</v>
      </c>
      <c r="O15" s="28">
        <f t="shared" si="1"/>
        <v>84584.733033104058</v>
      </c>
      <c r="P15" s="28">
        <f>D15+'biogenics 12'!R14</f>
        <v>416562.36627200962</v>
      </c>
      <c r="Q15" s="28">
        <f t="shared" si="2"/>
        <v>430668.2600642484</v>
      </c>
      <c r="R15" s="28">
        <f t="shared" si="3"/>
        <v>114738.39067635674</v>
      </c>
      <c r="S15" s="28">
        <f t="shared" si="4"/>
        <v>103387.75640835825</v>
      </c>
      <c r="T15" s="28">
        <f>H15+'biogenics 12'!X14</f>
        <v>811530.93710983847</v>
      </c>
      <c r="V15" s="30" t="s">
        <v>13</v>
      </c>
      <c r="W15" s="28">
        <f>B15-ptfire!B14</f>
        <v>1476983.8373839904</v>
      </c>
      <c r="X15" s="28">
        <f>C15-ptfire!C14</f>
        <v>81677.052629103811</v>
      </c>
      <c r="Y15" s="28">
        <f>D15-ptfire!D14</f>
        <v>373695.69979948411</v>
      </c>
      <c r="Z15" s="28">
        <f>E15-ptfire!E14</f>
        <v>411785.44333224831</v>
      </c>
      <c r="AA15" s="28">
        <f>F15-ptfire!F14</f>
        <v>98736.008333357138</v>
      </c>
      <c r="AB15" s="28">
        <f>G15-ptfire!G14</f>
        <v>101725.81849635822</v>
      </c>
      <c r="AC15" s="28">
        <f>H15-ptfire!H14</f>
        <v>339044.72756583686</v>
      </c>
    </row>
    <row r="16" spans="1:29" x14ac:dyDescent="0.3">
      <c r="A16" s="30" t="s">
        <v>14</v>
      </c>
      <c r="B16" s="28">
        <f>rail!B15+cmv_c1c2!B15+nonpt!B15+nonroad!B15+'onroad all'!P15+ptegu!B15+ptnonipm!B15+pt_oilgas!B15+np_oilgas!B15+rwc!B15+ptfire!B15+ptagfire!B15+cmv_c3!B15</f>
        <v>1349705.1735559206</v>
      </c>
      <c r="C16" s="28">
        <f>rail!C15+cmv_c1c2!C15+nonpt!C15+nonroad!C15+'onroad all'!AP15+ptegu!C15+ptnonipm!C15+pt_oilgas!C15+np_oilgas!C15+rwc!C15+ag!B15+ptfire!C15+ptagfire!C15+cmv_c3!C15</f>
        <v>70144.563777845833</v>
      </c>
      <c r="D16" s="28">
        <f>rail!D15+cmv_c1c2!D15+nonpt!D15+nonroad!D15+'onroad all'!AF15+'onroad all'!AR15+'onroad all'!AS15+ptegu!AS15+ptnonipm!D15+pt_oilgas!D15+np_oilgas!D15+rwc!D15+ptfire!D15+ptagfire!D15+cmv_c3!D15</f>
        <v>331265.05134045385</v>
      </c>
      <c r="E16" s="28">
        <f>rail!E15+cmv_c1c2!E15+nonpt!E15+nonroad!E15+ptegu!E15+ptnonipm!E15+pt_oilgas!E15+np_oilgas!E15+rwc!E15+'onroad all'!BG15+afdust!BA15+ptfire!E15+ptagfire!E15+cmv_c3!E15</f>
        <v>262972.36969548144</v>
      </c>
      <c r="F16" s="28">
        <f>rail!F15+cmv_c1c2!F15+nonpt!F15+nonroad!F15+ptegu!F15+ptnonipm!F15+pt_oilgas!F15+np_oilgas!F15+rwc!F15+'onroad all'!BJ15+afdust!BB15+ptfire!F15+ptagfire!F15+cmv_c3!F15</f>
        <v>83284.913249264777</v>
      </c>
      <c r="G16" s="28">
        <f>rail!G15+cmv_c1c2!G15+nonpt!G15+nonroad!G15+'onroad all'!BZ15+ptegu!BS15+ptnonipm!G15+pt_oilgas!G15+np_oilgas!G15+rwc!G15+ptfire!G15+ptagfire!G15+cmv_c3!G15</f>
        <v>131478.71635635578</v>
      </c>
      <c r="H16" s="28">
        <f>rail!H15+cmv_c1c2!H15+nonpt!H15+nonroad!H15+'onroad all'!CK15+ptegu!H15+ptnonipm!H15+pt_oilgas!H15+np_oilgas!H15+rwc!H15+ptfire!H15+ptagfire!H15+cmv_c3!H15+ag!C15</f>
        <v>267135.31869944418</v>
      </c>
      <c r="I16" s="48" t="s">
        <v>239</v>
      </c>
      <c r="M16" s="30" t="s">
        <v>14</v>
      </c>
      <c r="N16" s="28">
        <f>B16+'biogenics 12'!H15</f>
        <v>1406303.7835939205</v>
      </c>
      <c r="O16" s="28">
        <f t="shared" si="1"/>
        <v>70144.563777845833</v>
      </c>
      <c r="P16" s="28">
        <f>D16+'biogenics 12'!R15</f>
        <v>352841.32713560527</v>
      </c>
      <c r="Q16" s="28">
        <f t="shared" si="2"/>
        <v>262972.36969548144</v>
      </c>
      <c r="R16" s="28">
        <f t="shared" si="3"/>
        <v>83284.913249264777</v>
      </c>
      <c r="S16" s="28">
        <f t="shared" si="4"/>
        <v>131478.71635635578</v>
      </c>
      <c r="T16" s="28">
        <f>H16+'biogenics 12'!X15</f>
        <v>551003.2275074441</v>
      </c>
      <c r="V16" s="30" t="s">
        <v>14</v>
      </c>
      <c r="W16" s="28">
        <f>B16-ptfire!B15</f>
        <v>1269171.4376909211</v>
      </c>
      <c r="X16" s="28">
        <f>C16-ptfire!C15</f>
        <v>68814.783976845822</v>
      </c>
      <c r="Y16" s="28">
        <f>D16-ptfire!D15</f>
        <v>329753.50476345391</v>
      </c>
      <c r="Z16" s="28">
        <f>E16-ptfire!E15</f>
        <v>254411.21221948136</v>
      </c>
      <c r="AA16" s="28">
        <f>F16-ptfire!F15</f>
        <v>76029.697059264799</v>
      </c>
      <c r="AB16" s="28">
        <f>G16-ptfire!G15</f>
        <v>130747.31464635579</v>
      </c>
      <c r="AC16" s="28">
        <f>H16-ptfire!H15</f>
        <v>248019.69429444408</v>
      </c>
    </row>
    <row r="17" spans="1:29" x14ac:dyDescent="0.3">
      <c r="A17" s="30" t="s">
        <v>15</v>
      </c>
      <c r="B17" s="28">
        <f>rail!B16+cmv_c1c2!B16+nonpt!B16+nonroad!B16+'onroad all'!P16+ptegu!B16+ptnonipm!B16+pt_oilgas!B16+np_oilgas!B16+rwc!B16+ptfire!B16+ptagfire!B16+cmv_c3!B16</f>
        <v>792023.97395442694</v>
      </c>
      <c r="C17" s="28">
        <f>rail!C16+cmv_c1c2!C16+nonpt!C16+nonroad!C16+'onroad all'!AP16+ptegu!C16+ptnonipm!C16+pt_oilgas!C16+np_oilgas!C16+rwc!C16+ag!B16+ptfire!C16+ptagfire!C16+cmv_c3!C16</f>
        <v>289077.60357806348</v>
      </c>
      <c r="D17" s="28">
        <f>rail!D16+cmv_c1c2!D16+nonpt!D16+nonroad!D16+'onroad all'!AF16+'onroad all'!AR16+'onroad all'!AS16+ptegu!AS16+ptnonipm!D16+pt_oilgas!D16+np_oilgas!D16+rwc!D16+ptfire!D16+ptagfire!D16+cmv_c3!D16</f>
        <v>180457.70251400373</v>
      </c>
      <c r="E17" s="28">
        <f>rail!E16+cmv_c1c2!E16+nonpt!E16+nonroad!E16+ptegu!E16+ptnonipm!E16+pt_oilgas!E16+np_oilgas!E16+rwc!E16+'onroad all'!BG16+afdust!BA16+ptfire!E16+ptagfire!E16+cmv_c3!E16</f>
        <v>198725.06669409914</v>
      </c>
      <c r="F17" s="28">
        <f>rail!F16+cmv_c1c2!F16+nonpt!F16+nonroad!F16+ptegu!F16+ptnonipm!F16+pt_oilgas!F16+np_oilgas!F16+rwc!F16+'onroad all'!BJ16+afdust!BB16+ptfire!F16+ptagfire!F16+cmv_c3!F16</f>
        <v>65477.460816054445</v>
      </c>
      <c r="G17" s="28">
        <f>rail!G16+cmv_c1c2!G16+nonpt!G16+nonroad!G16+'onroad all'!BZ16+ptegu!BS16+ptnonipm!G16+pt_oilgas!G16+np_oilgas!G16+rwc!G16+ptfire!G16+ptagfire!G16+cmv_c3!G16</f>
        <v>42371.238722003647</v>
      </c>
      <c r="H17" s="28">
        <f>rail!H16+cmv_c1c2!H16+nonpt!H16+nonroad!H16+'onroad all'!CK16+ptegu!H16+ptnonipm!H16+pt_oilgas!H16+np_oilgas!H16+rwc!H16+ptfire!H16+ptagfire!H16+cmv_c3!H16+ag!C16</f>
        <v>200907.04133993323</v>
      </c>
      <c r="I17" s="48" t="s">
        <v>239</v>
      </c>
      <c r="M17" s="30" t="s">
        <v>15</v>
      </c>
      <c r="N17" s="28">
        <f>B17+'biogenics 12'!H16</f>
        <v>870306.54087442684</v>
      </c>
      <c r="O17" s="28">
        <f t="shared" si="1"/>
        <v>289077.60357806348</v>
      </c>
      <c r="P17" s="28">
        <f>D17+'biogenics 12'!R16</f>
        <v>219526.35939636364</v>
      </c>
      <c r="Q17" s="28">
        <f t="shared" si="2"/>
        <v>198725.06669409914</v>
      </c>
      <c r="R17" s="28">
        <f t="shared" si="3"/>
        <v>65477.460816054445</v>
      </c>
      <c r="S17" s="28">
        <f t="shared" si="4"/>
        <v>42371.238722003647</v>
      </c>
      <c r="T17" s="28">
        <f>H17+'biogenics 12'!X16</f>
        <v>482600.56368193321</v>
      </c>
      <c r="V17" s="30" t="s">
        <v>15</v>
      </c>
      <c r="W17" s="28">
        <f>B17-ptfire!B16</f>
        <v>566636.97111042298</v>
      </c>
      <c r="X17" s="28">
        <f>C17-ptfire!C16</f>
        <v>285345.07959706296</v>
      </c>
      <c r="Y17" s="28">
        <f>D17-ptfire!D16</f>
        <v>175665.14336900372</v>
      </c>
      <c r="Z17" s="28">
        <f>E17-ptfire!E16</f>
        <v>174263.13040910015</v>
      </c>
      <c r="AA17" s="28">
        <f>F17-ptfire!F16</f>
        <v>44747.014308054742</v>
      </c>
      <c r="AB17" s="28">
        <f>G17-ptfire!G16</f>
        <v>40152.362030003475</v>
      </c>
      <c r="AC17" s="28">
        <f>H17-ptfire!H16</f>
        <v>147251.81220492953</v>
      </c>
    </row>
    <row r="18" spans="1:29" x14ac:dyDescent="0.3">
      <c r="A18" s="30" t="s">
        <v>16</v>
      </c>
      <c r="B18" s="28">
        <f>rail!B17+cmv_c1c2!B17+nonpt!B17+nonroad!B17+'onroad all'!P17+ptegu!B17+ptnonipm!B17+pt_oilgas!B17+np_oilgas!B17+rwc!B17+ptfire!B17+ptagfire!B17+cmv_c3!B17</f>
        <v>1072283.1048178829</v>
      </c>
      <c r="C18" s="28">
        <f>rail!C17+cmv_c1c2!C17+nonpt!C17+nonroad!C17+'onroad all'!AP17+ptegu!C17+ptnonipm!C17+pt_oilgas!C17+np_oilgas!C17+rwc!C17+ag!B17+ptfire!C17+ptagfire!C17+cmv_c3!C17</f>
        <v>198437.66874374149</v>
      </c>
      <c r="D18" s="28">
        <f>rail!D17+cmv_c1c2!D17+nonpt!D17+nonroad!D17+'onroad all'!AF17+'onroad all'!AR17+'onroad all'!AS17+ptegu!AS17+ptnonipm!D17+pt_oilgas!D17+np_oilgas!D17+rwc!D17+ptfire!D17+ptagfire!D17+cmv_c3!D17</f>
        <v>240719.51365958047</v>
      </c>
      <c r="E18" s="28">
        <f>rail!E17+cmv_c1c2!E17+nonpt!E17+nonroad!E17+ptegu!E17+ptnonipm!E17+pt_oilgas!E17+np_oilgas!E17+rwc!E17+'onroad all'!BG17+afdust!BA17+ptfire!E17+ptagfire!E17+cmv_c3!E17</f>
        <v>408594.480789038</v>
      </c>
      <c r="F18" s="28">
        <f>rail!F17+cmv_c1c2!F17+nonpt!F17+nonroad!F17+ptegu!F17+ptnonipm!F17+pt_oilgas!F17+np_oilgas!F17+rwc!F17+'onroad all'!BJ17+afdust!BB17+ptfire!F17+ptagfire!F17+cmv_c3!F17</f>
        <v>123351.3730747748</v>
      </c>
      <c r="G18" s="28">
        <f>rail!G17+cmv_c1c2!G17+nonpt!G17+nonroad!G17+'onroad all'!BZ17+ptegu!BS17+ptnonipm!G17+pt_oilgas!G17+np_oilgas!G17+rwc!G17+ptfire!G17+ptagfire!G17+cmv_c3!G17</f>
        <v>19164.936655378162</v>
      </c>
      <c r="H18" s="28">
        <f>rail!H17+cmv_c1c2!H17+nonpt!H17+nonroad!H17+'onroad all'!CK17+ptegu!H17+ptnonipm!H17+pt_oilgas!H17+np_oilgas!H17+rwc!H17+ptfire!H17+ptagfire!H17+cmv_c3!H17+ag!C17</f>
        <v>290109.97950435034</v>
      </c>
      <c r="I18" s="48" t="s">
        <v>239</v>
      </c>
      <c r="M18" s="30" t="s">
        <v>16</v>
      </c>
      <c r="N18" s="28">
        <f>B18+'biogenics 12'!H17</f>
        <v>1229734.9703578819</v>
      </c>
      <c r="O18" s="28">
        <f t="shared" si="1"/>
        <v>198437.66874374149</v>
      </c>
      <c r="P18" s="28">
        <f>D18+'biogenics 12'!R17</f>
        <v>300056.25546131044</v>
      </c>
      <c r="Q18" s="28">
        <f t="shared" si="2"/>
        <v>408594.480789038</v>
      </c>
      <c r="R18" s="28">
        <f t="shared" si="3"/>
        <v>123351.3730747748</v>
      </c>
      <c r="S18" s="28">
        <f t="shared" si="4"/>
        <v>19164.936655378162</v>
      </c>
      <c r="T18" s="28">
        <f>H18+'biogenics 12'!X17</f>
        <v>832052.71648434934</v>
      </c>
      <c r="V18" s="30" t="s">
        <v>16</v>
      </c>
      <c r="W18" s="28">
        <f>B18-ptfire!B17</f>
        <v>717141.79505985696</v>
      </c>
      <c r="X18" s="28">
        <f>C18-ptfire!C17</f>
        <v>192536.45210274137</v>
      </c>
      <c r="Y18" s="28">
        <f>D18-ptfire!D17</f>
        <v>232144.20681258009</v>
      </c>
      <c r="Z18" s="28">
        <f>E18-ptfire!E17</f>
        <v>369135.71697003749</v>
      </c>
      <c r="AA18" s="28">
        <f>F18-ptfire!F17</f>
        <v>89911.744811775803</v>
      </c>
      <c r="AB18" s="28">
        <f>G18-ptfire!G17</f>
        <v>15355.635767377822</v>
      </c>
      <c r="AC18" s="28">
        <f>H18-ptfire!H17</f>
        <v>205279.83213334542</v>
      </c>
    </row>
    <row r="19" spans="1:29" x14ac:dyDescent="0.3">
      <c r="A19" s="30" t="s">
        <v>17</v>
      </c>
      <c r="B19" s="28">
        <f>rail!B18+cmv_c1c2!B18+nonpt!B18+nonroad!B18+'onroad all'!P18+ptegu!B18+ptnonipm!B18+pt_oilgas!B18+np_oilgas!B18+rwc!B18+ptfire!B18+ptagfire!B18+cmv_c3!B18</f>
        <v>1388991.841184123</v>
      </c>
      <c r="C19" s="28">
        <f>rail!C18+cmv_c1c2!C18+nonpt!C18+nonroad!C18+'onroad all'!AP18+ptegu!C18+ptnonipm!C18+pt_oilgas!C18+np_oilgas!C18+rwc!C18+ag!B18+ptfire!C18+ptagfire!C18+cmv_c3!C18</f>
        <v>47899.644043133332</v>
      </c>
      <c r="D19" s="28">
        <f>rail!D18+cmv_c1c2!D18+nonpt!D18+nonroad!D18+'onroad all'!AF18+'onroad all'!AR18+'onroad all'!AS18+ptegu!AS18+ptnonipm!D18+pt_oilgas!D18+np_oilgas!D18+rwc!D18+ptfire!D18+ptagfire!D18+cmv_c3!D18</f>
        <v>237296.03709499264</v>
      </c>
      <c r="E19" s="28">
        <f>rail!E18+cmv_c1c2!E18+nonpt!E18+nonroad!E18+ptegu!E18+ptnonipm!E18+pt_oilgas!E18+np_oilgas!E18+rwc!E18+'onroad all'!BG18+afdust!BA18+ptfire!E18+ptagfire!E18+cmv_c3!E18</f>
        <v>194515.81912285398</v>
      </c>
      <c r="F19" s="28">
        <f>rail!F18+cmv_c1c2!F18+nonpt!F18+nonroad!F18+ptegu!F18+ptnonipm!F18+pt_oilgas!F18+np_oilgas!F18+rwc!F18+'onroad all'!BJ18+afdust!BB18+ptfire!F18+ptagfire!F18+cmv_c3!F18</f>
        <v>115220.32219757201</v>
      </c>
      <c r="G19" s="28">
        <f>rail!G18+cmv_c1c2!G18+nonpt!G18+nonroad!G18+'onroad all'!BZ18+ptegu!BS18+ptnonipm!G18+pt_oilgas!G18+np_oilgas!G18+rwc!G18+ptfire!G18+ptagfire!G18+cmv_c3!G18</f>
        <v>98565.189338510681</v>
      </c>
      <c r="H19" s="28">
        <f>rail!H18+cmv_c1c2!H18+nonpt!H18+nonroad!H18+'onroad all'!CK18+ptegu!H18+ptnonipm!H18+pt_oilgas!H18+np_oilgas!H18+rwc!H18+ptfire!H18+ptagfire!H18+cmv_c3!H18+ag!C18</f>
        <v>347314.61339868681</v>
      </c>
      <c r="I19" s="48" t="s">
        <v>239</v>
      </c>
      <c r="M19" s="30" t="s">
        <v>17</v>
      </c>
      <c r="N19" s="28">
        <f>B19+'biogenics 12'!H18</f>
        <v>1471874.922244123</v>
      </c>
      <c r="O19" s="28">
        <f t="shared" si="1"/>
        <v>47899.644043133332</v>
      </c>
      <c r="P19" s="28">
        <f>D19+'biogenics 12'!R18</f>
        <v>253369.22988497265</v>
      </c>
      <c r="Q19" s="28">
        <f t="shared" si="2"/>
        <v>194515.81912285398</v>
      </c>
      <c r="R19" s="28">
        <f t="shared" si="3"/>
        <v>115220.32219757201</v>
      </c>
      <c r="S19" s="28">
        <f t="shared" si="4"/>
        <v>98565.189338510681</v>
      </c>
      <c r="T19" s="28">
        <f>H19+'biogenics 12'!X18</f>
        <v>1067128.3175986868</v>
      </c>
      <c r="V19" s="30" t="s">
        <v>17</v>
      </c>
      <c r="W19" s="28">
        <f>B19-ptfire!B18</f>
        <v>766237.04725772294</v>
      </c>
      <c r="X19" s="28">
        <f>C19-ptfire!C18</f>
        <v>37669.966664413529</v>
      </c>
      <c r="Y19" s="28">
        <f>D19-ptfire!D18</f>
        <v>228352.73700917282</v>
      </c>
      <c r="Z19" s="28">
        <f>E19-ptfire!E18</f>
        <v>130765.39361011228</v>
      </c>
      <c r="AA19" s="28">
        <f>F19-ptfire!F18</f>
        <v>61194.540640111911</v>
      </c>
      <c r="AB19" s="28">
        <f>G19-ptfire!G18</f>
        <v>93748.838643270647</v>
      </c>
      <c r="AC19" s="28">
        <f>H19-ptfire!H18</f>
        <v>200262.99598588681</v>
      </c>
    </row>
    <row r="20" spans="1:29" x14ac:dyDescent="0.3">
      <c r="A20" s="30" t="s">
        <v>18</v>
      </c>
      <c r="B20" s="28">
        <f>rail!B19+cmv_c1c2!B19+nonpt!B19+nonroad!B19+'onroad all'!P19+ptegu!B19+ptnonipm!B19+pt_oilgas!B19+np_oilgas!B19+rwc!B19+ptfire!B19+ptagfire!B19+cmv_c3!B19</f>
        <v>2800126.3498683199</v>
      </c>
      <c r="C20" s="28">
        <f>rail!C19+cmv_c1c2!C19+nonpt!C19+nonroad!C19+'onroad all'!AP19+ptegu!C19+ptnonipm!C19+pt_oilgas!C19+np_oilgas!C19+rwc!C19+ag!B19+ptfire!C19+ptagfire!C19+cmv_c3!C19</f>
        <v>87175.342350404841</v>
      </c>
      <c r="D20" s="28">
        <f>rail!D19+cmv_c1c2!D19+nonpt!D19+nonroad!D19+'onroad all'!AF19+'onroad all'!AR19+'onroad all'!AS19+ptegu!AS19+ptnonipm!D19+pt_oilgas!D19+np_oilgas!D19+rwc!D19+ptfire!D19+ptagfire!D19+cmv_c3!D19</f>
        <v>348428.69735885935</v>
      </c>
      <c r="E20" s="28">
        <f>rail!E19+cmv_c1c2!E19+nonpt!E19+nonroad!E19+ptegu!E19+ptnonipm!E19+pt_oilgas!E19+np_oilgas!E19+rwc!E19+'onroad all'!BG19+afdust!BA19+ptfire!E19+ptagfire!E19+cmv_c3!E19</f>
        <v>327350.03515350568</v>
      </c>
      <c r="F20" s="28">
        <f>rail!F19+cmv_c1c2!F19+nonpt!F19+nonroad!F19+ptegu!F19+ptnonipm!F19+pt_oilgas!F19+np_oilgas!F19+rwc!F19+'onroad all'!BJ19+afdust!BB19+ptfire!F19+ptagfire!F19+cmv_c3!F19</f>
        <v>215096.15526604993</v>
      </c>
      <c r="G20" s="28">
        <f>rail!G19+cmv_c1c2!G19+nonpt!G19+nonroad!G19+'onroad all'!BZ19+ptegu!BS19+ptnonipm!G19+pt_oilgas!G19+np_oilgas!G19+rwc!G19+ptfire!G19+ptagfire!G19+cmv_c3!G19</f>
        <v>142269.49434468136</v>
      </c>
      <c r="H20" s="28">
        <f>rail!H19+cmv_c1c2!H19+nonpt!H19+nonroad!H19+'onroad all'!CK19+ptegu!H19+ptnonipm!H19+pt_oilgas!H19+np_oilgas!H19+rwc!H19+ptfire!H19+ptagfire!H19+cmv_c3!H19+ag!C19</f>
        <v>724381.20093245956</v>
      </c>
      <c r="I20" s="48" t="s">
        <v>239</v>
      </c>
      <c r="M20" s="30" t="s">
        <v>18</v>
      </c>
      <c r="N20" s="28">
        <f>B20+'biogenics 12'!H19</f>
        <v>3001505.8494383199</v>
      </c>
      <c r="O20" s="28">
        <f t="shared" si="1"/>
        <v>87175.342350404841</v>
      </c>
      <c r="P20" s="28">
        <f>D20+'biogenics 12'!R19</f>
        <v>362542.56864885928</v>
      </c>
      <c r="Q20" s="28">
        <f t="shared" si="2"/>
        <v>327350.03515350568</v>
      </c>
      <c r="R20" s="28">
        <f t="shared" si="3"/>
        <v>215096.15526604993</v>
      </c>
      <c r="S20" s="28">
        <f t="shared" si="4"/>
        <v>142269.49434468136</v>
      </c>
      <c r="T20" s="28">
        <f>H20+'biogenics 12'!X19</f>
        <v>2198592.8756324495</v>
      </c>
      <c r="V20" s="30" t="s">
        <v>18</v>
      </c>
      <c r="W20" s="28">
        <f>B20-ptfire!B19</f>
        <v>803117.40917768981</v>
      </c>
      <c r="X20" s="28">
        <f>C20-ptfire!C19</f>
        <v>54631.95205287604</v>
      </c>
      <c r="Y20" s="28">
        <f>D20-ptfire!D19</f>
        <v>333159.86652325944</v>
      </c>
      <c r="Z20" s="28">
        <f>E20-ptfire!E19</f>
        <v>134895.12629463567</v>
      </c>
      <c r="AA20" s="28">
        <f>F20-ptfire!F19</f>
        <v>51998.783097947919</v>
      </c>
      <c r="AB20" s="28">
        <f>G20-ptfire!G19</f>
        <v>130925.30629923005</v>
      </c>
      <c r="AC20" s="28">
        <f>H20-ptfire!H19</f>
        <v>256570.09561937756</v>
      </c>
    </row>
    <row r="21" spans="1:29" x14ac:dyDescent="0.3">
      <c r="A21" s="30" t="s">
        <v>19</v>
      </c>
      <c r="B21" s="28">
        <f>rail!B20+cmv_c1c2!B20+nonpt!B20+nonroad!B20+'onroad all'!P20+ptegu!B20+ptnonipm!B20+pt_oilgas!B20+np_oilgas!B20+rwc!B20+ptfire!B20+ptagfire!B20+cmv_c3!B20</f>
        <v>272246.7095907146</v>
      </c>
      <c r="C21" s="28">
        <f>rail!C20+cmv_c1c2!C20+nonpt!C20+nonroad!C20+'onroad all'!AP20+ptegu!C20+ptnonipm!C20+pt_oilgas!C20+np_oilgas!C20+rwc!C20+ag!B20+ptfire!C20+ptagfire!C20+cmv_c3!C20</f>
        <v>4596.3781683479265</v>
      </c>
      <c r="D21" s="28">
        <f>rail!D20+cmv_c1c2!D20+nonpt!D20+nonroad!D20+'onroad all'!AF20+'onroad all'!AR20+'onroad all'!AS20+ptegu!AS20+ptnonipm!D20+pt_oilgas!D20+np_oilgas!D20+rwc!D20+ptfire!D20+ptagfire!D20+cmv_c3!D20</f>
        <v>45784.828655683625</v>
      </c>
      <c r="E21" s="28">
        <f>rail!E20+cmv_c1c2!E20+nonpt!E20+nonroad!E20+ptegu!E20+ptnonipm!E20+pt_oilgas!E20+np_oilgas!E20+rwc!E20+'onroad all'!BG20+afdust!BA20+ptfire!E20+ptagfire!E20+cmv_c3!E20</f>
        <v>20436.505557210356</v>
      </c>
      <c r="F21" s="28">
        <f>rail!F20+cmv_c1c2!F20+nonpt!F20+nonroad!F20+ptegu!F20+ptnonipm!F20+pt_oilgas!F20+np_oilgas!F20+rwc!F20+'onroad all'!BJ20+afdust!BB20+ptfire!F20+ptagfire!F20+cmv_c3!F20</f>
        <v>14633.293151433085</v>
      </c>
      <c r="G21" s="28">
        <f>rail!G20+cmv_c1c2!G20+nonpt!G20+nonroad!G20+'onroad all'!BZ20+ptegu!BS20+ptnonipm!G20+pt_oilgas!G20+np_oilgas!G20+rwc!G20+ptfire!G20+ptagfire!G20+cmv_c3!G20</f>
        <v>9162.4793037550535</v>
      </c>
      <c r="H21" s="28">
        <f>rail!H20+cmv_c1c2!H20+nonpt!H20+nonroad!H20+'onroad all'!CK20+ptegu!H20+ptnonipm!H20+pt_oilgas!H20+np_oilgas!H20+rwc!H20+ptfire!H20+ptagfire!H20+cmv_c3!H20+ag!C20</f>
        <v>56771.24590296534</v>
      </c>
      <c r="I21" s="48" t="s">
        <v>239</v>
      </c>
      <c r="M21" s="30" t="s">
        <v>19</v>
      </c>
      <c r="N21" s="28">
        <f>B21+'biogenics 12'!H20</f>
        <v>364615.41039071459</v>
      </c>
      <c r="O21" s="28">
        <f t="shared" si="1"/>
        <v>4596.3781683479265</v>
      </c>
      <c r="P21" s="28">
        <f>D21+'biogenics 12'!R20</f>
        <v>48294.219752776822</v>
      </c>
      <c r="Q21" s="28">
        <f t="shared" si="2"/>
        <v>20436.505557210356</v>
      </c>
      <c r="R21" s="28">
        <f t="shared" si="3"/>
        <v>14633.293151433085</v>
      </c>
      <c r="S21" s="28">
        <f t="shared" si="4"/>
        <v>9162.4793037550535</v>
      </c>
      <c r="T21" s="28">
        <f>H21+'biogenics 12'!X20</f>
        <v>517759.08270296431</v>
      </c>
      <c r="V21" s="30" t="s">
        <v>19</v>
      </c>
      <c r="W21" s="28">
        <f>B21-ptfire!B20</f>
        <v>254637.1237748547</v>
      </c>
      <c r="X21" s="28">
        <f>C21-ptfire!C20</f>
        <v>4308.7148558679264</v>
      </c>
      <c r="Y21" s="28">
        <f>D21-ptfire!D20</f>
        <v>45614.26886130363</v>
      </c>
      <c r="Z21" s="28">
        <f>E21-ptfire!E20</f>
        <v>18707.364760750377</v>
      </c>
      <c r="AA21" s="28">
        <f>F21-ptfire!F20</f>
        <v>13167.919401893085</v>
      </c>
      <c r="AB21" s="28">
        <f>G21-ptfire!G20</f>
        <v>9051.4635211750538</v>
      </c>
      <c r="AC21" s="28">
        <f>H21-ptfire!H20</f>
        <v>52636.067670305361</v>
      </c>
    </row>
    <row r="22" spans="1:29" x14ac:dyDescent="0.3">
      <c r="A22" s="30" t="s">
        <v>20</v>
      </c>
      <c r="B22" s="28">
        <f>rail!B21+cmv_c1c2!B21+nonpt!B21+nonroad!B21+'onroad all'!P21+ptegu!B21+ptnonipm!B21+pt_oilgas!B21+np_oilgas!B21+rwc!B21+ptfire!B21+ptagfire!B21+cmv_c3!B21</f>
        <v>661893.19180691894</v>
      </c>
      <c r="C22" s="28">
        <f>rail!C21+cmv_c1c2!C21+nonpt!C21+nonroad!C21+'onroad all'!AP21+ptegu!C21+ptnonipm!C21+pt_oilgas!C21+np_oilgas!C21+rwc!C21+ag!B21+ptfire!C21+ptagfire!C21+cmv_c3!C21</f>
        <v>16061.3052500623</v>
      </c>
      <c r="D22" s="28">
        <f>rail!D21+cmv_c1c2!D21+nonpt!D21+nonroad!D21+'onroad all'!AF21+'onroad all'!AR21+'onroad all'!AS21+ptegu!AS21+ptnonipm!D21+pt_oilgas!D21+np_oilgas!D21+rwc!D21+ptfire!D21+ptagfire!D21+cmv_c3!D21</f>
        <v>119403.80840596734</v>
      </c>
      <c r="E22" s="28">
        <f>rail!E21+cmv_c1c2!E21+nonpt!E21+nonroad!E21+ptegu!E21+ptnonipm!E21+pt_oilgas!E21+np_oilgas!E21+rwc!E21+'onroad all'!BG21+afdust!BA21+ptfire!E21+ptagfire!E21+cmv_c3!E21</f>
        <v>46814.986919319941</v>
      </c>
      <c r="F22" s="28">
        <f>rail!F21+cmv_c1c2!F21+nonpt!F21+nonroad!F21+ptegu!F21+ptnonipm!F21+pt_oilgas!F21+np_oilgas!F21+rwc!F21+'onroad all'!BJ21+afdust!BB21+ptfire!F21+ptagfire!F21+cmv_c3!F21</f>
        <v>20313.145946891975</v>
      </c>
      <c r="G22" s="28">
        <f>rail!G21+cmv_c1c2!G21+nonpt!G21+nonroad!G21+'onroad all'!BZ21+ptegu!BS21+ptnonipm!G21+pt_oilgas!G21+np_oilgas!G21+rwc!G21+ptfire!G21+ptagfire!G21+cmv_c3!G21</f>
        <v>32605.838817186028</v>
      </c>
      <c r="H22" s="28">
        <f>rail!H21+cmv_c1c2!H21+nonpt!H21+nonroad!H21+'onroad all'!CK21+ptegu!H21+ptnonipm!H21+pt_oilgas!H21+np_oilgas!H21+rwc!H21+ptfire!H21+ptagfire!H21+cmv_c3!H21+ag!C21</f>
        <v>112581.16207822051</v>
      </c>
      <c r="I22" s="48" t="s">
        <v>239</v>
      </c>
      <c r="M22" s="30" t="s">
        <v>20</v>
      </c>
      <c r="N22" s="28">
        <f>B22+'biogenics 12'!H21</f>
        <v>684071.62249691889</v>
      </c>
      <c r="O22" s="28">
        <f t="shared" si="1"/>
        <v>16061.3052500623</v>
      </c>
      <c r="P22" s="28">
        <f>D22+'biogenics 12'!R21</f>
        <v>122523.39936925733</v>
      </c>
      <c r="Q22" s="28">
        <f t="shared" si="2"/>
        <v>46814.986919319941</v>
      </c>
      <c r="R22" s="28">
        <f t="shared" si="3"/>
        <v>20313.145946891975</v>
      </c>
      <c r="S22" s="28">
        <f t="shared" si="4"/>
        <v>32605.838817186028</v>
      </c>
      <c r="T22" s="28">
        <f>H22+'biogenics 12'!X21</f>
        <v>283671.2461182205</v>
      </c>
      <c r="V22" s="30" t="s">
        <v>20</v>
      </c>
      <c r="W22" s="28">
        <f>B22-ptfire!B21</f>
        <v>645990.4610003389</v>
      </c>
      <c r="X22" s="28">
        <f>C22-ptfire!C21</f>
        <v>15800.387327672301</v>
      </c>
      <c r="Y22" s="28">
        <f>D22-ptfire!D21</f>
        <v>119191.29332581734</v>
      </c>
      <c r="Z22" s="28">
        <f>E22-ptfire!E21</f>
        <v>45201.214687529944</v>
      </c>
      <c r="AA22" s="28">
        <f>F22-ptfire!F21</f>
        <v>18945.542461691984</v>
      </c>
      <c r="AB22" s="28">
        <f>G22-ptfire!G21</f>
        <v>32487.698325956029</v>
      </c>
      <c r="AC22" s="28">
        <f>H22-ptfire!H21</f>
        <v>108830.46554135051</v>
      </c>
    </row>
    <row r="23" spans="1:29" x14ac:dyDescent="0.3">
      <c r="A23" s="30" t="s">
        <v>21</v>
      </c>
      <c r="B23" s="28">
        <f>rail!B22+cmv_c1c2!B22+nonpt!B22+nonroad!B22+'onroad all'!P22+ptegu!B22+ptnonipm!B22+pt_oilgas!B22+np_oilgas!B22+rwc!B22+ptfire!B22+ptagfire!B22+cmv_c3!B22</f>
        <v>660236.79472612008</v>
      </c>
      <c r="C23" s="28">
        <f>rail!C22+cmv_c1c2!C22+nonpt!C22+nonroad!C22+'onroad all'!AP22+ptegu!C22+ptnonipm!C22+pt_oilgas!C22+np_oilgas!C22+rwc!C22+ag!B22+ptfire!C22+ptagfire!C22+cmv_c3!C22</f>
        <v>5644.8038212419606</v>
      </c>
      <c r="D23" s="28">
        <f>rail!D22+cmv_c1c2!D22+nonpt!D22+nonroad!D22+'onroad all'!AF22+'onroad all'!AR22+'onroad all'!AS22+ptegu!AS22+ptnonipm!D22+pt_oilgas!D22+np_oilgas!D22+rwc!D22+ptfire!D22+ptagfire!D22+cmv_c3!D22</f>
        <v>116785.40542773371</v>
      </c>
      <c r="E23" s="28">
        <f>rail!E22+cmv_c1c2!E22+nonpt!E22+nonroad!E22+ptegu!E22+ptnonipm!E22+pt_oilgas!E22+np_oilgas!E22+rwc!E22+'onroad all'!BG22+afdust!BA22+ptfire!E22+ptagfire!E22+cmv_c3!E22</f>
        <v>51036.434553813153</v>
      </c>
      <c r="F23" s="28">
        <f>rail!F22+cmv_c1c2!F22+nonpt!F22+nonroad!F22+ptegu!F22+ptnonipm!F22+pt_oilgas!F22+np_oilgas!F22+rwc!F22+'onroad all'!BJ22+afdust!BB22+ptfire!F22+ptagfire!F22+cmv_c3!F22</f>
        <v>25415.975001768915</v>
      </c>
      <c r="G23" s="28">
        <f>rail!G22+cmv_c1c2!G22+nonpt!G22+nonroad!G22+'onroad all'!BZ22+ptegu!BS22+ptnonipm!G22+pt_oilgas!G22+np_oilgas!G22+rwc!G22+ptfire!G22+ptagfire!G22+cmv_c3!G22</f>
        <v>15553.151248782337</v>
      </c>
      <c r="H23" s="28">
        <f>rail!H22+cmv_c1c2!H22+nonpt!H22+nonroad!H22+'onroad all'!CK22+ptegu!H22+ptnonipm!H22+pt_oilgas!H22+np_oilgas!H22+rwc!H22+ptfire!H22+ptagfire!H22+cmv_c3!H22+ag!C22</f>
        <v>138329.51909281526</v>
      </c>
      <c r="I23" s="48" t="s">
        <v>239</v>
      </c>
      <c r="M23" s="30" t="s">
        <v>21</v>
      </c>
      <c r="N23" s="28">
        <f>B23+'biogenics 12'!H22</f>
        <v>675571.84718612011</v>
      </c>
      <c r="O23" s="28">
        <f t="shared" si="1"/>
        <v>5644.8038212419606</v>
      </c>
      <c r="P23" s="28">
        <f>D23+'biogenics 12'!R22</f>
        <v>117713.75090106472</v>
      </c>
      <c r="Q23" s="28">
        <f t="shared" si="2"/>
        <v>51036.434553813153</v>
      </c>
      <c r="R23" s="28">
        <f t="shared" si="3"/>
        <v>25415.975001768915</v>
      </c>
      <c r="S23" s="28">
        <f t="shared" si="4"/>
        <v>15553.151248782337</v>
      </c>
      <c r="T23" s="28">
        <f>H23+'biogenics 12'!X22</f>
        <v>252967.81387281526</v>
      </c>
      <c r="V23" s="30" t="s">
        <v>21</v>
      </c>
      <c r="W23" s="28">
        <f>B23-ptfire!B22</f>
        <v>651792.43481020012</v>
      </c>
      <c r="X23" s="28">
        <f>C23-ptfire!C22</f>
        <v>5505.8947696819605</v>
      </c>
      <c r="Y23" s="28">
        <f>D23-ptfire!D22</f>
        <v>116653.95250399371</v>
      </c>
      <c r="Z23" s="28">
        <f>E23-ptfire!E22</f>
        <v>50162.903409033155</v>
      </c>
      <c r="AA23" s="28">
        <f>F23-ptfire!F22</f>
        <v>24675.694349548914</v>
      </c>
      <c r="AB23" s="28">
        <f>G23-ptfire!G22</f>
        <v>15484.728791422336</v>
      </c>
      <c r="AC23" s="28">
        <f>H23-ptfire!H22</f>
        <v>136332.70148041527</v>
      </c>
    </row>
    <row r="24" spans="1:29" x14ac:dyDescent="0.3">
      <c r="A24" s="30" t="s">
        <v>22</v>
      </c>
      <c r="B24" s="28">
        <f>rail!B23+cmv_c1c2!B23+nonpt!B23+nonroad!B23+'onroad all'!P23+ptegu!B23+ptnonipm!B23+pt_oilgas!B23+np_oilgas!B23+rwc!B23+ptfire!B23+ptagfire!B23+cmv_c3!B23</f>
        <v>1610631.7807884126</v>
      </c>
      <c r="C24" s="28">
        <f>rail!C23+cmv_c1c2!C23+nonpt!C23+nonroad!C23+'onroad all'!AP23+ptegu!C23+ptnonipm!C23+pt_oilgas!C23+np_oilgas!C23+rwc!C23+ag!B23+ptfire!C23+ptagfire!C23+cmv_c3!C23</f>
        <v>43835.359060266361</v>
      </c>
      <c r="D24" s="28">
        <f>rail!D23+cmv_c1c2!D23+nonpt!D23+nonroad!D23+'onroad all'!AF23+'onroad all'!AR23+'onroad all'!AS23+ptegu!AS23+ptnonipm!D23+pt_oilgas!D23+np_oilgas!D23+rwc!D23+ptfire!D23+ptagfire!D23+cmv_c3!D23</f>
        <v>327744.09129811224</v>
      </c>
      <c r="E24" s="28">
        <f>rail!E23+cmv_c1c2!E23+nonpt!E23+nonroad!E23+ptegu!E23+ptnonipm!E23+pt_oilgas!E23+np_oilgas!E23+rwc!E23+'onroad all'!BG23+afdust!BA23+ptfire!E23+ptagfire!E23+cmv_c3!E23</f>
        <v>155550.48603388472</v>
      </c>
      <c r="F24" s="28">
        <f>rail!F23+cmv_c1c2!F23+nonpt!F23+nonroad!F23+ptegu!F23+ptnonipm!F23+pt_oilgas!F23+np_oilgas!F23+rwc!F23+'onroad all'!BJ23+afdust!BB23+ptfire!F23+ptagfire!F23+cmv_c3!F23</f>
        <v>68108.814107041995</v>
      </c>
      <c r="G24" s="28">
        <f>rail!G23+cmv_c1c2!G23+nonpt!G23+nonroad!G23+'onroad all'!BZ23+ptegu!BS23+ptnonipm!G23+pt_oilgas!G23+np_oilgas!G23+rwc!G23+ptfire!G23+ptagfire!G23+cmv_c3!G23</f>
        <v>102828.98958700795</v>
      </c>
      <c r="H24" s="28">
        <f>rail!H23+cmv_c1c2!H23+nonpt!H23+nonroad!H23+'onroad all'!CK23+ptegu!H23+ptnonipm!H23+pt_oilgas!H23+np_oilgas!H23+rwc!H23+ptfire!H23+ptagfire!H23+cmv_c3!H23+ag!C23</f>
        <v>370754.22531829809</v>
      </c>
      <c r="I24" s="48" t="s">
        <v>239</v>
      </c>
      <c r="M24" s="30" t="s">
        <v>22</v>
      </c>
      <c r="N24" s="28">
        <f>B24+'biogenics 12'!H23</f>
        <v>1717107.6677884127</v>
      </c>
      <c r="O24" s="28">
        <f t="shared" si="1"/>
        <v>43835.359060266361</v>
      </c>
      <c r="P24" s="28">
        <f>D24+'biogenics 12'!R23</f>
        <v>342699.34255347215</v>
      </c>
      <c r="Q24" s="28">
        <f t="shared" si="2"/>
        <v>155550.48603388472</v>
      </c>
      <c r="R24" s="28">
        <f t="shared" si="3"/>
        <v>68108.814107041995</v>
      </c>
      <c r="S24" s="28">
        <f t="shared" si="4"/>
        <v>102828.98958700795</v>
      </c>
      <c r="T24" s="28">
        <f>H24+'biogenics 12'!X23</f>
        <v>987331.38020829705</v>
      </c>
      <c r="V24" s="30" t="s">
        <v>22</v>
      </c>
      <c r="W24" s="28">
        <f>B24-ptfire!B23</f>
        <v>1548784.9508966529</v>
      </c>
      <c r="X24" s="28">
        <f>C24-ptfire!C23</f>
        <v>42821.269049986367</v>
      </c>
      <c r="Y24" s="28">
        <f>D24-ptfire!D23</f>
        <v>326950.38522733224</v>
      </c>
      <c r="Z24" s="28">
        <f>E24-ptfire!E23</f>
        <v>149303.6869147447</v>
      </c>
      <c r="AA24" s="28">
        <f>F24-ptfire!F23</f>
        <v>62814.917440161982</v>
      </c>
      <c r="AB24" s="28">
        <f>G24-ptfire!G23</f>
        <v>102379.55632486795</v>
      </c>
      <c r="AC24" s="28">
        <f>H24-ptfire!H23</f>
        <v>356176.65885743807</v>
      </c>
    </row>
    <row r="25" spans="1:29" x14ac:dyDescent="0.3">
      <c r="A25" s="30" t="s">
        <v>23</v>
      </c>
      <c r="B25" s="28">
        <f>rail!B24+cmv_c1c2!B24+nonpt!B24+nonroad!B24+'onroad all'!P24+ptegu!B24+ptnonipm!B24+pt_oilgas!B24+np_oilgas!B24+rwc!B24+ptfire!B24+ptagfire!B24+cmv_c3!B24</f>
        <v>2566272.4494435834</v>
      </c>
      <c r="C25" s="28">
        <f>rail!C24+cmv_c1c2!C24+nonpt!C24+nonroad!C24+'onroad all'!AP24+ptegu!C24+ptnonipm!C24+pt_oilgas!C24+np_oilgas!C24+rwc!C24+ag!B24+ptfire!C24+ptagfire!C24+cmv_c3!C24</f>
        <v>168862.70399363164</v>
      </c>
      <c r="D25" s="28">
        <f>rail!D24+cmv_c1c2!D24+nonpt!D24+nonroad!D24+'onroad all'!AF24+'onroad all'!AR24+'onroad all'!AS24+ptegu!AS24+ptnonipm!D24+pt_oilgas!D24+np_oilgas!D24+rwc!D24+ptfire!D24+ptagfire!D24+cmv_c3!D24</f>
        <v>234023.48872699816</v>
      </c>
      <c r="E25" s="28">
        <f>rail!E24+cmv_c1c2!E24+nonpt!E24+nonroad!E24+ptegu!E24+ptnonipm!E24+pt_oilgas!E24+np_oilgas!E24+rwc!E24+'onroad all'!BG24+afdust!BA24+ptfire!E24+ptagfire!E24+cmv_c3!E24</f>
        <v>345805.52100493002</v>
      </c>
      <c r="F25" s="28">
        <f>rail!F24+cmv_c1c2!F24+nonpt!F24+nonroad!F24+ptegu!F24+ptnonipm!F24+pt_oilgas!F24+np_oilgas!F24+rwc!F24+'onroad all'!BJ24+afdust!BB24+ptfire!F24+ptagfire!F24+cmv_c3!F24</f>
        <v>207698.12034119089</v>
      </c>
      <c r="G25" s="28">
        <f>rail!G24+cmv_c1c2!G24+nonpt!G24+nonroad!G24+'onroad all'!BZ24+ptegu!BS24+ptnonipm!G24+pt_oilgas!G24+np_oilgas!G24+rwc!G24+ptfire!G24+ptagfire!G24+cmv_c3!G24</f>
        <v>40074.604605560649</v>
      </c>
      <c r="H25" s="28">
        <f>rail!H24+cmv_c1c2!H24+nonpt!H24+nonroad!H24+'onroad all'!CK24+ptegu!H24+ptnonipm!H24+pt_oilgas!H24+np_oilgas!H24+rwc!H24+ptfire!H24+ptagfire!H24+cmv_c3!H24+ag!C24</f>
        <v>572936.63924901234</v>
      </c>
      <c r="I25" s="48" t="s">
        <v>239</v>
      </c>
      <c r="M25" s="30" t="s">
        <v>23</v>
      </c>
      <c r="N25" s="28">
        <f>B25+'biogenics 12'!H24</f>
        <v>2679027.5756675825</v>
      </c>
      <c r="O25" s="28">
        <f t="shared" si="1"/>
        <v>168862.70399363164</v>
      </c>
      <c r="P25" s="28">
        <f>D25+'biogenics 12'!R24</f>
        <v>263000.62004381604</v>
      </c>
      <c r="Q25" s="28">
        <f t="shared" si="2"/>
        <v>345805.52100493002</v>
      </c>
      <c r="R25" s="28">
        <f t="shared" si="3"/>
        <v>207698.12034119089</v>
      </c>
      <c r="S25" s="28">
        <f t="shared" si="4"/>
        <v>40074.604605560649</v>
      </c>
      <c r="T25" s="28">
        <f>H25+'biogenics 12'!X24</f>
        <v>1095007.9075610123</v>
      </c>
      <c r="V25" s="30" t="s">
        <v>23</v>
      </c>
      <c r="W25" s="28">
        <f>B25-ptfire!B24</f>
        <v>1203812.8619417935</v>
      </c>
      <c r="X25" s="28">
        <f>C25-ptfire!C24</f>
        <v>146664.19475070084</v>
      </c>
      <c r="Y25" s="28">
        <f>D25-ptfire!D24</f>
        <v>223823.00632770767</v>
      </c>
      <c r="Z25" s="28">
        <f>E25-ptfire!E24</f>
        <v>214696.63713046702</v>
      </c>
      <c r="AA25" s="28">
        <f>F25-ptfire!F24</f>
        <v>96588.901812695898</v>
      </c>
      <c r="AB25" s="28">
        <f>G25-ptfire!G24</f>
        <v>32401.28771798062</v>
      </c>
      <c r="AC25" s="28">
        <f>H25-ptfire!H24</f>
        <v>253832.96173361636</v>
      </c>
    </row>
    <row r="26" spans="1:29" x14ac:dyDescent="0.3">
      <c r="A26" s="30" t="s">
        <v>24</v>
      </c>
      <c r="B26" s="28">
        <f>rail!B25+cmv_c1c2!B25+nonpt!B25+nonroad!B25+'onroad all'!P25+ptegu!B25+ptnonipm!B25+pt_oilgas!B25+np_oilgas!B25+rwc!B25+ptfire!B25+ptagfire!B25+cmv_c3!B25</f>
        <v>920393.28883984836</v>
      </c>
      <c r="C26" s="28">
        <f>rail!C25+cmv_c1c2!C25+nonpt!C25+nonroad!C25+'onroad all'!AP25+ptegu!C25+ptnonipm!C25+pt_oilgas!C25+np_oilgas!C25+rwc!C25+ag!B25+ptfire!C25+ptagfire!C25+cmv_c3!C25</f>
        <v>65414.836736753859</v>
      </c>
      <c r="D26" s="28">
        <f>rail!D25+cmv_c1c2!D25+nonpt!D25+nonroad!D25+'onroad all'!AF25+'onroad all'!AR25+'onroad all'!AS25+ptegu!AS25+ptnonipm!D25+pt_oilgas!D25+np_oilgas!D25+rwc!D25+ptfire!D25+ptagfire!D25+cmv_c3!D25</f>
        <v>150342.28655878137</v>
      </c>
      <c r="E26" s="28">
        <f>rail!E25+cmv_c1c2!E25+nonpt!E25+nonroad!E25+ptegu!E25+ptnonipm!E25+pt_oilgas!E25+np_oilgas!E25+rwc!E25+'onroad all'!BG25+afdust!BA25+ptfire!E25+ptagfire!E25+cmv_c3!E25</f>
        <v>145092.72345909756</v>
      </c>
      <c r="F26" s="28">
        <f>rail!F25+cmv_c1c2!F25+nonpt!F25+nonroad!F25+ptegu!F25+ptnonipm!F25+pt_oilgas!F25+np_oilgas!F25+rwc!F25+'onroad all'!BJ25+afdust!BB25+ptfire!F25+ptagfire!F25+cmv_c3!F25</f>
        <v>63911.260065987997</v>
      </c>
      <c r="G26" s="28">
        <f>rail!G25+cmv_c1c2!G25+nonpt!G25+nonroad!G25+'onroad all'!BZ25+ptegu!BS25+ptnonipm!G25+pt_oilgas!G25+np_oilgas!G25+rwc!G25+ptfire!G25+ptagfire!G25+cmv_c3!G25</f>
        <v>19733.714847720072</v>
      </c>
      <c r="H26" s="28">
        <f>rail!H25+cmv_c1c2!H25+nonpt!H25+nonroad!H25+'onroad all'!CK25+ptegu!H25+ptnonipm!H25+pt_oilgas!H25+np_oilgas!H25+rwc!H25+ptfire!H25+ptagfire!H25+cmv_c3!H25+ag!C25</f>
        <v>211462.30718496413</v>
      </c>
      <c r="I26" s="48" t="s">
        <v>239</v>
      </c>
      <c r="M26" s="30" t="s">
        <v>24</v>
      </c>
      <c r="N26" s="28">
        <f>B26+'biogenics 12'!H25</f>
        <v>1112808.8343698485</v>
      </c>
      <c r="O26" s="28">
        <f t="shared" si="1"/>
        <v>65414.836736753859</v>
      </c>
      <c r="P26" s="28">
        <f>D26+'biogenics 12'!R25</f>
        <v>165870.47004878128</v>
      </c>
      <c r="Q26" s="28">
        <f t="shared" si="2"/>
        <v>145092.72345909756</v>
      </c>
      <c r="R26" s="28">
        <f t="shared" si="3"/>
        <v>63911.260065987997</v>
      </c>
      <c r="S26" s="28">
        <f t="shared" si="4"/>
        <v>19733.714847720072</v>
      </c>
      <c r="T26" s="28">
        <f>H26+'biogenics 12'!X25</f>
        <v>1992671.9664749643</v>
      </c>
      <c r="V26" s="30" t="s">
        <v>24</v>
      </c>
      <c r="W26" s="28">
        <f>B26-ptfire!B25</f>
        <v>571974.47719646536</v>
      </c>
      <c r="X26" s="28">
        <f>C26-ptfire!C25</f>
        <v>59654.663610154152</v>
      </c>
      <c r="Y26" s="28">
        <f>D26-ptfire!D25</f>
        <v>143441.01848383155</v>
      </c>
      <c r="Z26" s="28">
        <f>E26-ptfire!E25</f>
        <v>107730.92878439635</v>
      </c>
      <c r="AA26" s="28">
        <f>F26-ptfire!F25</f>
        <v>32248.728972686498</v>
      </c>
      <c r="AB26" s="28">
        <f>G26-ptfire!G25</f>
        <v>16458.785658620222</v>
      </c>
      <c r="AC26" s="28">
        <f>H26-ptfire!H25</f>
        <v>128660.00809181533</v>
      </c>
    </row>
    <row r="27" spans="1:29" x14ac:dyDescent="0.3">
      <c r="A27" s="30" t="s">
        <v>25</v>
      </c>
      <c r="B27" s="28">
        <f>rail!B26+cmv_c1c2!B26+nonpt!B26+nonroad!B26+'onroad all'!P26+ptegu!B26+ptnonipm!B26+pt_oilgas!B26+np_oilgas!B26+rwc!B26+ptfire!B26+ptagfire!B26+cmv_c3!B26</f>
        <v>2173490.8343110555</v>
      </c>
      <c r="C27" s="28">
        <f>rail!C26+cmv_c1c2!C26+nonpt!C26+nonroad!C26+'onroad all'!AP26+ptegu!C26+ptnonipm!C26+pt_oilgas!C26+np_oilgas!C26+rwc!C26+ag!B26+ptfire!C26+ptagfire!C26+cmv_c3!C26</f>
        <v>109180.00942447397</v>
      </c>
      <c r="D27" s="28">
        <f>rail!D26+cmv_c1c2!D26+nonpt!D26+nonroad!D26+'onroad all'!AF26+'onroad all'!AR26+'onroad all'!AS26+ptegu!AS26+ptnonipm!D26+pt_oilgas!D26+np_oilgas!D26+rwc!D26+ptfire!D26+ptagfire!D26+cmv_c3!D26</f>
        <v>323218.0294594529</v>
      </c>
      <c r="E27" s="28">
        <f>rail!E26+cmv_c1c2!E26+nonpt!E26+nonroad!E26+ptegu!E26+ptnonipm!E26+pt_oilgas!E26+np_oilgas!E26+rwc!E26+'onroad all'!BG26+afdust!BA26+ptfire!E26+ptagfire!E26+cmv_c3!E26</f>
        <v>579796.3193899825</v>
      </c>
      <c r="F27" s="28">
        <f>rail!F26+cmv_c1c2!F26+nonpt!F26+nonroad!F26+ptegu!F26+ptnonipm!F26+pt_oilgas!F26+np_oilgas!F26+rwc!F26+'onroad all'!BJ26+afdust!BB26+ptfire!F26+ptagfire!F26+cmv_c3!F26</f>
        <v>185043.07205895678</v>
      </c>
      <c r="G27" s="28">
        <f>rail!G26+cmv_c1c2!G26+nonpt!G26+nonroad!G26+'onroad all'!BZ26+ptegu!BS26+ptnonipm!G26+pt_oilgas!G26+np_oilgas!G26+rwc!G26+ptfire!G26+ptagfire!G26+cmv_c3!G26</f>
        <v>124051.79450908999</v>
      </c>
      <c r="H27" s="28">
        <f>rail!H26+cmv_c1c2!H26+nonpt!H26+nonroad!H26+'onroad all'!CK26+ptegu!H26+ptnonipm!H26+pt_oilgas!H26+np_oilgas!H26+rwc!H26+ptfire!H26+ptagfire!H26+cmv_c3!H26+ag!C26</f>
        <v>472624.44594653224</v>
      </c>
      <c r="I27" s="48" t="s">
        <v>239</v>
      </c>
      <c r="M27" s="30" t="s">
        <v>25</v>
      </c>
      <c r="N27" s="28">
        <f>B27+'biogenics 12'!H26</f>
        <v>2312169.8446870544</v>
      </c>
      <c r="O27" s="28">
        <f t="shared" si="1"/>
        <v>109180.00942447397</v>
      </c>
      <c r="P27" s="28">
        <f>D27+'biogenics 12'!R26</f>
        <v>359507.27243121993</v>
      </c>
      <c r="Q27" s="28">
        <f t="shared" si="2"/>
        <v>579796.3193899825</v>
      </c>
      <c r="R27" s="28">
        <f t="shared" si="3"/>
        <v>185043.07205895678</v>
      </c>
      <c r="S27" s="28">
        <f t="shared" si="4"/>
        <v>124051.79450908999</v>
      </c>
      <c r="T27" s="28">
        <f>H27+'biogenics 12'!X26</f>
        <v>1645114.6622165223</v>
      </c>
      <c r="V27" s="30" t="s">
        <v>25</v>
      </c>
      <c r="W27" s="28">
        <f>B27-ptfire!B26</f>
        <v>1055604.0409751255</v>
      </c>
      <c r="X27" s="28">
        <f>C27-ptfire!C26</f>
        <v>90759.083402473771</v>
      </c>
      <c r="Y27" s="28">
        <f>D27-ptfire!D26</f>
        <v>304180.0990024528</v>
      </c>
      <c r="Z27" s="28">
        <f>E27-ptfire!E26</f>
        <v>462695.03894398449</v>
      </c>
      <c r="AA27" s="28">
        <f>F27-ptfire!F26</f>
        <v>85804.724157943376</v>
      </c>
      <c r="AB27" s="28">
        <f>G27-ptfire!G26</f>
        <v>114493.61613508918</v>
      </c>
      <c r="AC27" s="28">
        <f>H27-ptfire!H26</f>
        <v>207823.67004355026</v>
      </c>
    </row>
    <row r="28" spans="1:29" x14ac:dyDescent="0.3">
      <c r="A28" s="30" t="s">
        <v>26</v>
      </c>
      <c r="B28" s="28">
        <f>rail!B27+cmv_c1c2!B27+nonpt!B27+nonroad!B27+'onroad all'!P27+ptegu!B27+ptnonipm!B27+pt_oilgas!B27+np_oilgas!B27+rwc!B27+ptfire!B27+ptagfire!B27+cmv_c3!B27</f>
        <v>725931.13541979413</v>
      </c>
      <c r="C28" s="28">
        <f>rail!C27+cmv_c1c2!C27+nonpt!C27+nonroad!C27+'onroad all'!AP27+ptegu!C27+ptnonipm!C27+pt_oilgas!C27+np_oilgas!C27+rwc!C27+ag!B27+ptfire!C27+ptagfire!C27+cmv_c3!C27</f>
        <v>29804.41607145701</v>
      </c>
      <c r="D28" s="28">
        <f>rail!D27+cmv_c1c2!D27+nonpt!D27+nonroad!D27+'onroad all'!AF27+'onroad all'!AR27+'onroad all'!AS27+ptegu!AS27+ptnonipm!D27+pt_oilgas!D27+np_oilgas!D27+rwc!D27+ptfire!D27+ptagfire!D27+cmv_c3!D27</f>
        <v>105102.4844361815</v>
      </c>
      <c r="E28" s="28">
        <f>rail!E27+cmv_c1c2!E27+nonpt!E27+nonroad!E27+ptegu!E27+ptnonipm!E27+pt_oilgas!E27+np_oilgas!E27+rwc!E27+'onroad all'!BG27+afdust!BA27+ptfire!E27+ptagfire!E27+cmv_c3!E27</f>
        <v>240385.90001915823</v>
      </c>
      <c r="F28" s="28">
        <f>rail!F27+cmv_c1c2!F27+nonpt!F27+nonroad!F27+ptegu!F27+ptnonipm!F27+pt_oilgas!F27+np_oilgas!F27+rwc!F27+'onroad all'!BJ27+afdust!BB27+ptfire!F27+ptagfire!F27+cmv_c3!F27</f>
        <v>79043.583309566297</v>
      </c>
      <c r="G28" s="28">
        <f>rail!G27+cmv_c1c2!G27+nonpt!G27+nonroad!G27+'onroad all'!BZ27+ptegu!BS27+ptnonipm!G27+pt_oilgas!G27+np_oilgas!G27+rwc!G27+ptfire!G27+ptagfire!G27+cmv_c3!G27</f>
        <v>21926.460831398035</v>
      </c>
      <c r="H28" s="28">
        <f>rail!H27+cmv_c1c2!H27+nonpt!H27+nonroad!H27+'onroad all'!CK27+ptegu!H27+ptnonipm!H27+pt_oilgas!H27+np_oilgas!H27+rwc!H27+ptfire!H27+ptagfire!H27+cmv_c3!H27+ag!C27</f>
        <v>212660.05086729166</v>
      </c>
      <c r="M28" s="30" t="s">
        <v>26</v>
      </c>
      <c r="N28" s="28">
        <f>B28+'biogenics 12'!H27</f>
        <v>946139.16756979306</v>
      </c>
      <c r="O28" s="28">
        <f t="shared" si="1"/>
        <v>29804.41607145701</v>
      </c>
      <c r="P28" s="28">
        <f>D28+'biogenics 12'!R27</f>
        <v>154594.10540929402</v>
      </c>
      <c r="Q28" s="28">
        <f t="shared" si="2"/>
        <v>240385.90001915823</v>
      </c>
      <c r="R28" s="28">
        <f t="shared" si="3"/>
        <v>79043.583309566297</v>
      </c>
      <c r="S28" s="28">
        <f t="shared" si="4"/>
        <v>21926.460831398035</v>
      </c>
      <c r="T28" s="28">
        <f>H28+'biogenics 12'!X27</f>
        <v>1165702.7925672906</v>
      </c>
      <c r="V28" s="30" t="s">
        <v>26</v>
      </c>
      <c r="W28" s="28">
        <f>B28-ptfire!B27</f>
        <v>245074.42725779611</v>
      </c>
      <c r="X28" s="28">
        <f>C28-ptfire!C27</f>
        <v>21929.06175645698</v>
      </c>
      <c r="Y28" s="28">
        <f>D28-ptfire!D27</f>
        <v>99403.569245181541</v>
      </c>
      <c r="Z28" s="28">
        <f>E28-ptfire!E27</f>
        <v>192238.91589415833</v>
      </c>
      <c r="AA28" s="28">
        <f>F28-ptfire!F27</f>
        <v>38241.049747566598</v>
      </c>
      <c r="AB28" s="28">
        <f>G28-ptfire!G27</f>
        <v>18576.505619398016</v>
      </c>
      <c r="AC28" s="28">
        <f>H28-ptfire!H27</f>
        <v>99451.858099291669</v>
      </c>
    </row>
    <row r="29" spans="1:29" x14ac:dyDescent="0.3">
      <c r="A29" s="30" t="s">
        <v>27</v>
      </c>
      <c r="B29" s="28">
        <f>rail!B28+cmv_c1c2!B28+nonpt!B28+nonroad!B28+'onroad all'!P28+ptegu!B28+ptnonipm!B28+pt_oilgas!B28+np_oilgas!B28+rwc!B28+ptfire!B28+ptagfire!B28+cmv_c3!B28</f>
        <v>392180.43361832807</v>
      </c>
      <c r="C29" s="28">
        <f>rail!C28+cmv_c1c2!C28+nonpt!C28+nonroad!C28+'onroad all'!AP28+ptegu!C28+ptnonipm!C28+pt_oilgas!C28+np_oilgas!C28+rwc!C28+ag!B28+ptfire!C28+ptagfire!C28+cmv_c3!C28</f>
        <v>140307.36348976346</v>
      </c>
      <c r="D29" s="28">
        <f>rail!D28+cmv_c1c2!D28+nonpt!D28+nonroad!D28+'onroad all'!AF28+'onroad all'!AR28+'onroad all'!AS28+ptegu!AS28+ptnonipm!D28+pt_oilgas!D28+np_oilgas!D28+rwc!D28+ptfire!D28+ptagfire!D28+cmv_c3!D28</f>
        <v>158916.75240214824</v>
      </c>
      <c r="E29" s="28">
        <f>rail!E28+cmv_c1c2!E28+nonpt!E28+nonroad!E28+ptegu!E28+ptnonipm!E28+pt_oilgas!E28+np_oilgas!E28+rwc!E28+'onroad all'!BG28+afdust!BA28+ptfire!E28+ptagfire!E28+cmv_c3!E28</f>
        <v>188769.6953431227</v>
      </c>
      <c r="F29" s="28">
        <f>rail!F28+cmv_c1c2!F28+nonpt!F28+nonroad!F28+ptegu!F28+ptnonipm!F28+pt_oilgas!F28+np_oilgas!F28+rwc!F28+'onroad all'!BJ28+afdust!BB28+ptfire!F28+ptagfire!F28+cmv_c3!F28</f>
        <v>44028.616032447891</v>
      </c>
      <c r="G29" s="28">
        <f>rail!G28+cmv_c1c2!G28+nonpt!G28+nonroad!G28+'onroad all'!BZ28+ptegu!BS28+ptnonipm!G28+pt_oilgas!G28+np_oilgas!G28+rwc!G28+ptfire!G28+ptagfire!G28+cmv_c3!G28</f>
        <v>54706.166545108877</v>
      </c>
      <c r="H29" s="28">
        <f>rail!H28+cmv_c1c2!H28+nonpt!H28+nonroad!H28+'onroad all'!CK28+ptegu!H28+ptnonipm!H28+pt_oilgas!H28+np_oilgas!H28+rwc!H28+ptfire!H28+ptagfire!H28+cmv_c3!H28+ag!C28</f>
        <v>96487.738487398092</v>
      </c>
      <c r="I29" s="48" t="s">
        <v>239</v>
      </c>
      <c r="M29" s="30" t="s">
        <v>27</v>
      </c>
      <c r="N29" s="28">
        <f>B29+'biogenics 12'!H28</f>
        <v>508917.57824732806</v>
      </c>
      <c r="O29" s="28">
        <f t="shared" si="1"/>
        <v>140307.36348976346</v>
      </c>
      <c r="P29" s="28">
        <f>D29+'biogenics 12'!R28</f>
        <v>208228.18665542814</v>
      </c>
      <c r="Q29" s="28">
        <f t="shared" si="2"/>
        <v>188769.6953431227</v>
      </c>
      <c r="R29" s="28">
        <f t="shared" si="3"/>
        <v>44028.616032447891</v>
      </c>
      <c r="S29" s="28">
        <f t="shared" si="4"/>
        <v>54706.166545108877</v>
      </c>
      <c r="T29" s="28">
        <f>H29+'biogenics 12'!X28</f>
        <v>472870.51821739809</v>
      </c>
      <c r="V29" s="30" t="s">
        <v>27</v>
      </c>
      <c r="W29" s="28">
        <f>B29-ptfire!B28</f>
        <v>340963.82088632858</v>
      </c>
      <c r="X29" s="28">
        <f>C29-ptfire!C28</f>
        <v>139461.46252476345</v>
      </c>
      <c r="Y29" s="28">
        <f>D29-ptfire!D28</f>
        <v>157944.78247014823</v>
      </c>
      <c r="Z29" s="28">
        <f>E29-ptfire!E28</f>
        <v>183315.56441112267</v>
      </c>
      <c r="AA29" s="28">
        <f>F29-ptfire!F28</f>
        <v>39406.471072447872</v>
      </c>
      <c r="AB29" s="28">
        <f>G29-ptfire!G28</f>
        <v>54237.75503810888</v>
      </c>
      <c r="AC29" s="28">
        <f>H29-ptfire!H28</f>
        <v>84327.894035398189</v>
      </c>
    </row>
    <row r="30" spans="1:29" x14ac:dyDescent="0.3">
      <c r="A30" s="30" t="s">
        <v>28</v>
      </c>
      <c r="B30" s="28">
        <f>rail!B29+cmv_c1c2!B29+nonpt!B29+nonroad!B29+'onroad all'!P29+ptegu!B29+ptnonipm!B29+pt_oilgas!B29+np_oilgas!B29+rwc!B29+ptfire!B29+ptagfire!B29+cmv_c3!B29</f>
        <v>408110.32008014689</v>
      </c>
      <c r="C30" s="28">
        <f>rail!C29+cmv_c1c2!C29+nonpt!C29+nonroad!C29+'onroad all'!AP29+ptegu!C29+ptnonipm!C29+pt_oilgas!C29+np_oilgas!C29+rwc!C29+ag!B29+ptfire!C29+ptagfire!C29+cmv_c3!C29</f>
        <v>20716.984183911598</v>
      </c>
      <c r="D30" s="28">
        <f>rail!D29+cmv_c1c2!D29+nonpt!D29+nonroad!D29+'onroad all'!AF29+'onroad all'!AR29+'onroad all'!AS29+ptegu!AS29+ptnonipm!D29+pt_oilgas!D29+np_oilgas!D29+rwc!D29+ptfire!D29+ptagfire!D29+cmv_c3!D29</f>
        <v>71135.861476134422</v>
      </c>
      <c r="E30" s="28">
        <f>rail!E29+cmv_c1c2!E29+nonpt!E29+nonroad!E29+ptegu!E29+ptnonipm!E29+pt_oilgas!E29+np_oilgas!E29+rwc!E29+'onroad all'!BG29+afdust!BA29+ptfire!E29+ptagfire!E29+cmv_c3!E29</f>
        <v>142938.83922549445</v>
      </c>
      <c r="F30" s="28">
        <f>rail!F29+cmv_c1c2!F29+nonpt!F29+nonroad!F29+ptegu!F29+ptnonipm!F29+pt_oilgas!F29+np_oilgas!F29+rwc!F29+'onroad all'!BJ29+afdust!BB29+ptfire!F29+ptagfire!F29+cmv_c3!F29</f>
        <v>32739.722698118981</v>
      </c>
      <c r="G30" s="28">
        <f>rail!G29+cmv_c1c2!G29+nonpt!G29+nonroad!G29+'onroad all'!BZ29+ptegu!BS29+ptnonipm!G29+pt_oilgas!G29+np_oilgas!G29+rwc!G29+ptfire!G29+ptagfire!G29+cmv_c3!G29</f>
        <v>8576.9785249249653</v>
      </c>
      <c r="H30" s="28">
        <f>rail!H29+cmv_c1c2!H29+nonpt!H29+nonroad!H29+'onroad all'!CK29+ptegu!H29+ptnonipm!H29+pt_oilgas!H29+np_oilgas!H29+rwc!H29+ptfire!H29+ptagfire!H29+cmv_c3!H29+ag!C29</f>
        <v>85794.164050970605</v>
      </c>
      <c r="M30" s="30" t="s">
        <v>28</v>
      </c>
      <c r="N30" s="28">
        <f>B30+'biogenics 12'!H29</f>
        <v>648949.50958014582</v>
      </c>
      <c r="O30" s="28">
        <f t="shared" si="1"/>
        <v>20716.984183911598</v>
      </c>
      <c r="P30" s="28">
        <f>D30+'biogenics 12'!R29</f>
        <v>79179.88936202442</v>
      </c>
      <c r="Q30" s="28">
        <f t="shared" si="2"/>
        <v>142938.83922549445</v>
      </c>
      <c r="R30" s="28">
        <f t="shared" si="3"/>
        <v>32739.722698118981</v>
      </c>
      <c r="S30" s="28">
        <f t="shared" si="4"/>
        <v>8576.9785249249653</v>
      </c>
      <c r="T30" s="28">
        <f>H30+'biogenics 12'!X29</f>
        <v>1182614.6642509706</v>
      </c>
      <c r="V30" s="30" t="s">
        <v>28</v>
      </c>
      <c r="W30" s="28">
        <f>B30-ptfire!B29</f>
        <v>326834.48614514701</v>
      </c>
      <c r="X30" s="28">
        <f>C30-ptfire!C29</f>
        <v>19376.867842911597</v>
      </c>
      <c r="Y30" s="28">
        <f>D30-ptfire!D29</f>
        <v>69709.197238134424</v>
      </c>
      <c r="Z30" s="28">
        <f>E30-ptfire!E29</f>
        <v>134387.03769449447</v>
      </c>
      <c r="AA30" s="28">
        <f>F30-ptfire!F29</f>
        <v>25492.433197119</v>
      </c>
      <c r="AB30" s="28">
        <f>G30-ptfire!G29</f>
        <v>7869.0537569249673</v>
      </c>
      <c r="AC30" s="28">
        <f>H30-ptfire!H29</f>
        <v>66529.981882970707</v>
      </c>
    </row>
    <row r="31" spans="1:29" x14ac:dyDescent="0.3">
      <c r="A31" s="30" t="s">
        <v>29</v>
      </c>
      <c r="B31" s="28">
        <f>rail!B30+cmv_c1c2!B30+nonpt!B30+nonroad!B30+'onroad all'!P30+ptegu!B30+ptnonipm!B30+pt_oilgas!B30+np_oilgas!B30+rwc!B30+ptfire!B30+ptagfire!B30+cmv_c3!B30</f>
        <v>213623.8359655682</v>
      </c>
      <c r="C31" s="28">
        <f>rail!C30+cmv_c1c2!C30+nonpt!C30+nonroad!C30+'onroad all'!AP30+ptegu!C30+ptnonipm!C30+pt_oilgas!C30+np_oilgas!C30+rwc!C30+ag!B30+ptfire!C30+ptagfire!C30+cmv_c3!C30</f>
        <v>1756.7715948161572</v>
      </c>
      <c r="D31" s="28">
        <f>rail!D30+cmv_c1c2!D30+nonpt!D30+nonroad!D30+'onroad all'!AF30+'onroad all'!AR30+'onroad all'!AS30+ptegu!AS30+ptnonipm!D30+pt_oilgas!D30+np_oilgas!D30+rwc!D30+ptfire!D30+ptagfire!D30+cmv_c3!D30</f>
        <v>33385.506227819365</v>
      </c>
      <c r="E31" s="28">
        <f>rail!E30+cmv_c1c2!E30+nonpt!E30+nonroad!E30+ptegu!E30+ptnonipm!E30+pt_oilgas!E30+np_oilgas!E30+rwc!E30+'onroad all'!BG30+afdust!BA30+ptfire!E30+ptagfire!E30+cmv_c3!E30</f>
        <v>12309.710151854948</v>
      </c>
      <c r="F31" s="28">
        <f>rail!F30+cmv_c1c2!F30+nonpt!F30+nonroad!F30+ptegu!F30+ptnonipm!F30+pt_oilgas!F30+np_oilgas!F30+rwc!F30+'onroad all'!BJ30+afdust!BB30+ptfire!F30+ptagfire!F30+cmv_c3!F30</f>
        <v>9727.1243046180225</v>
      </c>
      <c r="G31" s="28">
        <f>rail!G30+cmv_c1c2!G30+nonpt!G30+nonroad!G30+'onroad all'!BZ30+ptegu!BS30+ptnonipm!G30+pt_oilgas!G30+np_oilgas!G30+rwc!G30+ptfire!G30+ptagfire!G30+cmv_c3!G30</f>
        <v>6352.6441106724178</v>
      </c>
      <c r="H31" s="28">
        <f>rail!H30+cmv_c1c2!H30+nonpt!H30+nonroad!H30+'onroad all'!CK30+ptegu!H30+ptnonipm!H30+pt_oilgas!H30+np_oilgas!H30+rwc!H30+ptfire!H30+ptagfire!H30+cmv_c3!H30+ag!C30</f>
        <v>39177.563091552875</v>
      </c>
      <c r="I31" s="48" t="s">
        <v>239</v>
      </c>
      <c r="M31" s="30" t="s">
        <v>29</v>
      </c>
      <c r="N31" s="28">
        <f>B31+'biogenics 12'!H30</f>
        <v>233442.56260556821</v>
      </c>
      <c r="O31" s="28">
        <f t="shared" si="1"/>
        <v>1756.7715948161572</v>
      </c>
      <c r="P31" s="28">
        <f>D31+'biogenics 12'!R30</f>
        <v>34092.848268649366</v>
      </c>
      <c r="Q31" s="28">
        <f t="shared" si="2"/>
        <v>12309.710151854948</v>
      </c>
      <c r="R31" s="28">
        <f t="shared" si="3"/>
        <v>9727.1243046180225</v>
      </c>
      <c r="S31" s="28">
        <f t="shared" si="4"/>
        <v>6352.6441106724178</v>
      </c>
      <c r="T31" s="28">
        <f>H31+'biogenics 12'!X30</f>
        <v>155651.19239155288</v>
      </c>
      <c r="V31" s="30" t="s">
        <v>29</v>
      </c>
      <c r="W31" s="28">
        <f>B31-ptfire!B30</f>
        <v>207948.3457172082</v>
      </c>
      <c r="X31" s="28">
        <f>C31-ptfire!C30</f>
        <v>1663.8596650761572</v>
      </c>
      <c r="Y31" s="28">
        <f>D31-ptfire!D30</f>
        <v>33320.293883529368</v>
      </c>
      <c r="Z31" s="28">
        <f>E31-ptfire!E30</f>
        <v>11743.269258004948</v>
      </c>
      <c r="AA31" s="28">
        <f>F31-ptfire!F30</f>
        <v>9247.0896521280229</v>
      </c>
      <c r="AB31" s="28">
        <f>G31-ptfire!G30</f>
        <v>6313.7322458324179</v>
      </c>
      <c r="AC31" s="28">
        <f>H31-ptfire!H30</f>
        <v>37841.954000562888</v>
      </c>
    </row>
    <row r="32" spans="1:29" x14ac:dyDescent="0.3">
      <c r="A32" s="30" t="s">
        <v>30</v>
      </c>
      <c r="B32" s="28">
        <f>rail!B31+cmv_c1c2!B31+nonpt!B31+nonroad!B31+'onroad all'!P31+ptegu!B31+ptnonipm!B31+pt_oilgas!B31+np_oilgas!B31+rwc!B31+ptfire!B31+ptagfire!B31+cmv_c3!B31</f>
        <v>837494.65422920394</v>
      </c>
      <c r="C32" s="28">
        <f>rail!C31+cmv_c1c2!C31+nonpt!C31+nonroad!C31+'onroad all'!AP31+ptegu!C31+ptnonipm!C31+pt_oilgas!C31+np_oilgas!C31+rwc!C31+ag!B31+ptfire!C31+ptagfire!C31+cmv_c3!C31</f>
        <v>15909.675454293352</v>
      </c>
      <c r="D32" s="28">
        <f>rail!D31+cmv_c1c2!D31+nonpt!D31+nonroad!D31+'onroad all'!AF31+'onroad all'!AR31+'onroad all'!AS31+ptegu!AS31+ptnonipm!D31+pt_oilgas!D31+np_oilgas!D31+rwc!D31+ptfire!D31+ptagfire!D31+cmv_c3!D31</f>
        <v>136539.47830214331</v>
      </c>
      <c r="E32" s="28">
        <f>rail!E31+cmv_c1c2!E31+nonpt!E31+nonroad!E31+ptegu!E31+ptnonipm!E31+pt_oilgas!E31+np_oilgas!E31+rwc!E31+'onroad all'!BG31+afdust!BA31+ptfire!E31+ptagfire!E31+cmv_c3!E31</f>
        <v>35925.894727296967</v>
      </c>
      <c r="F32" s="28">
        <f>rail!F31+cmv_c1c2!F31+nonpt!F31+nonroad!F31+ptegu!F31+ptnonipm!F31+pt_oilgas!F31+np_oilgas!F31+rwc!F31+'onroad all'!BJ31+afdust!BB31+ptfire!F31+ptagfire!F31+cmv_c3!F31</f>
        <v>23861.875121841578</v>
      </c>
      <c r="G32" s="28">
        <f>rail!G31+cmv_c1c2!G31+nonpt!G31+nonroad!G31+'onroad all'!BZ31+ptegu!BS31+ptnonipm!G31+pt_oilgas!G31+np_oilgas!G31+rwc!G31+ptfire!G31+ptagfire!G31+cmv_c3!G31</f>
        <v>8897.7250294053738</v>
      </c>
      <c r="H32" s="28">
        <f>rail!H31+cmv_c1c2!H31+nonpt!H31+nonroad!H31+'onroad all'!CK31+ptegu!H31+ptnonipm!H31+pt_oilgas!H31+np_oilgas!H31+rwc!H31+ptfire!H31+ptagfire!H31+cmv_c3!H31+ag!C31</f>
        <v>160792.35165283777</v>
      </c>
      <c r="I32" s="48" t="s">
        <v>239</v>
      </c>
      <c r="M32" s="30" t="s">
        <v>30</v>
      </c>
      <c r="N32" s="28">
        <f>B32+'biogenics 12'!H31</f>
        <v>853008.46676920389</v>
      </c>
      <c r="O32" s="28">
        <f t="shared" si="1"/>
        <v>15909.675454293352</v>
      </c>
      <c r="P32" s="28">
        <f>D32+'biogenics 12'!R31</f>
        <v>137865.71546056101</v>
      </c>
      <c r="Q32" s="28">
        <f t="shared" si="2"/>
        <v>35925.894727296967</v>
      </c>
      <c r="R32" s="28">
        <f t="shared" si="3"/>
        <v>23861.875121841578</v>
      </c>
      <c r="S32" s="28">
        <f t="shared" si="4"/>
        <v>8897.7250294053738</v>
      </c>
      <c r="T32" s="28">
        <f>H32+'biogenics 12'!X31</f>
        <v>279856.49556283676</v>
      </c>
      <c r="V32" s="30" t="s">
        <v>30</v>
      </c>
      <c r="W32" s="28">
        <f>B32-ptfire!B31</f>
        <v>776813.38480728399</v>
      </c>
      <c r="X32" s="28">
        <f>C32-ptfire!C31</f>
        <v>14920.350459843352</v>
      </c>
      <c r="Y32" s="28">
        <f>D32-ptfire!D31</f>
        <v>136051.85350594332</v>
      </c>
      <c r="Z32" s="28">
        <f>E32-ptfire!E31</f>
        <v>30056.810580196965</v>
      </c>
      <c r="AA32" s="28">
        <f>F32-ptfire!F31</f>
        <v>18888.07544046158</v>
      </c>
      <c r="AB32" s="28">
        <f>G32-ptfire!G31</f>
        <v>8545.7831098053757</v>
      </c>
      <c r="AC32" s="28">
        <f>H32-ptfire!H31</f>
        <v>146570.79931368778</v>
      </c>
    </row>
    <row r="33" spans="1:29" x14ac:dyDescent="0.3">
      <c r="A33" s="30" t="s">
        <v>31</v>
      </c>
      <c r="B33" s="28">
        <f>rail!B32+cmv_c1c2!B32+nonpt!B32+nonroad!B32+'onroad all'!P32+ptegu!B32+ptnonipm!B32+pt_oilgas!B32+np_oilgas!B32+rwc!B32+ptfire!B32+ptagfire!B32+cmv_c3!B32</f>
        <v>557712.04049678694</v>
      </c>
      <c r="C33" s="28">
        <f>rail!C32+cmv_c1c2!C32+nonpt!C32+nonroad!C32+'onroad all'!AP32+ptegu!C32+ptnonipm!C32+pt_oilgas!C32+np_oilgas!C32+rwc!C32+ag!B32+ptfire!C32+ptagfire!C32+cmv_c3!C32</f>
        <v>21232.879942240957</v>
      </c>
      <c r="D33" s="28">
        <f>rail!D32+cmv_c1c2!D32+nonpt!D32+nonroad!D32+'onroad all'!AF32+'onroad all'!AR32+'onroad all'!AS32+ptegu!AS32+ptnonipm!D32+pt_oilgas!D32+np_oilgas!D32+rwc!D32+ptfire!D32+ptagfire!D32+cmv_c3!D32</f>
        <v>179884.01924692717</v>
      </c>
      <c r="E33" s="28">
        <f>rail!E32+cmv_c1c2!E32+nonpt!E32+nonroad!E32+ptegu!E32+ptnonipm!E32+pt_oilgas!E32+np_oilgas!E32+rwc!E32+'onroad all'!BG32+afdust!BA32+ptfire!E32+ptagfire!E32+cmv_c3!E32</f>
        <v>351366.74808849872</v>
      </c>
      <c r="F33" s="28">
        <f>rail!F32+cmv_c1c2!F32+nonpt!F32+nonroad!F32+ptegu!F32+ptnonipm!F32+pt_oilgas!F32+np_oilgas!F32+rwc!F32+'onroad all'!BJ32+afdust!BB32+ptfire!F32+ptagfire!F32+cmv_c3!F32</f>
        <v>60650.789023444457</v>
      </c>
      <c r="G33" s="28">
        <f>rail!G32+cmv_c1c2!G32+nonpt!G32+nonroad!G32+'onroad all'!BZ32+ptegu!BS32+ptnonipm!G32+pt_oilgas!G32+np_oilgas!G32+rwc!G32+ptfire!G32+ptagfire!G32+cmv_c3!G32</f>
        <v>15901.231022687289</v>
      </c>
      <c r="H33" s="28">
        <f>rail!H32+cmv_c1c2!H32+nonpt!H32+nonroad!H32+'onroad all'!CK32+ptegu!H32+ptnonipm!H32+pt_oilgas!H32+np_oilgas!H32+rwc!H32+ptfire!H32+ptagfire!H32+cmv_c3!H32+ag!C32</f>
        <v>302825.5844487531</v>
      </c>
      <c r="M33" s="30" t="s">
        <v>31</v>
      </c>
      <c r="N33" s="28">
        <f>B33+'biogenics 12'!H32</f>
        <v>853314.71599678695</v>
      </c>
      <c r="O33" s="28">
        <f t="shared" si="1"/>
        <v>21232.879942240957</v>
      </c>
      <c r="P33" s="28">
        <f>D33+'biogenics 12'!R32</f>
        <v>210727.78143892717</v>
      </c>
      <c r="Q33" s="28">
        <f t="shared" si="2"/>
        <v>351366.74808849872</v>
      </c>
      <c r="R33" s="28">
        <f t="shared" si="3"/>
        <v>60650.789023444457</v>
      </c>
      <c r="S33" s="28">
        <f t="shared" si="4"/>
        <v>15901.231022687289</v>
      </c>
      <c r="T33" s="28">
        <f>H33+'biogenics 12'!X32</f>
        <v>1630494.2096487531</v>
      </c>
      <c r="V33" s="30" t="s">
        <v>31</v>
      </c>
      <c r="W33" s="28">
        <f>B33-ptfire!B32</f>
        <v>383476.51620878698</v>
      </c>
      <c r="X33" s="28">
        <f>C33-ptfire!C32</f>
        <v>18356.743537240956</v>
      </c>
      <c r="Y33" s="28">
        <f>D33-ptfire!D32</f>
        <v>176658.02413592717</v>
      </c>
      <c r="Z33" s="28">
        <f>E33-ptfire!E32</f>
        <v>332884.12004249863</v>
      </c>
      <c r="AA33" s="28">
        <f>F33-ptfire!F32</f>
        <v>44987.54537344446</v>
      </c>
      <c r="AB33" s="28">
        <f>G33-ptfire!G32</f>
        <v>14332.370687687289</v>
      </c>
      <c r="AC33" s="28">
        <f>H33-ptfire!H32</f>
        <v>261481.0960487531</v>
      </c>
    </row>
    <row r="34" spans="1:29" x14ac:dyDescent="0.3">
      <c r="A34" s="30" t="s">
        <v>32</v>
      </c>
      <c r="B34" s="28">
        <f>rail!B33+cmv_c1c2!B33+nonpt!B33+nonroad!B33+'onroad all'!P33+ptegu!B33+ptnonipm!B33+pt_oilgas!B33+np_oilgas!B33+rwc!B33+ptfire!B33+ptagfire!B33+cmv_c3!B33</f>
        <v>1684267.5229704534</v>
      </c>
      <c r="C34" s="28">
        <f>rail!C33+cmv_c1c2!C33+nonpt!C33+nonroad!C33+'onroad all'!AP33+ptegu!C33+ptnonipm!C33+pt_oilgas!C33+np_oilgas!C33+rwc!C33+ag!B33+ptfire!C33+ptagfire!C33+cmv_c3!C33</f>
        <v>33142.928501287446</v>
      </c>
      <c r="D34" s="28">
        <f>rail!D33+cmv_c1c2!D33+nonpt!D33+nonroad!D33+'onroad all'!AF33+'onroad all'!AR33+'onroad all'!AS33+ptegu!AS33+ptnonipm!D33+pt_oilgas!D33+np_oilgas!D33+rwc!D33+ptfire!D33+ptagfire!D33+cmv_c3!D33</f>
        <v>282665.66400317242</v>
      </c>
      <c r="E34" s="28">
        <f>rail!E33+cmv_c1c2!E33+nonpt!E33+nonroad!E33+ptegu!E33+ptnonipm!E33+pt_oilgas!E33+np_oilgas!E33+rwc!E33+'onroad all'!BG33+afdust!BA33+ptfire!E33+ptagfire!E33+cmv_c3!E33</f>
        <v>118209.79616309585</v>
      </c>
      <c r="F34" s="28">
        <f>rail!F33+cmv_c1c2!F33+nonpt!F33+nonroad!F33+ptegu!F33+ptnonipm!F33+pt_oilgas!F33+np_oilgas!F33+rwc!F33+'onroad all'!BJ33+afdust!BB33+ptfire!F33+ptagfire!F33+cmv_c3!F33</f>
        <v>63346.300436859041</v>
      </c>
      <c r="G34" s="28">
        <f>rail!G33+cmv_c1c2!G33+nonpt!G33+nonroad!G33+'onroad all'!BZ33+ptegu!BS33+ptnonipm!G33+pt_oilgas!G33+np_oilgas!G33+rwc!G33+ptfire!G33+ptagfire!G33+cmv_c3!G33</f>
        <v>33385.3062604316</v>
      </c>
      <c r="H34" s="28">
        <f>rail!H33+cmv_c1c2!H33+nonpt!H33+nonroad!H33+'onroad all'!CK33+ptegu!H33+ptnonipm!H33+pt_oilgas!H33+np_oilgas!H33+rwc!H33+ptfire!H33+ptagfire!H33+cmv_c3!H33+ag!C33</f>
        <v>386431.10659630707</v>
      </c>
      <c r="I34" s="48" t="s">
        <v>239</v>
      </c>
      <c r="M34" s="30" t="s">
        <v>32</v>
      </c>
      <c r="N34" s="28">
        <f>B34+'biogenics 12'!H33</f>
        <v>1765442.1685394533</v>
      </c>
      <c r="O34" s="28">
        <f t="shared" si="1"/>
        <v>33142.928501287446</v>
      </c>
      <c r="P34" s="28">
        <f>D34+'biogenics 12'!R33</f>
        <v>291753.62291869143</v>
      </c>
      <c r="Q34" s="28">
        <f t="shared" si="2"/>
        <v>118209.79616309585</v>
      </c>
      <c r="R34" s="28">
        <f t="shared" si="3"/>
        <v>63346.300436859041</v>
      </c>
      <c r="S34" s="28">
        <f t="shared" si="4"/>
        <v>33385.3062604316</v>
      </c>
      <c r="T34" s="28">
        <f>H34+'biogenics 12'!X33</f>
        <v>837107.59856430604</v>
      </c>
      <c r="V34" s="30" t="s">
        <v>32</v>
      </c>
      <c r="W34" s="28">
        <f>B34-ptfire!B33</f>
        <v>1651344.4429081334</v>
      </c>
      <c r="X34" s="28">
        <f>C34-ptfire!C33</f>
        <v>32600.700663507447</v>
      </c>
      <c r="Y34" s="28">
        <f>D34-ptfire!D33</f>
        <v>282119.87924289244</v>
      </c>
      <c r="Z34" s="28">
        <f>E34-ptfire!E33</f>
        <v>114774.33678787586</v>
      </c>
      <c r="AA34" s="28">
        <f>F34-ptfire!F33</f>
        <v>60434.894357079043</v>
      </c>
      <c r="AB34" s="28">
        <f>G34-ptfire!G33</f>
        <v>33108.364361811597</v>
      </c>
      <c r="AC34" s="28">
        <f>H34-ptfire!H33</f>
        <v>378636.57418782706</v>
      </c>
    </row>
    <row r="35" spans="1:29" x14ac:dyDescent="0.3">
      <c r="A35" s="30" t="s">
        <v>33</v>
      </c>
      <c r="B35" s="28">
        <f>rail!B34+cmv_c1c2!B34+nonpt!B34+nonroad!B34+'onroad all'!P34+ptegu!B34+ptnonipm!B34+pt_oilgas!B34+np_oilgas!B34+rwc!B34+ptfire!B34+ptagfire!B34+cmv_c3!B34</f>
        <v>2367394.539400341</v>
      </c>
      <c r="C35" s="28">
        <f>rail!C34+cmv_c1c2!C34+nonpt!C34+nonroad!C34+'onroad all'!AP34+ptegu!C34+ptnonipm!C34+pt_oilgas!C34+np_oilgas!C34+rwc!C34+ag!B34+ptfire!C34+ptagfire!C34+cmv_c3!C34</f>
        <v>187727.00480184957</v>
      </c>
      <c r="D35" s="28">
        <f>rail!D34+cmv_c1c2!D34+nonpt!D34+nonroad!D34+'onroad all'!AF34+'onroad all'!AR34+'onroad all'!AS34+ptegu!AS34+ptnonipm!D34+pt_oilgas!D34+np_oilgas!D34+rwc!D34+ptfire!D34+ptagfire!D34+cmv_c3!D34</f>
        <v>274418.35597343452</v>
      </c>
      <c r="E35" s="28">
        <f>rail!E34+cmv_c1c2!E34+nonpt!E34+nonroad!E34+ptegu!E34+ptnonipm!E34+pt_oilgas!E34+np_oilgas!E34+rwc!E34+'onroad all'!BG34+afdust!BA34+ptfire!E34+ptagfire!E34+cmv_c3!E34</f>
        <v>191686.49807050193</v>
      </c>
      <c r="F35" s="28">
        <f>rail!F34+cmv_c1c2!F34+nonpt!F34+nonroad!F34+ptegu!F34+ptnonipm!F34+pt_oilgas!F34+np_oilgas!F34+rwc!F34+'onroad all'!BJ34+afdust!BB34+ptfire!F34+ptagfire!F34+cmv_c3!F34</f>
        <v>131806.28404194553</v>
      </c>
      <c r="G35" s="28">
        <f>rail!G34+cmv_c1c2!G34+nonpt!G34+nonroad!G34+'onroad all'!BZ34+ptegu!BS34+ptnonipm!G34+pt_oilgas!G34+np_oilgas!G34+rwc!G34+ptfire!G34+ptagfire!G34+cmv_c3!G34</f>
        <v>53375.298680959982</v>
      </c>
      <c r="H35" s="28">
        <f>rail!H34+cmv_c1c2!H34+nonpt!H34+nonroad!H34+'onroad all'!CK34+ptegu!H34+ptnonipm!H34+pt_oilgas!H34+np_oilgas!H34+rwc!H34+ptfire!H34+ptagfire!H34+cmv_c3!H34+ag!C34</f>
        <v>540017.09712211299</v>
      </c>
      <c r="I35" s="48" t="s">
        <v>239</v>
      </c>
      <c r="M35" s="30" t="s">
        <v>33</v>
      </c>
      <c r="N35" s="28">
        <f>B35+'biogenics 12'!H34</f>
        <v>2520121.70940034</v>
      </c>
      <c r="O35" s="28">
        <f t="shared" si="1"/>
        <v>187727.00480184957</v>
      </c>
      <c r="P35" s="28">
        <f>D35+'biogenics 12'!R34</f>
        <v>289179.93529908644</v>
      </c>
      <c r="Q35" s="28">
        <f t="shared" si="2"/>
        <v>191686.49807050193</v>
      </c>
      <c r="R35" s="28">
        <f t="shared" si="3"/>
        <v>131806.28404194553</v>
      </c>
      <c r="S35" s="28">
        <f t="shared" si="4"/>
        <v>53375.298680959982</v>
      </c>
      <c r="T35" s="28">
        <f>H35+'biogenics 12'!X34</f>
        <v>1793458.3000521129</v>
      </c>
      <c r="V35" s="30" t="s">
        <v>33</v>
      </c>
      <c r="W35" s="28">
        <f>B35-ptfire!B34</f>
        <v>1352777.1145592108</v>
      </c>
      <c r="X35" s="28">
        <f>C35-ptfire!C34</f>
        <v>171096.50493779927</v>
      </c>
      <c r="Y35" s="28">
        <f>D35-ptfire!D34</f>
        <v>261706.96231495473</v>
      </c>
      <c r="Z35" s="28">
        <f>E35-ptfire!E34</f>
        <v>89482.243916166932</v>
      </c>
      <c r="AA35" s="28">
        <f>F35-ptfire!F34</f>
        <v>45192.513161652329</v>
      </c>
      <c r="AB35" s="28">
        <f>G35-ptfire!G34</f>
        <v>46096.87891472999</v>
      </c>
      <c r="AC35" s="28">
        <f>H35-ptfire!H34</f>
        <v>300953.79956992297</v>
      </c>
    </row>
    <row r="36" spans="1:29" x14ac:dyDescent="0.3">
      <c r="A36" s="30" t="s">
        <v>34</v>
      </c>
      <c r="B36" s="28">
        <f>rail!B35+cmv_c1c2!B35+nonpt!B35+nonroad!B35+'onroad all'!P35+ptegu!B35+ptnonipm!B35+pt_oilgas!B35+np_oilgas!B35+rwc!B35+ptfire!B35+ptagfire!B35+cmv_c3!B35</f>
        <v>337214.57724460308</v>
      </c>
      <c r="C36" s="28">
        <f>rail!C35+cmv_c1c2!C35+nonpt!C35+nonroad!C35+'onroad all'!AP35+ptegu!C35+ptnonipm!C35+pt_oilgas!C35+np_oilgas!C35+rwc!C35+ag!B35+ptfire!C35+ptagfire!C35+cmv_c3!C35</f>
        <v>60858.440437197329</v>
      </c>
      <c r="D36" s="28">
        <f>rail!D35+cmv_c1c2!D35+nonpt!D35+nonroad!D35+'onroad all'!AF35+'onroad all'!AR35+'onroad all'!AS35+ptegu!AS35+ptnonipm!D35+pt_oilgas!D35+np_oilgas!D35+rwc!D35+ptfire!D35+ptagfire!D35+cmv_c3!D35</f>
        <v>158626.89519080665</v>
      </c>
      <c r="E36" s="28">
        <f>rail!E35+cmv_c1c2!E35+nonpt!E35+nonroad!E35+ptegu!E35+ptnonipm!E35+pt_oilgas!E35+np_oilgas!E35+rwc!E35+'onroad all'!BG35+afdust!BA35+ptfire!E35+ptagfire!E35+cmv_c3!E35</f>
        <v>236556.20696779893</v>
      </c>
      <c r="F36" s="28">
        <f>rail!F35+cmv_c1c2!F35+nonpt!F35+nonroad!F35+ptegu!F35+ptnonipm!F35+pt_oilgas!F35+np_oilgas!F35+rwc!F35+'onroad all'!BJ35+afdust!BB35+ptfire!F35+ptagfire!F35+cmv_c3!F35</f>
        <v>61328.534491095314</v>
      </c>
      <c r="G36" s="28">
        <f>rail!G35+cmv_c1c2!G35+nonpt!G35+nonroad!G35+'onroad all'!BZ35+ptegu!BS35+ptnonipm!G35+pt_oilgas!G35+np_oilgas!G35+rwc!G35+ptfire!G35+ptagfire!G35+cmv_c3!G35</f>
        <v>57582.514695693375</v>
      </c>
      <c r="H36" s="28">
        <f>rail!H35+cmv_c1c2!H35+nonpt!H35+nonroad!H35+'onroad all'!CK35+ptegu!H35+ptnonipm!H35+pt_oilgas!H35+np_oilgas!H35+rwc!H35+ptfire!H35+ptagfire!H35+cmv_c3!H35+ag!C35</f>
        <v>531851.27561667992</v>
      </c>
      <c r="I36" s="48" t="s">
        <v>239</v>
      </c>
      <c r="M36" s="30" t="s">
        <v>34</v>
      </c>
      <c r="N36" s="28">
        <f>B36+'biogenics 12'!H35</f>
        <v>414317.45159460307</v>
      </c>
      <c r="O36" s="28">
        <f t="shared" si="1"/>
        <v>60858.440437197329</v>
      </c>
      <c r="P36" s="28">
        <f>D36+'biogenics 12'!R35</f>
        <v>193148.61915358825</v>
      </c>
      <c r="Q36" s="28">
        <f t="shared" si="2"/>
        <v>236556.20696779893</v>
      </c>
      <c r="R36" s="28">
        <f t="shared" si="3"/>
        <v>61328.534491095314</v>
      </c>
      <c r="S36" s="28">
        <f t="shared" si="4"/>
        <v>57582.514695693375</v>
      </c>
      <c r="T36" s="28">
        <f>H36+'biogenics 12'!X35</f>
        <v>766971.16129667894</v>
      </c>
      <c r="V36" s="30" t="s">
        <v>34</v>
      </c>
      <c r="W36" s="28">
        <f>B36-ptfire!B35</f>
        <v>220847.25543960306</v>
      </c>
      <c r="X36" s="28">
        <f>C36-ptfire!C35</f>
        <v>58933.034759197268</v>
      </c>
      <c r="Y36" s="28">
        <f>D36-ptfire!D35</f>
        <v>156239.89368080677</v>
      </c>
      <c r="Z36" s="28">
        <f>E36-ptfire!E35</f>
        <v>224004.55822179862</v>
      </c>
      <c r="AA36" s="28">
        <f>F36-ptfire!F35</f>
        <v>50691.548061095513</v>
      </c>
      <c r="AB36" s="28">
        <f>G36-ptfire!G35</f>
        <v>56463.633476693394</v>
      </c>
      <c r="AC36" s="28">
        <f>H36-ptfire!H35</f>
        <v>504173.47972867894</v>
      </c>
    </row>
    <row r="37" spans="1:29" x14ac:dyDescent="0.3">
      <c r="A37" s="30" t="s">
        <v>35</v>
      </c>
      <c r="B37" s="28">
        <f>rail!B36+cmv_c1c2!B36+nonpt!B36+nonroad!B36+'onroad all'!P36+ptegu!B36+ptnonipm!B36+pt_oilgas!B36+np_oilgas!B36+rwc!B36+ptfire!B36+ptagfire!B36+cmv_c3!B36</f>
        <v>1757161.2455439379</v>
      </c>
      <c r="C37" s="28">
        <f>rail!C36+cmv_c1c2!C36+nonpt!C36+nonroad!C36+'onroad all'!AP36+ptegu!C36+ptnonipm!C36+pt_oilgas!C36+np_oilgas!C36+rwc!C36+ag!B36+ptfire!C36+ptagfire!C36+cmv_c3!C36</f>
        <v>68571.101142011481</v>
      </c>
      <c r="D37" s="28">
        <f>rail!D36+cmv_c1c2!D36+nonpt!D36+nonroad!D36+'onroad all'!AF36+'onroad all'!AR36+'onroad all'!AS36+ptegu!AS36+ptnonipm!D36+pt_oilgas!D36+np_oilgas!D36+rwc!D36+ptfire!D36+ptagfire!D36+cmv_c3!D36</f>
        <v>361918.72260218352</v>
      </c>
      <c r="E37" s="28">
        <f>rail!E36+cmv_c1c2!E36+nonpt!E36+nonroad!E36+ptegu!E36+ptnonipm!E36+pt_oilgas!E36+np_oilgas!E36+rwc!E36+'onroad all'!BG36+afdust!BA36+ptfire!E36+ptagfire!E36+cmv_c3!E36</f>
        <v>313211.80401226552</v>
      </c>
      <c r="F37" s="28">
        <f>rail!F36+cmv_c1c2!F36+nonpt!F36+nonroad!F36+ptegu!F36+ptnonipm!F36+pt_oilgas!F36+np_oilgas!F36+rwc!F36+'onroad all'!BJ36+afdust!BB36+ptfire!F36+ptagfire!F36+cmv_c3!F36</f>
        <v>99662.316209444922</v>
      </c>
      <c r="G37" s="28">
        <f>rail!G36+cmv_c1c2!G36+nonpt!G36+nonroad!G36+'onroad all'!BZ36+ptegu!BS36+ptnonipm!G36+pt_oilgas!G36+np_oilgas!G36+rwc!G36+ptfire!G36+ptagfire!G36+cmv_c3!G36</f>
        <v>150625.91597004107</v>
      </c>
      <c r="H37" s="28">
        <f>rail!H36+cmv_c1c2!H36+nonpt!H36+nonroad!H36+'onroad all'!CK36+ptegu!H36+ptnonipm!H36+pt_oilgas!H36+np_oilgas!H36+rwc!H36+ptfire!H36+ptagfire!H36+cmv_c3!H36+ag!C36</f>
        <v>373758.7276109652</v>
      </c>
      <c r="I37" s="48" t="s">
        <v>239</v>
      </c>
      <c r="M37" s="30" t="s">
        <v>35</v>
      </c>
      <c r="N37" s="28">
        <f>B37+'biogenics 12'!H36</f>
        <v>1821005.9855129379</v>
      </c>
      <c r="O37" s="28">
        <f t="shared" si="1"/>
        <v>68571.101142011481</v>
      </c>
      <c r="P37" s="28">
        <f>D37+'biogenics 12'!R36</f>
        <v>380203.3202737309</v>
      </c>
      <c r="Q37" s="28">
        <f t="shared" si="2"/>
        <v>313211.80401226552</v>
      </c>
      <c r="R37" s="28">
        <f t="shared" si="3"/>
        <v>99662.316209444922</v>
      </c>
      <c r="S37" s="28">
        <f t="shared" si="4"/>
        <v>150625.91597004107</v>
      </c>
      <c r="T37" s="28">
        <f>H37+'biogenics 12'!X36</f>
        <v>738658.24061096518</v>
      </c>
      <c r="V37" s="30" t="s">
        <v>35</v>
      </c>
      <c r="W37" s="28">
        <f>B37-ptfire!B36</f>
        <v>1696619.6823164185</v>
      </c>
      <c r="X37" s="28">
        <f>C37-ptfire!C36</f>
        <v>67573.08632531148</v>
      </c>
      <c r="Y37" s="28">
        <f>D37-ptfire!D36</f>
        <v>360867.52565808356</v>
      </c>
      <c r="Z37" s="28">
        <f>E37-ptfire!E36</f>
        <v>306851.93110546551</v>
      </c>
      <c r="AA37" s="28">
        <f>F37-ptfire!F36</f>
        <v>94272.594608224899</v>
      </c>
      <c r="AB37" s="28">
        <f>G37-ptfire!G36</f>
        <v>150102.10876152106</v>
      </c>
      <c r="AC37" s="28">
        <f>H37-ptfire!H36</f>
        <v>359412.24474422529</v>
      </c>
    </row>
    <row r="38" spans="1:29" x14ac:dyDescent="0.3">
      <c r="A38" s="30" t="s">
        <v>36</v>
      </c>
      <c r="B38" s="28">
        <f>rail!B37+cmv_c1c2!B37+nonpt!B37+nonroad!B37+'onroad all'!P37+ptegu!B37+ptnonipm!B37+pt_oilgas!B37+np_oilgas!B37+rwc!B37+ptfire!B37+ptagfire!B37+cmv_c3!B37</f>
        <v>1686998.3305381089</v>
      </c>
      <c r="C38" s="28">
        <f>rail!C37+cmv_c1c2!C37+nonpt!C37+nonroad!C37+'onroad all'!AP37+ptegu!C37+ptnonipm!C37+pt_oilgas!C37+np_oilgas!C37+rwc!C37+ag!B37+ptfire!C37+ptagfire!C37+cmv_c3!C37</f>
        <v>129913.10990191431</v>
      </c>
      <c r="D38" s="28">
        <f>rail!D37+cmv_c1c2!D37+nonpt!D37+nonroad!D37+'onroad all'!AF37+'onroad all'!AR37+'onroad all'!AS37+ptegu!AS37+ptnonipm!D37+pt_oilgas!D37+np_oilgas!D37+rwc!D37+ptfire!D37+ptagfire!D37+cmv_c3!D37</f>
        <v>324255.80664256751</v>
      </c>
      <c r="E38" s="28">
        <f>rail!E37+cmv_c1c2!E37+nonpt!E37+nonroad!E37+ptegu!E37+ptnonipm!E37+pt_oilgas!E37+np_oilgas!E37+rwc!E37+'onroad all'!BG37+afdust!BA37+ptfire!E37+ptagfire!E37+cmv_c3!E37</f>
        <v>346017.35529433104</v>
      </c>
      <c r="F38" s="28">
        <f>rail!F37+cmv_c1c2!F37+nonpt!F37+nonroad!F37+ptegu!F37+ptnonipm!F37+pt_oilgas!F37+np_oilgas!F37+rwc!F37+'onroad all'!BJ37+afdust!BB37+ptfire!F37+ptagfire!F37+cmv_c3!F37</f>
        <v>144595.61056879646</v>
      </c>
      <c r="G38" s="28">
        <f>rail!G37+cmv_c1c2!G37+nonpt!G37+nonroad!G37+'onroad all'!BZ37+ptegu!BS37+ptnonipm!G37+pt_oilgas!G37+np_oilgas!G37+rwc!G37+ptfire!G37+ptagfire!G37+cmv_c3!G37</f>
        <v>85855.615665691439</v>
      </c>
      <c r="H38" s="28">
        <f>rail!H37+cmv_c1c2!H37+nonpt!H37+nonroad!H37+'onroad all'!CK37+ptegu!H37+ptnonipm!H37+pt_oilgas!H37+np_oilgas!H37+rwc!H37+ptfire!H37+ptagfire!H37+cmv_c3!H37+ag!C37</f>
        <v>572873.52419340168</v>
      </c>
      <c r="I38" s="48" t="s">
        <v>239</v>
      </c>
      <c r="M38" s="30" t="s">
        <v>36</v>
      </c>
      <c r="N38" s="28">
        <f>B38+'biogenics 12'!H37</f>
        <v>1868999.481448109</v>
      </c>
      <c r="O38" s="28">
        <f t="shared" si="1"/>
        <v>129913.10990191431</v>
      </c>
      <c r="P38" s="28">
        <f>D38+'biogenics 12'!R37</f>
        <v>365153.07604136749</v>
      </c>
      <c r="Q38" s="28">
        <f t="shared" si="2"/>
        <v>346017.35529433104</v>
      </c>
      <c r="R38" s="28">
        <f t="shared" si="3"/>
        <v>144595.61056879646</v>
      </c>
      <c r="S38" s="28">
        <f t="shared" si="4"/>
        <v>85855.615665691439</v>
      </c>
      <c r="T38" s="28">
        <f>H38+'biogenics 12'!X37</f>
        <v>1762996.8526933917</v>
      </c>
      <c r="V38" s="30" t="s">
        <v>36</v>
      </c>
      <c r="W38" s="28">
        <f>B38-ptfire!B37</f>
        <v>813901.24771308491</v>
      </c>
      <c r="X38" s="28">
        <f>C38-ptfire!C37</f>
        <v>115483.84566791481</v>
      </c>
      <c r="Y38" s="28">
        <f>D38-ptfire!D37</f>
        <v>307220.88587156771</v>
      </c>
      <c r="Z38" s="28">
        <f>E38-ptfire!E37</f>
        <v>252624.18288133273</v>
      </c>
      <c r="AA38" s="28">
        <f>F38-ptfire!F37</f>
        <v>65448.857662795956</v>
      </c>
      <c r="AB38" s="28">
        <f>G38-ptfire!G37</f>
        <v>77728.162905691468</v>
      </c>
      <c r="AC38" s="28">
        <f>H38-ptfire!H37</f>
        <v>365452.86144539667</v>
      </c>
    </row>
    <row r="39" spans="1:29" x14ac:dyDescent="0.3">
      <c r="A39" s="30" t="s">
        <v>37</v>
      </c>
      <c r="B39" s="28">
        <f>rail!B38+cmv_c1c2!B38+nonpt!B38+nonroad!B38+'onroad all'!P38+ptegu!B38+ptnonipm!B38+pt_oilgas!B38+np_oilgas!B38+rwc!B38+ptfire!B38+ptagfire!B38+cmv_c3!B38</f>
        <v>2062255.9783272517</v>
      </c>
      <c r="C39" s="28">
        <f>rail!C38+cmv_c1c2!C38+nonpt!C38+nonroad!C38+'onroad all'!AP38+ptegu!C38+ptnonipm!C38+pt_oilgas!C38+np_oilgas!C38+rwc!C38+ag!B38+ptfire!C38+ptagfire!C38+cmv_c3!C38</f>
        <v>42735.705487902371</v>
      </c>
      <c r="D39" s="28">
        <f>rail!D38+cmv_c1c2!D38+nonpt!D38+nonroad!D38+'onroad all'!AF38+'onroad all'!AR38+'onroad all'!AS38+ptegu!AS38+ptnonipm!D38+pt_oilgas!D38+np_oilgas!D38+rwc!D38+ptfire!D38+ptagfire!D38+cmv_c3!D38</f>
        <v>127172.20046917243</v>
      </c>
      <c r="E39" s="28">
        <f>rail!E38+cmv_c1c2!E38+nonpt!E38+nonroad!E38+ptegu!E38+ptnonipm!E38+pt_oilgas!E38+np_oilgas!E38+rwc!E38+'onroad all'!BG38+afdust!BA38+ptfire!E38+ptagfire!E38+cmv_c3!E38</f>
        <v>307861.29743844678</v>
      </c>
      <c r="F39" s="28">
        <f>rail!F38+cmv_c1c2!F38+nonpt!F38+nonroad!F38+ptegu!F38+ptnonipm!F38+pt_oilgas!F38+np_oilgas!F38+rwc!F38+'onroad all'!BJ38+afdust!BB38+ptfire!F38+ptagfire!F38+cmv_c3!F38</f>
        <v>158766.02247128269</v>
      </c>
      <c r="G39" s="28">
        <f>rail!G38+cmv_c1c2!G38+nonpt!G38+nonroad!G38+'onroad all'!BZ38+ptegu!BS38+ptnonipm!G38+pt_oilgas!G38+np_oilgas!G38+rwc!G38+ptfire!G38+ptagfire!G38+cmv_c3!G38</f>
        <v>17605.229311728868</v>
      </c>
      <c r="H39" s="28">
        <f>rail!H38+cmv_c1c2!H38+nonpt!H38+nonroad!H38+'onroad all'!CK38+ptegu!H38+ptnonipm!H38+pt_oilgas!H38+np_oilgas!H38+rwc!H38+ptfire!H38+ptagfire!H38+cmv_c3!H38+ag!C38</f>
        <v>468011.96952840121</v>
      </c>
      <c r="M39" s="30" t="s">
        <v>37</v>
      </c>
      <c r="N39" s="28">
        <f>B39+'biogenics 12'!H38</f>
        <v>2300429.8751272508</v>
      </c>
      <c r="O39" s="28">
        <f t="shared" si="1"/>
        <v>42735.705487902371</v>
      </c>
      <c r="P39" s="28">
        <f>D39+'biogenics 12'!R38</f>
        <v>138847.36955411232</v>
      </c>
      <c r="Q39" s="28">
        <f t="shared" si="2"/>
        <v>307861.29743844678</v>
      </c>
      <c r="R39" s="28">
        <f t="shared" si="3"/>
        <v>158766.02247128269</v>
      </c>
      <c r="S39" s="28">
        <f t="shared" si="4"/>
        <v>17605.229311728868</v>
      </c>
      <c r="T39" s="28">
        <f>H39+'biogenics 12'!X38</f>
        <v>1531128.6508283913</v>
      </c>
      <c r="V39" s="30" t="s">
        <v>37</v>
      </c>
      <c r="W39" s="28">
        <f>B39-ptfire!B38</f>
        <v>606339.03739213175</v>
      </c>
      <c r="X39" s="28">
        <f>C39-ptfire!C38</f>
        <v>18949.76457813337</v>
      </c>
      <c r="Y39" s="28">
        <f>D39-ptfire!D38</f>
        <v>112939.43125811283</v>
      </c>
      <c r="Z39" s="28">
        <f>E39-ptfire!E38</f>
        <v>164782.89174026978</v>
      </c>
      <c r="AA39" s="28">
        <f>F39-ptfire!F38</f>
        <v>37513.131037860687</v>
      </c>
      <c r="AB39" s="28">
        <f>G39-ptfire!G38</f>
        <v>8386.5109942390081</v>
      </c>
      <c r="AC39" s="28">
        <f>H39-ptfire!H38</f>
        <v>126088.9817047742</v>
      </c>
    </row>
    <row r="40" spans="1:29" x14ac:dyDescent="0.3">
      <c r="A40" s="30" t="s">
        <v>38</v>
      </c>
      <c r="B40" s="28">
        <f>rail!B39+cmv_c1c2!B39+nonpt!B39+nonroad!B39+'onroad all'!P39+ptegu!B39+ptnonipm!B39+pt_oilgas!B39+np_oilgas!B39+rwc!B39+ptfire!B39+ptagfire!B39+cmv_c3!B39</f>
        <v>1666628.7853892941</v>
      </c>
      <c r="C40" s="28">
        <f>rail!C39+cmv_c1c2!C39+nonpt!C39+nonroad!C39+'onroad all'!AP39+ptegu!C39+ptnonipm!C39+pt_oilgas!C39+np_oilgas!C39+rwc!C39+ag!B39+ptfire!C39+ptagfire!C39+cmv_c3!C39</f>
        <v>51301.513392137924</v>
      </c>
      <c r="D40" s="28">
        <f>rail!D39+cmv_c1c2!D39+nonpt!D39+nonroad!D39+'onroad all'!AF39+'onroad all'!AR39+'onroad all'!AS39+ptegu!AS39+ptnonipm!D39+pt_oilgas!D39+np_oilgas!D39+rwc!D39+ptfire!D39+ptagfire!D39+cmv_c3!D39</f>
        <v>409784.81120338471</v>
      </c>
      <c r="E40" s="28">
        <f>rail!E39+cmv_c1c2!E39+nonpt!E39+nonroad!E39+ptegu!E39+ptnonipm!E39+pt_oilgas!E39+np_oilgas!E39+rwc!E39+'onroad all'!BG39+afdust!BA39+ptfire!E39+ptagfire!E39+cmv_c3!E39</f>
        <v>144798.41883114862</v>
      </c>
      <c r="F40" s="28">
        <f>rail!F39+cmv_c1c2!F39+nonpt!F39+nonroad!F39+ptegu!F39+ptnonipm!F39+pt_oilgas!F39+np_oilgas!F39+rwc!F39+'onroad all'!BJ39+afdust!BB39+ptfire!F39+ptagfire!F39+cmv_c3!F39</f>
        <v>92193.988471919336</v>
      </c>
      <c r="G40" s="28">
        <f>rail!G39+cmv_c1c2!G39+nonpt!G39+nonroad!G39+'onroad all'!BZ39+ptegu!BS39+ptnonipm!G39+pt_oilgas!G39+np_oilgas!G39+rwc!G39+ptfire!G39+ptagfire!G39+cmv_c3!G39</f>
        <v>153976.17577933296</v>
      </c>
      <c r="H40" s="28">
        <f>rail!H39+cmv_c1c2!H39+nonpt!H39+nonroad!H39+'onroad all'!CK39+ptegu!H39+ptnonipm!H39+pt_oilgas!H39+np_oilgas!H39+rwc!H39+ptfire!H39+ptagfire!H39+cmv_c3!H39+ag!C39</f>
        <v>513198.96597580356</v>
      </c>
      <c r="I40" s="48" t="s">
        <v>239</v>
      </c>
      <c r="M40" s="30" t="s">
        <v>38</v>
      </c>
      <c r="N40" s="28">
        <f>B40+'biogenics 12'!H39</f>
        <v>1735167.5591592942</v>
      </c>
      <c r="O40" s="28">
        <f t="shared" si="1"/>
        <v>51301.513392137924</v>
      </c>
      <c r="P40" s="28">
        <f>D40+'biogenics 12'!R39</f>
        <v>419800.29154839704</v>
      </c>
      <c r="Q40" s="28">
        <f t="shared" si="2"/>
        <v>144798.41883114862</v>
      </c>
      <c r="R40" s="28">
        <f t="shared" si="3"/>
        <v>92193.988471919336</v>
      </c>
      <c r="S40" s="28">
        <f t="shared" si="4"/>
        <v>153976.17577933296</v>
      </c>
      <c r="T40" s="28">
        <f>H40+'biogenics 12'!X39</f>
        <v>1051853.4955258034</v>
      </c>
      <c r="V40" s="30" t="s">
        <v>38</v>
      </c>
      <c r="W40" s="28">
        <f>B40-ptfire!B39</f>
        <v>1538384.219558194</v>
      </c>
      <c r="X40" s="28">
        <f>C40-ptfire!C39</f>
        <v>49196.382307417924</v>
      </c>
      <c r="Y40" s="28">
        <f>D40-ptfire!D39</f>
        <v>408019.1480167447</v>
      </c>
      <c r="Z40" s="28">
        <f>E40-ptfire!E39</f>
        <v>131738.13172326863</v>
      </c>
      <c r="AA40" s="28">
        <f>F40-ptfire!F39</f>
        <v>81125.948843519334</v>
      </c>
      <c r="AB40" s="28">
        <f>G40-ptfire!G39</f>
        <v>153007.59093071296</v>
      </c>
      <c r="AC40" s="28">
        <f>H40-ptfire!H39</f>
        <v>482937.69934234355</v>
      </c>
    </row>
    <row r="41" spans="1:29" x14ac:dyDescent="0.3">
      <c r="A41" s="30" t="s">
        <v>39</v>
      </c>
      <c r="B41" s="28">
        <f>rail!B40+cmv_c1c2!B40+nonpt!B40+nonroad!B40+'onroad all'!P40+ptegu!B40+ptnonipm!B40+pt_oilgas!B40+np_oilgas!B40+rwc!B40+ptfire!B40+ptagfire!B40+cmv_c3!B40</f>
        <v>118442.39019024752</v>
      </c>
      <c r="C41" s="28">
        <f>rail!C40+cmv_c1c2!C40+nonpt!C40+nonroad!C40+'onroad all'!AP40+ptegu!C40+ptnonipm!C40+pt_oilgas!C40+np_oilgas!C40+rwc!C40+ag!B40+ptfire!C40+ptagfire!C40+cmv_c3!C40</f>
        <v>849.46910052069688</v>
      </c>
      <c r="D41" s="28">
        <f>rail!D40+cmv_c1c2!D40+nonpt!D40+nonroad!D40+'onroad all'!AF40+'onroad all'!AR40+'onroad all'!AS40+ptegu!AS40+ptnonipm!D40+pt_oilgas!D40+np_oilgas!D40+rwc!D40+ptfire!D40+ptagfire!D40+cmv_c3!D40</f>
        <v>21849.102169243131</v>
      </c>
      <c r="E41" s="28">
        <f>rail!E40+cmv_c1c2!E40+nonpt!E40+nonroad!E40+ptegu!E40+ptnonipm!E40+pt_oilgas!E40+np_oilgas!E40+rwc!E40+'onroad all'!BG40+afdust!BA40+ptfire!E40+ptagfire!E40+cmv_c3!E40</f>
        <v>5772.4441651445031</v>
      </c>
      <c r="F41" s="28">
        <f>rail!F40+cmv_c1c2!F40+nonpt!F40+nonroad!F40+ptegu!F40+ptnonipm!F40+pt_oilgas!F40+np_oilgas!F40+rwc!F40+'onroad all'!BJ40+afdust!BB40+ptfire!F40+ptagfire!F40+cmv_c3!F40</f>
        <v>3897.8596383939616</v>
      </c>
      <c r="G41" s="28">
        <f>rail!G40+cmv_c1c2!G40+nonpt!G40+nonroad!G40+'onroad all'!BZ40+ptegu!BS40+ptnonipm!G40+pt_oilgas!G40+np_oilgas!G40+rwc!G40+ptfire!G40+ptagfire!G40+cmv_c3!G40</f>
        <v>3280.4559531227192</v>
      </c>
      <c r="H41" s="28">
        <f>rail!H40+cmv_c1c2!H40+nonpt!H40+nonroad!H40+'onroad all'!CK40+ptegu!H40+ptnonipm!H40+pt_oilgas!H40+np_oilgas!H40+rwc!H40+ptfire!H40+ptagfire!H40+cmv_c3!H40+ag!C40</f>
        <v>21981.831818738021</v>
      </c>
      <c r="I41" s="48" t="s">
        <v>239</v>
      </c>
      <c r="M41" s="30" t="s">
        <v>39</v>
      </c>
      <c r="N41" s="28">
        <f>B41+'biogenics 12'!H40</f>
        <v>120613.49052024751</v>
      </c>
      <c r="O41" s="28">
        <f t="shared" si="1"/>
        <v>849.46910052069688</v>
      </c>
      <c r="P41" s="28">
        <f>D41+'biogenics 12'!R40</f>
        <v>22018.154378477131</v>
      </c>
      <c r="Q41" s="28">
        <f t="shared" si="2"/>
        <v>5772.4441651445031</v>
      </c>
      <c r="R41" s="28">
        <f t="shared" si="3"/>
        <v>3897.8596383939616</v>
      </c>
      <c r="S41" s="28">
        <f t="shared" si="4"/>
        <v>3280.4559531227192</v>
      </c>
      <c r="T41" s="28">
        <f>H41+'biogenics 12'!X40</f>
        <v>42011.640568738017</v>
      </c>
      <c r="V41" s="30" t="s">
        <v>39</v>
      </c>
      <c r="W41" s="28">
        <f>B41-ptfire!B40</f>
        <v>117880.92374624751</v>
      </c>
      <c r="X41" s="28">
        <f>C41-ptfire!C40</f>
        <v>840.13838852069694</v>
      </c>
      <c r="Y41" s="28">
        <f>D41-ptfire!D40</f>
        <v>21835.490549243132</v>
      </c>
      <c r="Z41" s="28">
        <f>E41-ptfire!E40</f>
        <v>5710.0126891445034</v>
      </c>
      <c r="AA41" s="28">
        <f>F41-ptfire!F40</f>
        <v>3844.9516063939618</v>
      </c>
      <c r="AB41" s="28">
        <f>G41-ptfire!G40</f>
        <v>3274.4169731227194</v>
      </c>
      <c r="AC41" s="28">
        <f>H41-ptfire!H40</f>
        <v>21847.70302273802</v>
      </c>
    </row>
    <row r="42" spans="1:29" x14ac:dyDescent="0.3">
      <c r="A42" s="30" t="s">
        <v>40</v>
      </c>
      <c r="B42" s="28">
        <f>rail!B41+cmv_c1c2!B41+nonpt!B41+nonroad!B41+'onroad all'!P41+ptegu!B41+ptnonipm!B41+pt_oilgas!B41+np_oilgas!B41+rwc!B41+ptfire!B41+ptagfire!B41+cmv_c3!B41</f>
        <v>1123435.9500889948</v>
      </c>
      <c r="C42" s="28">
        <f>rail!C41+cmv_c1c2!C41+nonpt!C41+nonroad!C41+'onroad all'!AP41+ptegu!C41+ptnonipm!C41+pt_oilgas!C41+np_oilgas!C41+rwc!C41+ag!B41+ptfire!C41+ptagfire!C41+cmv_c3!C41</f>
        <v>30075.415428943888</v>
      </c>
      <c r="D42" s="28">
        <f>rail!D41+cmv_c1c2!D41+nonpt!D41+nonroad!D41+'onroad all'!AF41+'onroad all'!AR41+'onroad all'!AS41+ptegu!AS41+ptnonipm!D41+pt_oilgas!D41+np_oilgas!D41+rwc!D41+ptfire!D41+ptagfire!D41+cmv_c3!D41</f>
        <v>162372.17549825393</v>
      </c>
      <c r="E42" s="28">
        <f>rail!E41+cmv_c1c2!E41+nonpt!E41+nonroad!E41+ptegu!E41+ptnonipm!E41+pt_oilgas!E41+np_oilgas!E41+rwc!E41+'onroad all'!BG41+afdust!BA41+ptfire!E41+ptagfire!E41+cmv_c3!E41</f>
        <v>104232.15532889382</v>
      </c>
      <c r="F42" s="28">
        <f>rail!F41+cmv_c1c2!F41+nonpt!F41+nonroad!F41+ptegu!F41+ptnonipm!F41+pt_oilgas!F41+np_oilgas!F41+rwc!F41+'onroad all'!BJ41+afdust!BB41+ptfire!F41+ptagfire!F41+cmv_c3!F41</f>
        <v>59526.754583595124</v>
      </c>
      <c r="G42" s="28">
        <f>rail!G41+cmv_c1c2!G41+nonpt!G41+nonroad!G41+'onroad all'!BZ41+ptegu!BS41+ptnonipm!G41+pt_oilgas!G41+np_oilgas!G41+rwc!G41+ptfire!G41+ptagfire!G41+cmv_c3!G41</f>
        <v>27120.631871138961</v>
      </c>
      <c r="H42" s="28">
        <f>rail!H41+cmv_c1c2!H41+nonpt!H41+nonroad!H41+'onroad all'!CK41+ptegu!H41+ptnonipm!H41+pt_oilgas!H41+np_oilgas!H41+rwc!H41+ptfire!H41+ptagfire!H41+cmv_c3!H41+ag!C41</f>
        <v>228419.90672728937</v>
      </c>
      <c r="I42" s="48" t="s">
        <v>239</v>
      </c>
      <c r="M42" s="30" t="s">
        <v>40</v>
      </c>
      <c r="N42" s="28">
        <f>B42+'biogenics 12'!H41</f>
        <v>1247217.9499889947</v>
      </c>
      <c r="O42" s="28">
        <f t="shared" si="1"/>
        <v>30075.415428943888</v>
      </c>
      <c r="P42" s="28">
        <f>D42+'biogenics 12'!R41</f>
        <v>170580.24421825394</v>
      </c>
      <c r="Q42" s="28">
        <f t="shared" si="2"/>
        <v>104232.15532889382</v>
      </c>
      <c r="R42" s="28">
        <f t="shared" si="3"/>
        <v>59526.754583595124</v>
      </c>
      <c r="S42" s="28">
        <f t="shared" si="4"/>
        <v>27120.631871138961</v>
      </c>
      <c r="T42" s="28">
        <f>H42+'biogenics 12'!X41</f>
        <v>1240232.4304272893</v>
      </c>
      <c r="V42" s="30" t="s">
        <v>40</v>
      </c>
      <c r="W42" s="28">
        <f>B42-ptfire!B41</f>
        <v>842400.72316774179</v>
      </c>
      <c r="X42" s="28">
        <f>C42-ptfire!C41</f>
        <v>25440.41932016403</v>
      </c>
      <c r="Y42" s="28">
        <f>D42-ptfire!D41</f>
        <v>157380.55099878414</v>
      </c>
      <c r="Z42" s="28">
        <f>E42-ptfire!E41</f>
        <v>74609.528672343018</v>
      </c>
      <c r="AA42" s="28">
        <f>F42-ptfire!F41</f>
        <v>34422.835431954525</v>
      </c>
      <c r="AB42" s="28">
        <f>G42-ptfire!G41</f>
        <v>24654.881157429023</v>
      </c>
      <c r="AC42" s="28">
        <f>H42-ptfire!H41</f>
        <v>161791.96439293766</v>
      </c>
    </row>
    <row r="43" spans="1:29" x14ac:dyDescent="0.3">
      <c r="A43" s="30" t="s">
        <v>41</v>
      </c>
      <c r="B43" s="28">
        <f>rail!B42+cmv_c1c2!B42+nonpt!B42+nonroad!B42+'onroad all'!P42+ptegu!B42+ptnonipm!B42+pt_oilgas!B42+np_oilgas!B42+rwc!B42+ptfire!B42+ptagfire!B42+cmv_c3!B42</f>
        <v>532616.64605369838</v>
      </c>
      <c r="C43" s="28">
        <f>rail!C42+cmv_c1c2!C42+nonpt!C42+nonroad!C42+'onroad all'!AP42+ptegu!C42+ptnonipm!C42+pt_oilgas!C42+np_oilgas!C42+rwc!C42+ag!B42+ptfire!C42+ptagfire!C42+cmv_c3!C42</f>
        <v>82560.824436978932</v>
      </c>
      <c r="D43" s="28">
        <f>rail!D42+cmv_c1c2!D42+nonpt!D42+nonroad!D42+'onroad all'!AF42+'onroad all'!AR42+'onroad all'!AS42+ptegu!AS42+ptnonipm!D42+pt_oilgas!D42+np_oilgas!D42+rwc!D42+ptfire!D42+ptagfire!D42+cmv_c3!D42</f>
        <v>54238.065282969772</v>
      </c>
      <c r="E43" s="28">
        <f>rail!E42+cmv_c1c2!E42+nonpt!E42+nonroad!E42+ptegu!E42+ptnonipm!E42+pt_oilgas!E42+np_oilgas!E42+rwc!E42+'onroad all'!BG42+afdust!BA42+ptfire!E42+ptagfire!E42+cmv_c3!E42</f>
        <v>192805.67271618947</v>
      </c>
      <c r="F43" s="28">
        <f>rail!F42+cmv_c1c2!F42+nonpt!F42+nonroad!F42+ptegu!F42+ptnonipm!F42+pt_oilgas!F42+np_oilgas!F42+rwc!F42+'onroad all'!BJ42+afdust!BB42+ptfire!F42+ptagfire!F42+cmv_c3!F42</f>
        <v>64642.276557946221</v>
      </c>
      <c r="G43" s="28">
        <f>rail!G42+cmv_c1c2!G42+nonpt!G42+nonroad!G42+'onroad all'!BZ42+ptegu!BS42+ptnonipm!G42+pt_oilgas!G42+np_oilgas!G42+rwc!G42+ptfire!G42+ptagfire!G42+cmv_c3!G42</f>
        <v>4152.433905050143</v>
      </c>
      <c r="H43" s="28">
        <f>rail!H42+cmv_c1c2!H42+nonpt!H42+nonroad!H42+'onroad all'!CK42+ptegu!H42+ptnonipm!H42+pt_oilgas!H42+np_oilgas!H42+rwc!H42+ptfire!H42+ptagfire!H42+cmv_c3!H42+ag!C42</f>
        <v>141167.10778706131</v>
      </c>
      <c r="I43" s="48" t="s">
        <v>239</v>
      </c>
      <c r="M43" s="30" t="s">
        <v>41</v>
      </c>
      <c r="N43" s="28">
        <f>B43+'biogenics 12'!H42</f>
        <v>641574.31260069832</v>
      </c>
      <c r="O43" s="28">
        <f t="shared" si="1"/>
        <v>82560.824436978932</v>
      </c>
      <c r="P43" s="28">
        <f>D43+'biogenics 12'!R42</f>
        <v>97588.79236079377</v>
      </c>
      <c r="Q43" s="28">
        <f t="shared" si="2"/>
        <v>192805.67271618947</v>
      </c>
      <c r="R43" s="28">
        <f t="shared" si="3"/>
        <v>64642.276557946221</v>
      </c>
      <c r="S43" s="28">
        <f t="shared" si="4"/>
        <v>4152.433905050143</v>
      </c>
      <c r="T43" s="28">
        <f>H43+'biogenics 12'!X42</f>
        <v>511671.23421706131</v>
      </c>
      <c r="V43" s="30" t="s">
        <v>41</v>
      </c>
      <c r="W43" s="28">
        <f>B43-ptfire!B42</f>
        <v>171720.74122869439</v>
      </c>
      <c r="X43" s="28">
        <f>C43-ptfire!C42</f>
        <v>76664.440895978914</v>
      </c>
      <c r="Y43" s="28">
        <f>D43-ptfire!D42</f>
        <v>50696.069820969802</v>
      </c>
      <c r="Z43" s="28">
        <f>E43-ptfire!E42</f>
        <v>157326.62849518927</v>
      </c>
      <c r="AA43" s="28">
        <f>F43-ptfire!F42</f>
        <v>34575.288338946222</v>
      </c>
      <c r="AB43" s="28">
        <f>G43-ptfire!G42</f>
        <v>1863.0115630501432</v>
      </c>
      <c r="AC43" s="28">
        <f>H43-ptfire!H42</f>
        <v>56406.588659060915</v>
      </c>
    </row>
    <row r="44" spans="1:29" x14ac:dyDescent="0.3">
      <c r="A44" s="30" t="s">
        <v>42</v>
      </c>
      <c r="B44" s="28">
        <f>rail!B43+cmv_c1c2!B43+nonpt!B43+nonroad!B43+'onroad all'!P43+ptegu!B43+ptnonipm!B43+pt_oilgas!B43+np_oilgas!B43+rwc!B43+ptfire!B43+ptagfire!B43+cmv_c3!B43</f>
        <v>1587613.1056925219</v>
      </c>
      <c r="C44" s="28">
        <f>rail!C43+cmv_c1c2!C43+nonpt!C43+nonroad!C43+'onroad all'!AP43+ptegu!C43+ptnonipm!C43+pt_oilgas!C43+np_oilgas!C43+rwc!C43+ag!B43+ptfire!C43+ptagfire!C43+cmv_c3!C43</f>
        <v>41037.135141575542</v>
      </c>
      <c r="D44" s="28">
        <f>rail!D43+cmv_c1c2!D43+nonpt!D43+nonroad!D43+'onroad all'!AF43+'onroad all'!AR43+'onroad all'!AS43+ptegu!AS43+ptnonipm!D43+pt_oilgas!D43+np_oilgas!D43+rwc!D43+ptfire!D43+ptagfire!D43+cmv_c3!D43</f>
        <v>249995.95142607274</v>
      </c>
      <c r="E44" s="28">
        <f>rail!E43+cmv_c1c2!E43+nonpt!E43+nonroad!E43+ptegu!E43+ptnonipm!E43+pt_oilgas!E43+np_oilgas!E43+rwc!E43+'onroad all'!BG43+afdust!BA43+ptfire!E43+ptagfire!E43+cmv_c3!E43</f>
        <v>179748.58133161705</v>
      </c>
      <c r="F44" s="28">
        <f>rail!F43+cmv_c1c2!F43+nonpt!F43+nonroad!F43+ptegu!F43+ptnonipm!F43+pt_oilgas!F43+np_oilgas!F43+rwc!F43+'onroad all'!BJ43+afdust!BB43+ptfire!F43+ptagfire!F43+cmv_c3!F43</f>
        <v>99100.301593412121</v>
      </c>
      <c r="G44" s="28">
        <f>rail!G43+cmv_c1c2!G43+nonpt!G43+nonroad!G43+'onroad all'!BZ43+ptegu!BS43+ptnonipm!G43+pt_oilgas!G43+np_oilgas!G43+rwc!G43+ptfire!G43+ptagfire!G43+cmv_c3!G43</f>
        <v>63207.052714690239</v>
      </c>
      <c r="H44" s="28">
        <f>rail!H43+cmv_c1c2!H43+nonpt!H43+nonroad!H43+'onroad all'!CK43+ptegu!H43+ptnonipm!H43+pt_oilgas!H43+np_oilgas!H43+rwc!H43+ptfire!H43+ptagfire!H43+cmv_c3!H43+ag!C43</f>
        <v>363225.52452295355</v>
      </c>
      <c r="I44" s="48" t="s">
        <v>239</v>
      </c>
      <c r="M44" s="30" t="s">
        <v>42</v>
      </c>
      <c r="N44" s="28">
        <f>B44+'biogenics 12'!H43</f>
        <v>1690993.0241425219</v>
      </c>
      <c r="O44" s="28">
        <f t="shared" si="1"/>
        <v>41037.135141575542</v>
      </c>
      <c r="P44" s="28">
        <f>D44+'biogenics 12'!R43</f>
        <v>265150.17874917272</v>
      </c>
      <c r="Q44" s="28">
        <f t="shared" si="2"/>
        <v>179748.58133161705</v>
      </c>
      <c r="R44" s="28">
        <f t="shared" si="3"/>
        <v>99100.301593412121</v>
      </c>
      <c r="S44" s="28">
        <f t="shared" si="4"/>
        <v>63207.052714690239</v>
      </c>
      <c r="T44" s="28">
        <f>H44+'biogenics 12'!X43</f>
        <v>1356899.6211929526</v>
      </c>
      <c r="V44" s="30" t="s">
        <v>42</v>
      </c>
      <c r="W44" s="28">
        <f>B44-ptfire!B43</f>
        <v>1067603.8454316389</v>
      </c>
      <c r="X44" s="28">
        <f>C44-ptfire!C43</f>
        <v>32452.72638894563</v>
      </c>
      <c r="Y44" s="28">
        <f>D44-ptfire!D43</f>
        <v>240341.20047356279</v>
      </c>
      <c r="Z44" s="28">
        <f>E44-ptfire!E43</f>
        <v>124562.98596635625</v>
      </c>
      <c r="AA44" s="28">
        <f>F44-ptfire!F43</f>
        <v>52332.84877548222</v>
      </c>
      <c r="AB44" s="28">
        <f>G44-ptfire!G43</f>
        <v>58516.58848117022</v>
      </c>
      <c r="AC44" s="28">
        <f>H44-ptfire!H43</f>
        <v>239824.65207077455</v>
      </c>
    </row>
    <row r="45" spans="1:29" x14ac:dyDescent="0.3">
      <c r="A45" s="30" t="s">
        <v>43</v>
      </c>
      <c r="B45" s="28">
        <f>rail!B44+cmv_c1c2!B44+nonpt!B44+nonroad!B44+'onroad all'!P44+ptegu!B44+ptnonipm!B44+pt_oilgas!B44+np_oilgas!B44+rwc!B44+ptfire!B44+ptagfire!B44+cmv_c3!B44</f>
        <v>3989629.5926929591</v>
      </c>
      <c r="C45" s="28">
        <f>rail!C44+cmv_c1c2!C44+nonpt!C44+nonroad!C44+'onroad all'!AP44+ptegu!C44+ptnonipm!C44+pt_oilgas!C44+np_oilgas!C44+rwc!C44+ag!B44+ptfire!C44+ptagfire!C44+cmv_c3!C44</f>
        <v>332281.86490215565</v>
      </c>
      <c r="D45" s="28">
        <f>rail!D44+cmv_c1c2!D44+nonpt!D44+nonroad!D44+'onroad all'!AF44+'onroad all'!AR44+'onroad all'!AS44+ptegu!AS44+ptnonipm!D44+pt_oilgas!D44+np_oilgas!D44+rwc!D44+ptfire!D44+ptagfire!D44+cmv_c3!D44</f>
        <v>1114116.8064579542</v>
      </c>
      <c r="E45" s="28">
        <f>rail!E44+cmv_c1c2!E44+nonpt!E44+nonroad!E44+ptegu!E44+ptnonipm!E44+pt_oilgas!E44+np_oilgas!E44+rwc!E44+'onroad all'!BG44+afdust!BA44+ptfire!E44+ptagfire!E44+cmv_c3!E44</f>
        <v>841056.05727424868</v>
      </c>
      <c r="F45" s="28">
        <f>rail!F44+cmv_c1c2!F44+nonpt!F44+nonroad!F44+ptegu!F44+ptnonipm!F44+pt_oilgas!F44+np_oilgas!F44+rwc!F44+'onroad all'!BJ44+afdust!BB44+ptfire!F44+ptagfire!F44+cmv_c3!F44</f>
        <v>274589.92090340296</v>
      </c>
      <c r="G45" s="28">
        <f>rail!G44+cmv_c1c2!G44+nonpt!G44+nonroad!G44+'onroad all'!BZ44+ptegu!BS44+ptnonipm!G44+pt_oilgas!G44+np_oilgas!G44+rwc!G44+ptfire!G44+ptagfire!G44+cmv_c3!G44</f>
        <v>360388.86047805863</v>
      </c>
      <c r="H45" s="28">
        <f>rail!H44+cmv_c1c2!H44+nonpt!H44+nonroad!H44+'onroad all'!CK44+ptegu!H44+ptnonipm!H44+pt_oilgas!H44+np_oilgas!H44+rwc!H44+ptfire!H44+ptagfire!H44+cmv_c3!H44+ag!C44</f>
        <v>1946786.7400228982</v>
      </c>
      <c r="I45" s="48" t="s">
        <v>239</v>
      </c>
      <c r="M45" s="30" t="s">
        <v>43</v>
      </c>
      <c r="N45" s="28">
        <f>B45+'biogenics 12'!H44</f>
        <v>4984311.9731229581</v>
      </c>
      <c r="O45" s="28">
        <f t="shared" si="1"/>
        <v>332281.86490215565</v>
      </c>
      <c r="P45" s="28">
        <f>D45+'biogenics 12'!R44</f>
        <v>1222458.0748619533</v>
      </c>
      <c r="Q45" s="28">
        <f t="shared" si="2"/>
        <v>841056.05727424868</v>
      </c>
      <c r="R45" s="28">
        <f t="shared" si="3"/>
        <v>274589.92090340296</v>
      </c>
      <c r="S45" s="28">
        <f t="shared" si="4"/>
        <v>360388.86047805863</v>
      </c>
      <c r="T45" s="28">
        <f>H45+'biogenics 12'!X44</f>
        <v>7245138.4773228876</v>
      </c>
      <c r="V45" s="30" t="s">
        <v>43</v>
      </c>
      <c r="W45" s="28">
        <f>B45-ptfire!B44</f>
        <v>2995360.2381451502</v>
      </c>
      <c r="X45" s="28">
        <f>C45-ptfire!C44</f>
        <v>315931.85844380717</v>
      </c>
      <c r="Y45" s="28">
        <f>D45-ptfire!D44</f>
        <v>1098929.5770096234</v>
      </c>
      <c r="Z45" s="28">
        <f>E45-ptfire!E44</f>
        <v>738462.77627646667</v>
      </c>
      <c r="AA45" s="28">
        <f>F45-ptfire!F44</f>
        <v>187646.48247369117</v>
      </c>
      <c r="AB45" s="28">
        <f>G45-ptfire!G44</f>
        <v>352421.35718633916</v>
      </c>
      <c r="AC45" s="28">
        <f>H45-ptfire!H44</f>
        <v>1711755.3419509612</v>
      </c>
    </row>
    <row r="46" spans="1:29" x14ac:dyDescent="0.3">
      <c r="A46" s="30" t="s">
        <v>44</v>
      </c>
      <c r="B46" s="28">
        <f>rail!B45+cmv_c1c2!B45+nonpt!B45+nonroad!B45+'onroad all'!P45+ptegu!B45+ptnonipm!B45+pt_oilgas!B45+np_oilgas!B45+rwc!B45+ptfire!B45+ptagfire!B45+cmv_c3!B45</f>
        <v>590137.16046482802</v>
      </c>
      <c r="C46" s="28">
        <f>rail!C45+cmv_c1c2!C45+nonpt!C45+nonroad!C45+'onroad all'!AP45+ptegu!C45+ptnonipm!C45+pt_oilgas!C45+np_oilgas!C45+rwc!C45+ag!B45+ptfire!C45+ptagfire!C45+cmv_c3!C45</f>
        <v>24239.04192070691</v>
      </c>
      <c r="D46" s="28">
        <f>rail!D45+cmv_c1c2!D45+nonpt!D45+nonroad!D45+'onroad all'!AF45+'onroad all'!AR45+'onroad all'!AS45+ptegu!AS45+ptnonipm!D45+pt_oilgas!D45+np_oilgas!D45+rwc!D45+ptfire!D45+ptagfire!D45+cmv_c3!D45</f>
        <v>145529.18433613252</v>
      </c>
      <c r="E46" s="28">
        <f>rail!E45+cmv_c1c2!E45+nonpt!E45+nonroad!E45+ptegu!E45+ptnonipm!E45+pt_oilgas!E45+np_oilgas!E45+rwc!E45+'onroad all'!BG45+afdust!BA45+ptfire!E45+ptagfire!E45+cmv_c3!E45</f>
        <v>136158.78637034254</v>
      </c>
      <c r="F46" s="28">
        <f>rail!F45+cmv_c1c2!F45+nonpt!F45+nonroad!F45+ptegu!F45+ptnonipm!F45+pt_oilgas!F45+np_oilgas!F45+rwc!F45+'onroad all'!BJ45+afdust!BB45+ptfire!F45+ptagfire!F45+cmv_c3!F45</f>
        <v>40547.487468929372</v>
      </c>
      <c r="G46" s="28">
        <f>rail!G45+cmv_c1c2!G45+nonpt!G45+nonroad!G45+'onroad all'!BZ45+ptegu!BS45+ptnonipm!G45+pt_oilgas!G45+np_oilgas!G45+rwc!G45+ptfire!G45+ptagfire!G45+cmv_c3!G45</f>
        <v>19990.934706597553</v>
      </c>
      <c r="H46" s="28">
        <f>rail!H45+cmv_c1c2!H45+nonpt!H45+nonroad!H45+'onroad all'!CK45+ptegu!H45+ptnonipm!H45+pt_oilgas!H45+np_oilgas!H45+rwc!H45+ptfire!H45+ptagfire!H45+cmv_c3!H45+ag!C45</f>
        <v>211955.0715050752</v>
      </c>
      <c r="M46" s="30" t="s">
        <v>44</v>
      </c>
      <c r="N46" s="28">
        <f>B46+'biogenics 12'!H45</f>
        <v>759494.08796482801</v>
      </c>
      <c r="O46" s="28">
        <f t="shared" si="1"/>
        <v>24239.04192070691</v>
      </c>
      <c r="P46" s="28">
        <f>D46+'biogenics 12'!R45</f>
        <v>153830.23433415251</v>
      </c>
      <c r="Q46" s="28">
        <f t="shared" si="2"/>
        <v>136158.78637034254</v>
      </c>
      <c r="R46" s="28">
        <f t="shared" si="3"/>
        <v>40547.487468929372</v>
      </c>
      <c r="S46" s="28">
        <f t="shared" si="4"/>
        <v>19990.934706597553</v>
      </c>
      <c r="T46" s="28">
        <f>H46+'biogenics 12'!X45</f>
        <v>1007523.6118050752</v>
      </c>
      <c r="V46" s="30" t="s">
        <v>44</v>
      </c>
      <c r="W46" s="28">
        <f>B46-ptfire!B45</f>
        <v>394284.205486828</v>
      </c>
      <c r="X46" s="28">
        <f>C46-ptfire!C45</f>
        <v>21023.77563570693</v>
      </c>
      <c r="Y46" s="28">
        <f>D46-ptfire!D45</f>
        <v>142814.83260213252</v>
      </c>
      <c r="Z46" s="28">
        <f>E46-ptfire!E45</f>
        <v>116197.38263634274</v>
      </c>
      <c r="AA46" s="28">
        <f>F46-ptfire!F45</f>
        <v>23631.043420929371</v>
      </c>
      <c r="AB46" s="28">
        <f>G46-ptfire!G45</f>
        <v>18506.270814597541</v>
      </c>
      <c r="AC46" s="28">
        <f>H46-ptfire!H45</f>
        <v>165735.5830880751</v>
      </c>
    </row>
    <row r="47" spans="1:29" x14ac:dyDescent="0.3">
      <c r="A47" s="30" t="s">
        <v>45</v>
      </c>
      <c r="B47" s="28">
        <f>rail!B46+cmv_c1c2!B46+nonpt!B46+nonroad!B46+'onroad all'!P46+ptegu!B46+ptnonipm!B46+pt_oilgas!B46+np_oilgas!B46+rwc!B46+ptfire!B46+ptagfire!B46+cmv_c3!B46</f>
        <v>138007.57684202251</v>
      </c>
      <c r="C47" s="28">
        <f>rail!C46+cmv_c1c2!C46+nonpt!C46+nonroad!C46+'onroad all'!AP46+ptegu!C46+ptnonipm!C46+pt_oilgas!C46+np_oilgas!C46+rwc!C46+ag!B46+ptfire!C46+ptagfire!C46+cmv_c3!C46</f>
        <v>4216.9090591593203</v>
      </c>
      <c r="D47" s="28">
        <f>rail!D46+cmv_c1c2!D46+nonpt!D46+nonroad!D46+'onroad all'!AF46+'onroad all'!AR46+'onroad all'!AS46+ptegu!AS46+ptnonipm!D46+pt_oilgas!D46+np_oilgas!D46+rwc!D46+ptfire!D46+ptagfire!D46+cmv_c3!D46</f>
        <v>14042.614131075525</v>
      </c>
      <c r="E47" s="28">
        <f>rail!E46+cmv_c1c2!E46+nonpt!E46+nonroad!E46+ptegu!E46+ptnonipm!E46+pt_oilgas!E46+np_oilgas!E46+rwc!E46+'onroad all'!BG46+afdust!BA46+ptfire!E46+ptagfire!E46+cmv_c3!E46</f>
        <v>13134.228688019992</v>
      </c>
      <c r="F47" s="28">
        <f>rail!F46+cmv_c1c2!F46+nonpt!F46+nonroad!F46+ptegu!F46+ptnonipm!F46+pt_oilgas!F46+np_oilgas!F46+rwc!F46+'onroad all'!BJ46+afdust!BB46+ptfire!F46+ptagfire!F46+cmv_c3!F46</f>
        <v>10257.031840844045</v>
      </c>
      <c r="G47" s="28">
        <f>rail!G46+cmv_c1c2!G46+nonpt!G46+nonroad!G46+'onroad all'!BZ46+ptegu!BS46+ptnonipm!G46+pt_oilgas!G46+np_oilgas!G46+rwc!G46+ptfire!G46+ptagfire!G46+cmv_c3!G46</f>
        <v>1535.9178029120662</v>
      </c>
      <c r="H47" s="28">
        <f>rail!H46+cmv_c1c2!H46+nonpt!H46+nonroad!H46+'onroad all'!CK46+ptegu!H46+ptnonipm!H46+pt_oilgas!H46+np_oilgas!H46+rwc!H46+ptfire!H46+ptagfire!H46+cmv_c3!H46+ag!C46</f>
        <v>26845.839009298419</v>
      </c>
      <c r="I47" s="48" t="s">
        <v>239</v>
      </c>
      <c r="M47" s="30" t="s">
        <v>45</v>
      </c>
      <c r="N47" s="28">
        <f>B47+'biogenics 12'!H46</f>
        <v>155857.43425202242</v>
      </c>
      <c r="O47" s="28">
        <f t="shared" si="1"/>
        <v>4216.9090591593203</v>
      </c>
      <c r="P47" s="28">
        <f>D47+'biogenics 12'!R46</f>
        <v>15316.765662443524</v>
      </c>
      <c r="Q47" s="28">
        <f t="shared" si="2"/>
        <v>13134.228688019992</v>
      </c>
      <c r="R47" s="28">
        <f t="shared" si="3"/>
        <v>10257.031840844045</v>
      </c>
      <c r="S47" s="28">
        <f t="shared" si="4"/>
        <v>1535.9178029120662</v>
      </c>
      <c r="T47" s="28">
        <f>H47+'biogenics 12'!X46</f>
        <v>115147.25308929842</v>
      </c>
      <c r="V47" s="30" t="s">
        <v>45</v>
      </c>
      <c r="W47" s="28">
        <f>B47-ptfire!B46</f>
        <v>133236.25405966252</v>
      </c>
      <c r="X47" s="28">
        <f>C47-ptfire!C46</f>
        <v>4138.7068940393201</v>
      </c>
      <c r="Y47" s="28">
        <f>D47-ptfire!D46</f>
        <v>13983.045513235526</v>
      </c>
      <c r="Z47" s="28">
        <f>E47-ptfire!E46</f>
        <v>12653.790246179991</v>
      </c>
      <c r="AA47" s="28">
        <f>F47-ptfire!F46</f>
        <v>9849.8806405240466</v>
      </c>
      <c r="AB47" s="28">
        <f>G47-ptfire!G46</f>
        <v>1501.7538797120662</v>
      </c>
      <c r="AC47" s="28">
        <f>H47-ptfire!H46</f>
        <v>25721.682045938418</v>
      </c>
    </row>
    <row r="48" spans="1:29" x14ac:dyDescent="0.3">
      <c r="A48" s="30" t="s">
        <v>46</v>
      </c>
      <c r="B48" s="28">
        <f>rail!B47+cmv_c1c2!B47+nonpt!B47+nonroad!B47+'onroad all'!P47+ptegu!B47+ptnonipm!B47+pt_oilgas!B47+np_oilgas!B47+rwc!B47+ptfire!B47+ptagfire!B47+cmv_c3!B47</f>
        <v>1428121.4783994013</v>
      </c>
      <c r="C48" s="28">
        <f>rail!C47+cmv_c1c2!C47+nonpt!C47+nonroad!C47+'onroad all'!AP47+ptegu!C47+ptnonipm!C47+pt_oilgas!C47+np_oilgas!C47+rwc!C47+ag!B47+ptfire!C47+ptagfire!C47+cmv_c3!C47</f>
        <v>37131.869576775913</v>
      </c>
      <c r="D48" s="28">
        <f>rail!D47+cmv_c1c2!D47+nonpt!D47+nonroad!D47+'onroad all'!AF47+'onroad all'!AR47+'onroad all'!AS47+ptegu!AS47+ptnonipm!D47+pt_oilgas!D47+np_oilgas!D47+rwc!D47+ptfire!D47+ptagfire!D47+cmv_c3!D47</f>
        <v>238065.2528258544</v>
      </c>
      <c r="E48" s="28">
        <f>rail!E47+cmv_c1c2!E47+nonpt!E47+nonroad!E47+ptegu!E47+ptnonipm!E47+pt_oilgas!E47+np_oilgas!E47+rwc!E47+'onroad all'!BG47+afdust!BA47+ptfire!E47+ptagfire!E47+cmv_c3!E47</f>
        <v>122700.48254551236</v>
      </c>
      <c r="F48" s="28">
        <f>rail!F47+cmv_c1c2!F47+nonpt!F47+nonroad!F47+ptegu!F47+ptnonipm!F47+pt_oilgas!F47+np_oilgas!F47+rwc!F47+'onroad all'!BJ47+afdust!BB47+ptfire!F47+ptagfire!F47+cmv_c3!F47</f>
        <v>67702.215861476114</v>
      </c>
      <c r="G48" s="28">
        <f>rail!G47+cmv_c1c2!G47+nonpt!G47+nonroad!G47+'onroad all'!BZ47+ptegu!BS47+ptnonipm!G47+pt_oilgas!G47+np_oilgas!G47+rwc!G47+ptfire!G47+ptagfire!G47+cmv_c3!G47</f>
        <v>41140.442406073751</v>
      </c>
      <c r="H48" s="28">
        <f>rail!H47+cmv_c1c2!H47+nonpt!H47+nonroad!H47+'onroad all'!CK47+ptegu!H47+ptnonipm!H47+pt_oilgas!H47+np_oilgas!H47+rwc!H47+ptfire!H47+ptagfire!H47+cmv_c3!H47+ag!C47</f>
        <v>291636.28414683323</v>
      </c>
      <c r="I48" s="48" t="s">
        <v>239</v>
      </c>
      <c r="M48" s="30" t="s">
        <v>46</v>
      </c>
      <c r="N48" s="28">
        <f>B48+'biogenics 12'!H47</f>
        <v>1525826.3080734012</v>
      </c>
      <c r="O48" s="28">
        <f t="shared" si="1"/>
        <v>37131.869576775913</v>
      </c>
      <c r="P48" s="28">
        <f>D48+'biogenics 12'!R47</f>
        <v>247414.6962855664</v>
      </c>
      <c r="Q48" s="28">
        <f t="shared" si="2"/>
        <v>122700.48254551236</v>
      </c>
      <c r="R48" s="28">
        <f t="shared" si="3"/>
        <v>67702.215861476114</v>
      </c>
      <c r="S48" s="28">
        <f t="shared" si="4"/>
        <v>41140.442406073751</v>
      </c>
      <c r="T48" s="28">
        <f>H48+'biogenics 12'!X47</f>
        <v>1212370.8403048322</v>
      </c>
      <c r="V48" s="30" t="s">
        <v>46</v>
      </c>
      <c r="W48" s="28">
        <f>B48-ptfire!B47</f>
        <v>1120544.9344890802</v>
      </c>
      <c r="X48" s="28">
        <f>C48-ptfire!C47</f>
        <v>32071.292741765934</v>
      </c>
      <c r="Y48" s="28">
        <f>D48-ptfire!D47</f>
        <v>233227.48212663445</v>
      </c>
      <c r="Z48" s="28">
        <f>E48-ptfire!E47</f>
        <v>90838.646275062172</v>
      </c>
      <c r="AA48" s="28">
        <f>F48-ptfire!F47</f>
        <v>40700.660592525914</v>
      </c>
      <c r="AB48" s="28">
        <f>G48-ptfire!G47</f>
        <v>38633.016617893772</v>
      </c>
      <c r="AC48" s="28">
        <f>H48-ptfire!H47</f>
        <v>218890.50423240373</v>
      </c>
    </row>
    <row r="49" spans="1:29" x14ac:dyDescent="0.3">
      <c r="A49" s="30" t="s">
        <v>47</v>
      </c>
      <c r="B49" s="28">
        <f>rail!B48+cmv_c1c2!B48+nonpt!B48+nonroad!B48+'onroad all'!P48+ptegu!B48+ptnonipm!B48+pt_oilgas!B48+np_oilgas!B48+rwc!B48+ptfire!B48+ptagfire!B48+cmv_c3!B48</f>
        <v>1706710.572932882</v>
      </c>
      <c r="C49" s="28">
        <f>rail!C48+cmv_c1c2!C48+nonpt!C48+nonroad!C48+'onroad all'!AP48+ptegu!C48+ptnonipm!C48+pt_oilgas!C48+np_oilgas!C48+rwc!C48+ag!B48+ptfire!C48+ptagfire!C48+cmv_c3!C48</f>
        <v>41125.204578481556</v>
      </c>
      <c r="D49" s="28">
        <f>rail!D48+cmv_c1c2!D48+nonpt!D48+nonroad!D48+'onroad all'!AF48+'onroad all'!AR48+'onroad all'!AS48+ptegu!AS48+ptnonipm!D48+pt_oilgas!D48+np_oilgas!D48+rwc!D48+ptfire!D48+ptagfire!D48+cmv_c3!D48</f>
        <v>217651.57409567037</v>
      </c>
      <c r="E49" s="28">
        <f>rail!E48+cmv_c1c2!E48+nonpt!E48+nonroad!E48+ptegu!E48+ptnonipm!E48+pt_oilgas!E48+np_oilgas!E48+rwc!E48+'onroad all'!BG48+afdust!BA48+ptfire!E48+ptagfire!E48+cmv_c3!E48</f>
        <v>205662.90666415711</v>
      </c>
      <c r="F49" s="28">
        <f>rail!F48+cmv_c1c2!F48+nonpt!F48+nonroad!F48+ptegu!F48+ptnonipm!F48+pt_oilgas!F48+np_oilgas!F48+rwc!F48+'onroad all'!BJ48+afdust!BB48+ptfire!F48+ptagfire!F48+cmv_c3!F48</f>
        <v>110642.9909832089</v>
      </c>
      <c r="G49" s="28">
        <f>rail!G48+cmv_c1c2!G48+nonpt!G48+nonroad!G48+'onroad all'!BZ48+ptegu!BS48+ptnonipm!G48+pt_oilgas!G48+np_oilgas!G48+rwc!G48+ptfire!G48+ptagfire!G48+cmv_c3!G48</f>
        <v>18279.569997889692</v>
      </c>
      <c r="H49" s="28">
        <f>rail!H48+cmv_c1c2!H48+nonpt!H48+nonroad!H48+'onroad all'!CK48+ptegu!H48+ptnonipm!H48+pt_oilgas!H48+np_oilgas!H48+rwc!H48+ptfire!H48+ptagfire!H48+cmv_c3!H48+ag!C48</f>
        <v>374689.55087523401</v>
      </c>
      <c r="M49" s="30" t="s">
        <v>47</v>
      </c>
      <c r="N49" s="28">
        <f>B49+'biogenics 12'!H48</f>
        <v>1877299.8023328809</v>
      </c>
      <c r="O49" s="28">
        <f t="shared" si="1"/>
        <v>41125.204578481556</v>
      </c>
      <c r="P49" s="28">
        <f>D49+'biogenics 12'!R48</f>
        <v>230469.34560304027</v>
      </c>
      <c r="Q49" s="28">
        <f t="shared" si="2"/>
        <v>205662.90666415711</v>
      </c>
      <c r="R49" s="28">
        <f t="shared" si="3"/>
        <v>110642.9909832089</v>
      </c>
      <c r="S49" s="28">
        <f t="shared" si="4"/>
        <v>18279.569997889692</v>
      </c>
      <c r="T49" s="28">
        <f>H49+'biogenics 12'!X48</f>
        <v>1047621.835575233</v>
      </c>
      <c r="V49" s="30" t="s">
        <v>47</v>
      </c>
      <c r="W49" s="28">
        <f>B49-ptfire!B48</f>
        <v>1072770.068110584</v>
      </c>
      <c r="X49" s="28">
        <f>C49-ptfire!C48</f>
        <v>30741.005883911559</v>
      </c>
      <c r="Y49" s="28">
        <f>D49-ptfire!D48</f>
        <v>210051.99306385021</v>
      </c>
      <c r="Z49" s="28">
        <f>E49-ptfire!E48</f>
        <v>142110.88138582851</v>
      </c>
      <c r="AA49" s="28">
        <f>F49-ptfire!F48</f>
        <v>56785.340239218502</v>
      </c>
      <c r="AB49" s="28">
        <f>G49-ptfire!G48</f>
        <v>13836.719286949603</v>
      </c>
      <c r="AC49" s="28">
        <f>H49-ptfire!H48</f>
        <v>225416.68788798602</v>
      </c>
    </row>
    <row r="50" spans="1:29" x14ac:dyDescent="0.3">
      <c r="A50" s="30" t="s">
        <v>48</v>
      </c>
      <c r="B50" s="28">
        <f>rail!B49+cmv_c1c2!B49+nonpt!B49+nonroad!B49+'onroad all'!P49+ptegu!B49+ptnonipm!B49+pt_oilgas!B49+np_oilgas!B49+rwc!B49+ptfire!B49+ptagfire!B49+cmv_c3!B49</f>
        <v>559324.04726122797</v>
      </c>
      <c r="C50" s="28">
        <f>rail!C49+cmv_c1c2!C49+nonpt!C49+nonroad!C49+'onroad all'!AP49+ptegu!C49+ptnonipm!C49+pt_oilgas!C49+np_oilgas!C49+rwc!C49+ag!B49+ptfire!C49+ptagfire!C49+cmv_c3!C49</f>
        <v>10770.000127053085</v>
      </c>
      <c r="D50" s="28">
        <f>rail!D49+cmv_c1c2!D49+nonpt!D49+nonroad!D49+'onroad all'!AF49+'onroad all'!AR49+'onroad all'!AS49+ptegu!AS49+ptnonipm!D49+pt_oilgas!D49+np_oilgas!D49+rwc!D49+ptfire!D49+ptagfire!D49+cmv_c3!D49</f>
        <v>164020.68879293132</v>
      </c>
      <c r="E50" s="28">
        <f>rail!E49+cmv_c1c2!E49+nonpt!E49+nonroad!E49+ptegu!E49+ptnonipm!E49+pt_oilgas!E49+np_oilgas!E49+rwc!E49+'onroad all'!BG49+afdust!BA49+ptfire!E49+ptagfire!E49+cmv_c3!E49</f>
        <v>56364.634211699762</v>
      </c>
      <c r="F50" s="28">
        <f>rail!F49+cmv_c1c2!F49+nonpt!F49+nonroad!F49+ptegu!F49+ptnonipm!F49+pt_oilgas!F49+np_oilgas!F49+rwc!F49+'onroad all'!BJ49+afdust!BB49+ptfire!F49+ptagfire!F49+cmv_c3!F49</f>
        <v>39407.746335096817</v>
      </c>
      <c r="G50" s="28">
        <f>rail!G49+cmv_c1c2!G49+nonpt!G49+nonroad!G49+'onroad all'!BZ49+ptegu!BS49+ptnonipm!G49+pt_oilgas!G49+np_oilgas!G49+rwc!G49+ptfire!G49+ptagfire!G49+cmv_c3!G49</f>
        <v>57233.751775441153</v>
      </c>
      <c r="H50" s="28">
        <f>rail!H49+cmv_c1c2!H49+nonpt!H49+nonroad!H49+'onroad all'!CK49+ptegu!H49+ptnonipm!H49+pt_oilgas!H49+np_oilgas!H49+rwc!H49+ptfire!H49+ptagfire!H49+cmv_c3!H49+ag!C49</f>
        <v>240617.34701596849</v>
      </c>
      <c r="I50" s="48" t="s">
        <v>239</v>
      </c>
      <c r="M50" s="30" t="s">
        <v>48</v>
      </c>
      <c r="N50" s="28">
        <f>B50+'biogenics 12'!H49</f>
        <v>601342.9694332279</v>
      </c>
      <c r="O50" s="28">
        <f t="shared" si="1"/>
        <v>10770.000127053085</v>
      </c>
      <c r="P50" s="28">
        <f>D50+'biogenics 12'!R49</f>
        <v>167897.33058533215</v>
      </c>
      <c r="Q50" s="28">
        <f t="shared" si="2"/>
        <v>56364.634211699762</v>
      </c>
      <c r="R50" s="28">
        <f t="shared" si="3"/>
        <v>39407.746335096817</v>
      </c>
      <c r="S50" s="28">
        <f t="shared" si="4"/>
        <v>57233.751775441153</v>
      </c>
      <c r="T50" s="28">
        <f>H50+'biogenics 12'!X49</f>
        <v>702441.29221596755</v>
      </c>
      <c r="V50" s="30" t="s">
        <v>48</v>
      </c>
      <c r="W50" s="28">
        <f>B50-ptfire!B49</f>
        <v>333832.79411530599</v>
      </c>
      <c r="X50" s="28">
        <f>C50-ptfire!C49</f>
        <v>7065.3120391131342</v>
      </c>
      <c r="Y50" s="28">
        <f>D50-ptfire!D49</f>
        <v>160748.61127205135</v>
      </c>
      <c r="Z50" s="28">
        <f>E50-ptfire!E49</f>
        <v>33251.242367159866</v>
      </c>
      <c r="AA50" s="28">
        <f>F50-ptfire!F49</f>
        <v>19820.127604436919</v>
      </c>
      <c r="AB50" s="28">
        <f>G50-ptfire!G49</f>
        <v>55479.471464161172</v>
      </c>
      <c r="AC50" s="28">
        <f>H50-ptfire!H49</f>
        <v>187362.4616756289</v>
      </c>
    </row>
    <row r="51" spans="1:29" x14ac:dyDescent="0.3">
      <c r="A51" s="30" t="s">
        <v>49</v>
      </c>
      <c r="B51" s="28">
        <f>rail!B50+cmv_c1c2!B50+nonpt!B50+nonroad!B50+'onroad all'!P50+ptegu!B50+ptnonipm!B50+pt_oilgas!B50+np_oilgas!B50+rwc!B50+ptfire!B50+ptagfire!B50+cmv_c3!B50</f>
        <v>1052813.9287399855</v>
      </c>
      <c r="C51" s="28">
        <f>rail!C50+cmv_c1c2!C50+nonpt!C50+nonroad!C50+'onroad all'!AP50+ptegu!C50+ptnonipm!C50+pt_oilgas!C50+np_oilgas!C50+rwc!C50+ag!B50+ptfire!C50+ptagfire!C50+cmv_c3!C50</f>
        <v>59953.623935691518</v>
      </c>
      <c r="D51" s="28">
        <f>rail!D50+cmv_c1c2!D50+nonpt!D50+nonroad!D50+'onroad all'!AF50+'onroad all'!AR50+'onroad all'!AS50+ptegu!AS50+ptnonipm!D50+pt_oilgas!D50+np_oilgas!D50+rwc!D50+ptfire!D50+ptagfire!D50+cmv_c3!D50</f>
        <v>206883.82049277413</v>
      </c>
      <c r="E51" s="28">
        <f>rail!E50+cmv_c1c2!E50+nonpt!E50+nonroad!E50+ptegu!E50+ptnonipm!E50+pt_oilgas!E50+np_oilgas!E50+rwc!E50+'onroad all'!BG50+afdust!BA50+ptfire!E50+ptagfire!E50+cmv_c3!E50</f>
        <v>238644.29514345428</v>
      </c>
      <c r="F51" s="28">
        <f>rail!F50+cmv_c1c2!F50+nonpt!F50+nonroad!F50+ptegu!F50+ptnonipm!F50+pt_oilgas!F50+np_oilgas!F50+rwc!F50+'onroad all'!BJ50+afdust!BB50+ptfire!F50+ptagfire!F50+cmv_c3!F50</f>
        <v>68515.615370701344</v>
      </c>
      <c r="G51" s="28">
        <f>rail!G50+cmv_c1c2!G50+nonpt!G50+nonroad!G50+'onroad all'!BZ50+ptegu!BS50+ptnonipm!G50+pt_oilgas!G50+np_oilgas!G50+rwc!G50+ptfire!G50+ptagfire!G50+cmv_c3!G50</f>
        <v>38825.607980491615</v>
      </c>
      <c r="H51" s="28">
        <f>rail!H50+cmv_c1c2!H50+nonpt!H50+nonroad!H50+'onroad all'!CK50+ptegu!H50+ptnonipm!H50+pt_oilgas!H50+np_oilgas!H50+rwc!H50+ptfire!H50+ptagfire!H50+cmv_c3!H50+ag!C50</f>
        <v>229452.60914112828</v>
      </c>
      <c r="I51" s="48" t="s">
        <v>239</v>
      </c>
      <c r="M51" s="30" t="s">
        <v>49</v>
      </c>
      <c r="N51" s="28">
        <f>B51+'biogenics 12'!H50</f>
        <v>1136316.6090999853</v>
      </c>
      <c r="O51" s="28">
        <f t="shared" si="1"/>
        <v>59953.623935691518</v>
      </c>
      <c r="P51" s="28">
        <f>D51+'biogenics 12'!R50</f>
        <v>223305.56248573604</v>
      </c>
      <c r="Q51" s="28">
        <f t="shared" si="2"/>
        <v>238644.29514345428</v>
      </c>
      <c r="R51" s="28">
        <f t="shared" si="3"/>
        <v>68515.615370701344</v>
      </c>
      <c r="S51" s="28">
        <f t="shared" si="4"/>
        <v>38825.607980491615</v>
      </c>
      <c r="T51" s="28">
        <f>H51+'biogenics 12'!X50</f>
        <v>731621.52748112823</v>
      </c>
      <c r="V51" s="30" t="s">
        <v>49</v>
      </c>
      <c r="W51" s="28">
        <f>B51-ptfire!B50</f>
        <v>972493.67864959606</v>
      </c>
      <c r="X51" s="28">
        <f>C51-ptfire!C50</f>
        <v>58630.125253441511</v>
      </c>
      <c r="Y51" s="28">
        <f>D51-ptfire!D50</f>
        <v>205518.19661974415</v>
      </c>
      <c r="Z51" s="28">
        <f>E51-ptfire!E50</f>
        <v>230232.57031502418</v>
      </c>
      <c r="AA51" s="28">
        <f>F51-ptfire!F50</f>
        <v>61387.036218221358</v>
      </c>
      <c r="AB51" s="28">
        <f>G51-ptfire!G50</f>
        <v>38139.54085855162</v>
      </c>
      <c r="AC51" s="28">
        <f>H51-ptfire!H50</f>
        <v>210427.28303400829</v>
      </c>
    </row>
    <row r="52" spans="1:29" x14ac:dyDescent="0.3">
      <c r="A52" s="30" t="s">
        <v>50</v>
      </c>
      <c r="B52" s="28">
        <f>rail!B51+cmv_c1c2!B51+nonpt!B51+nonroad!B51+'onroad all'!P51+ptegu!B51+ptnonipm!B51+pt_oilgas!B51+np_oilgas!B51+rwc!B51+ptfire!B51+ptagfire!B51+cmv_c3!B51</f>
        <v>1042429.0557670597</v>
      </c>
      <c r="C52" s="28">
        <f>rail!C51+cmv_c1c2!C51+nonpt!C51+nonroad!C51+'onroad all'!AP51+ptegu!C51+ptnonipm!C51+pt_oilgas!C51+np_oilgas!C51+rwc!C51+ag!B51+ptfire!C51+ptagfire!C51+cmv_c3!C51</f>
        <v>24105.932041282296</v>
      </c>
      <c r="D52" s="28">
        <f>rail!D51+cmv_c1c2!D51+nonpt!D51+nonroad!D51+'onroad all'!AF51+'onroad all'!AR51+'onroad all'!AS51+ptegu!AS51+ptnonipm!D51+pt_oilgas!D51+np_oilgas!D51+rwc!D51+ptfire!D51+ptagfire!D51+cmv_c3!D51</f>
        <v>155264.24980174573</v>
      </c>
      <c r="E52" s="28">
        <f>rail!E51+cmv_c1c2!E51+nonpt!E51+nonroad!E51+ptegu!E51+ptnonipm!E51+pt_oilgas!E51+np_oilgas!E51+rwc!E51+'onroad all'!BG51+afdust!BA51+ptfire!E51+ptagfire!E51+cmv_c3!E51</f>
        <v>228955.57354968326</v>
      </c>
      <c r="F52" s="28">
        <f>rail!F51+cmv_c1c2!F51+nonpt!F51+nonroad!F51+ptegu!F51+ptnonipm!F51+pt_oilgas!F51+np_oilgas!F51+rwc!F51+'onroad all'!BJ51+afdust!BB51+ptfire!F51+ptagfire!F51+cmv_c3!F51</f>
        <v>99816.627987523185</v>
      </c>
      <c r="G52" s="28">
        <f>rail!G51+cmv_c1c2!G51+nonpt!G51+nonroad!G51+'onroad all'!BZ51+ptegu!BS51+ptnonipm!G51+pt_oilgas!G51+np_oilgas!G51+rwc!G51+ptfire!G51+ptagfire!G51+cmv_c3!G51</f>
        <v>56690.37667556433</v>
      </c>
      <c r="H52" s="28">
        <f>rail!H51+cmv_c1c2!H51+nonpt!H51+nonroad!H51+'onroad all'!CK51+ptegu!H51+ptnonipm!H51+pt_oilgas!H51+np_oilgas!H51+rwc!H51+ptfire!H51+ptagfire!H51+cmv_c3!H51+ag!C51</f>
        <v>437101.04821676156</v>
      </c>
      <c r="I52" s="49"/>
      <c r="M52" s="30" t="s">
        <v>50</v>
      </c>
      <c r="N52" s="28">
        <f>B52+'biogenics 12'!H51</f>
        <v>1177052.0530670588</v>
      </c>
      <c r="O52" s="28">
        <f t="shared" si="1"/>
        <v>24105.932041282296</v>
      </c>
      <c r="P52" s="28">
        <f>D52+'biogenics 12'!R51</f>
        <v>173471.66038699343</v>
      </c>
      <c r="Q52" s="28">
        <f t="shared" si="2"/>
        <v>228955.57354968326</v>
      </c>
      <c r="R52" s="28">
        <f t="shared" si="3"/>
        <v>99816.627987523185</v>
      </c>
      <c r="S52" s="28">
        <f t="shared" si="4"/>
        <v>56690.37667556433</v>
      </c>
      <c r="T52" s="28">
        <f>H52+'biogenics 12'!X51</f>
        <v>1055076.2858167605</v>
      </c>
      <c r="V52" s="30" t="s">
        <v>50</v>
      </c>
      <c r="W52" s="28">
        <f>B52-ptfire!B51</f>
        <v>178698.27248906565</v>
      </c>
      <c r="X52" s="28">
        <f>C52-ptfire!C51</f>
        <v>9963.5406152823962</v>
      </c>
      <c r="Y52" s="28">
        <f>D52-ptfire!D51</f>
        <v>145211.89522274572</v>
      </c>
      <c r="Z52" s="28">
        <f>E52-ptfire!E51</f>
        <v>142636.88444668296</v>
      </c>
      <c r="AA52" s="28">
        <f>F52-ptfire!F51</f>
        <v>26665.193372523587</v>
      </c>
      <c r="AB52" s="28">
        <f>G52-ptfire!G51</f>
        <v>50729.40589856435</v>
      </c>
      <c r="AC52" s="28">
        <f>H52-ptfire!H51</f>
        <v>233804.16539376255</v>
      </c>
    </row>
    <row r="53" spans="1:29" s="30" customFormat="1" x14ac:dyDescent="0.3">
      <c r="A53" s="30" t="s">
        <v>398</v>
      </c>
      <c r="B53" s="28">
        <f>ptegu!B54+ptnonipm!B54+pt_oilgas!B54</f>
        <v>7830.3566694199999</v>
      </c>
      <c r="C53" s="28">
        <f>ptegu!C54+ptnonipm!C54+pt_oilgas!C54</f>
        <v>5.4371700000000001</v>
      </c>
      <c r="D53" s="28">
        <f>ptegu!AS54+ptnonipm!D54+pt_oilgas!D54</f>
        <v>41583.002360993101</v>
      </c>
      <c r="E53" s="28">
        <f>ptegu!E54+ptnonipm!E54+pt_oilgas!E54</f>
        <v>8152.1872027700001</v>
      </c>
      <c r="F53" s="28">
        <f>ptegu!F54+ptnonipm!F54+pt_oilgas!F54</f>
        <v>4455.0112701800008</v>
      </c>
      <c r="G53" s="28">
        <f>ptegu!BS54+ptnonipm!G54+pt_oilgas!G54</f>
        <v>9519.347995767881</v>
      </c>
      <c r="H53" s="28">
        <f>ptegu!H54+ptnonipm!H54+pt_oilgas!H54</f>
        <v>2630.16832699</v>
      </c>
      <c r="I53" s="49"/>
      <c r="M53" s="30" t="s">
        <v>398</v>
      </c>
      <c r="N53" s="28">
        <f>B53</f>
        <v>7830.3566694199999</v>
      </c>
      <c r="O53" s="28">
        <f t="shared" si="1"/>
        <v>5.4371700000000001</v>
      </c>
      <c r="P53" s="28">
        <f t="shared" ref="P53" si="5">D53</f>
        <v>41583.002360993101</v>
      </c>
      <c r="Q53" s="28">
        <f t="shared" si="2"/>
        <v>8152.1872027700001</v>
      </c>
      <c r="R53" s="28">
        <f t="shared" si="3"/>
        <v>4455.0112701800008</v>
      </c>
      <c r="S53" s="28">
        <f t="shared" si="4"/>
        <v>9519.347995767881</v>
      </c>
      <c r="T53" s="28">
        <f t="shared" ref="T53" si="6">H53</f>
        <v>2630.16832699</v>
      </c>
      <c r="V53" s="30" t="s">
        <v>398</v>
      </c>
      <c r="W53" s="28">
        <f>B53</f>
        <v>7830.3566694199999</v>
      </c>
      <c r="X53" s="28">
        <f t="shared" ref="X53:AC53" si="7">C53</f>
        <v>5.4371700000000001</v>
      </c>
      <c r="Y53" s="28">
        <f t="shared" si="7"/>
        <v>41583.002360993101</v>
      </c>
      <c r="Z53" s="28">
        <f t="shared" si="7"/>
        <v>8152.1872027700001</v>
      </c>
      <c r="AA53" s="28">
        <f t="shared" si="7"/>
        <v>4455.0112701800008</v>
      </c>
      <c r="AB53" s="28">
        <f t="shared" si="7"/>
        <v>9519.347995767881</v>
      </c>
      <c r="AC53" s="28">
        <f t="shared" si="7"/>
        <v>2630.16832699</v>
      </c>
    </row>
    <row r="55" spans="1:29" x14ac:dyDescent="0.3">
      <c r="A55" s="30" t="s">
        <v>56</v>
      </c>
      <c r="B55" s="28">
        <f>SUM(B3:B53)</f>
        <v>65166557.384861976</v>
      </c>
      <c r="C55" s="28">
        <f t="shared" ref="C55:H55" si="8">SUM(C3:C53)</f>
        <v>3576180.7799392627</v>
      </c>
      <c r="D55" s="28">
        <f t="shared" si="8"/>
        <v>10832401.873635003</v>
      </c>
      <c r="E55" s="28">
        <f t="shared" si="8"/>
        <v>10685156.231582941</v>
      </c>
      <c r="F55" s="28">
        <f t="shared" si="8"/>
        <v>4507189.6205768408</v>
      </c>
      <c r="G55" s="28">
        <f t="shared" si="8"/>
        <v>2689490.6515712156</v>
      </c>
      <c r="H55" s="28">
        <f t="shared" si="8"/>
        <v>17240983.662383948</v>
      </c>
      <c r="M55" s="30" t="s">
        <v>56</v>
      </c>
      <c r="N55" s="28">
        <f>SUM(N3:N53)</f>
        <v>72463451.752243936</v>
      </c>
      <c r="O55" s="28">
        <f t="shared" ref="O55:T55" si="9">SUM(O3:O53)</f>
        <v>3576180.7799392627</v>
      </c>
      <c r="P55" s="28">
        <f t="shared" si="9"/>
        <v>11811606.649280638</v>
      </c>
      <c r="Q55" s="28">
        <f t="shared" si="9"/>
        <v>10685156.231582941</v>
      </c>
      <c r="R55" s="28">
        <f t="shared" si="9"/>
        <v>4507189.6205768408</v>
      </c>
      <c r="S55" s="28">
        <f t="shared" si="9"/>
        <v>2689490.6515712156</v>
      </c>
      <c r="T55" s="28">
        <f t="shared" si="9"/>
        <v>60102165.148118868</v>
      </c>
      <c r="V55" s="30" t="s">
        <v>56</v>
      </c>
      <c r="W55" s="28">
        <f>SUM(W3:W53)</f>
        <v>41524157.433751725</v>
      </c>
      <c r="X55" s="28">
        <f t="shared" ref="X55:AC55" si="10">SUM(X3:X53)</f>
        <v>3187943.5936871939</v>
      </c>
      <c r="Y55" s="28">
        <f t="shared" si="10"/>
        <v>10499290.574696722</v>
      </c>
      <c r="Z55" s="28">
        <f t="shared" si="10"/>
        <v>8270649.0186252045</v>
      </c>
      <c r="AA55" s="28">
        <f t="shared" si="10"/>
        <v>2460997.1935210829</v>
      </c>
      <c r="AB55" s="28">
        <f t="shared" si="10"/>
        <v>2508602.9330347124</v>
      </c>
      <c r="AC55" s="28">
        <f t="shared" si="10"/>
        <v>11660074.582804224</v>
      </c>
    </row>
    <row r="56" spans="1:29" x14ac:dyDescent="0.3">
      <c r="A56" s="30" t="s">
        <v>240</v>
      </c>
      <c r="B56" s="28">
        <f>+B51+B50+B48+B47+B45+B44+B43+B42+B41+B40+B38+B37+B36+B35+B34+B32+B31+B29+B27+B26+B25+B24+B23+B22+B21+B20+B19+B18+B17+B16+B15+B13+B12+B10+B9+B6+B4+B11</f>
        <v>49471308.526517369</v>
      </c>
      <c r="C56" s="28">
        <f t="shared" ref="C56:H56" si="11">+C51+C50+C48+C47+C45+C44+C43+C42+C41+C40+C38+C37+C36+C35+C34+C32+C31+C29+C27+C26+C25+C24+C23+C22+C21+C20+C19+C18+C17+C16+C15+C13+C12+C10+C9+C6+C4+C11</f>
        <v>2798916.0137713407</v>
      </c>
      <c r="D56" s="28">
        <f t="shared" si="11"/>
        <v>8761445.7318413015</v>
      </c>
      <c r="E56" s="28">
        <f t="shared" si="11"/>
        <v>7778181.4859787058</v>
      </c>
      <c r="F56" s="28">
        <f t="shared" si="11"/>
        <v>3298703.2478490113</v>
      </c>
      <c r="G56" s="28">
        <f t="shared" si="11"/>
        <v>2401763.6465525529</v>
      </c>
      <c r="H56" s="28">
        <f t="shared" si="11"/>
        <v>12926729.587022364</v>
      </c>
      <c r="M56" s="30" t="s">
        <v>240</v>
      </c>
      <c r="N56" s="28">
        <f t="shared" ref="N56:T56" si="12">+N51+N50+N48+N47+N45+N44+N43+N42+N41+N40+N38+N37+N36+N35+N34+N32+N31+N29+N27+N26+N25+N24+N23+N22+N21+N20+N19+N18+N17+N16+N15+N13+N12+N10+N9+N6+N4+N11</f>
        <v>54088538.738499366</v>
      </c>
      <c r="O56" s="28">
        <f t="shared" si="12"/>
        <v>2798916.0137713407</v>
      </c>
      <c r="P56" s="28">
        <f t="shared" si="12"/>
        <v>9505612.482865015</v>
      </c>
      <c r="Q56" s="28">
        <f t="shared" si="12"/>
        <v>7778181.4859787058</v>
      </c>
      <c r="R56" s="28">
        <f t="shared" si="12"/>
        <v>3298703.2478490113</v>
      </c>
      <c r="S56" s="28">
        <f t="shared" si="12"/>
        <v>2401763.6465525529</v>
      </c>
      <c r="T56" s="28">
        <f t="shared" si="12"/>
        <v>43291651.421167299</v>
      </c>
      <c r="V56" s="30" t="s">
        <v>240</v>
      </c>
      <c r="W56" s="28">
        <f t="shared" ref="W56:AC56" si="13">+W51+W50+W48+W47+W45+W44+W43+W42+W41+W40+W38+W37+W36+W35+W34+W32+W31+W29+W27+W26+W25+W24+W23+W22+W21+W20+W19+W18+W17+W16+W15+W13+W12+W10+W9+W6+W4+W11</f>
        <v>34467995.496250182</v>
      </c>
      <c r="X56" s="28">
        <f t="shared" si="13"/>
        <v>2552176.1478761109</v>
      </c>
      <c r="Y56" s="28">
        <f t="shared" si="13"/>
        <v>8531158.5605045203</v>
      </c>
      <c r="Z56" s="28">
        <f t="shared" si="13"/>
        <v>6229075.0185101014</v>
      </c>
      <c r="AA56" s="28">
        <f t="shared" si="13"/>
        <v>1985901.3082367168</v>
      </c>
      <c r="AB56" s="28">
        <f t="shared" si="13"/>
        <v>2281195.0437040217</v>
      </c>
      <c r="AC56" s="28">
        <f t="shared" si="13"/>
        <v>9379844.6471852157</v>
      </c>
    </row>
    <row r="57" spans="1:29" x14ac:dyDescent="0.3">
      <c r="N57" s="28"/>
      <c r="O57" s="28"/>
      <c r="P57" s="28"/>
      <c r="Q57" s="28"/>
      <c r="R57" s="28"/>
      <c r="S57" s="28"/>
      <c r="T57" s="28"/>
      <c r="W57" s="28"/>
      <c r="X57" s="28"/>
      <c r="Y57" s="28"/>
      <c r="Z57" s="28"/>
      <c r="AA57" s="28"/>
      <c r="AB57" s="28"/>
      <c r="AC57" s="28"/>
    </row>
    <row r="58" spans="1:29" x14ac:dyDescent="0.3">
      <c r="B58" s="28"/>
      <c r="C58" s="28"/>
      <c r="D58" s="28"/>
      <c r="E58" s="28"/>
      <c r="F58" s="28"/>
      <c r="G58" s="28"/>
      <c r="H58" s="28"/>
      <c r="M58" s="30"/>
      <c r="N58" s="28"/>
      <c r="O58" s="28"/>
      <c r="P58" s="28"/>
      <c r="Q58" s="28"/>
      <c r="R58" s="28"/>
      <c r="S58" s="28"/>
      <c r="T58" s="28"/>
      <c r="W58" s="28"/>
      <c r="X58" s="28"/>
      <c r="Y58" s="28"/>
      <c r="Z58" s="28"/>
      <c r="AA58" s="28"/>
      <c r="AB58" s="28"/>
      <c r="AC58" s="28"/>
    </row>
    <row r="59" spans="1:29" x14ac:dyDescent="0.3">
      <c r="B59" s="28"/>
      <c r="C59" s="28"/>
      <c r="D59" s="28"/>
      <c r="E59" s="28"/>
      <c r="F59" s="28"/>
      <c r="G59" s="28"/>
      <c r="H59" s="28"/>
    </row>
    <row r="60" spans="1:29" x14ac:dyDescent="0.3">
      <c r="B60" s="28"/>
      <c r="C60" s="28"/>
      <c r="D60" s="28"/>
      <c r="E60" s="28"/>
      <c r="F60" s="28"/>
      <c r="G60" s="28"/>
      <c r="H60" s="28"/>
      <c r="N60" s="28"/>
    </row>
    <row r="61" spans="1:29" x14ac:dyDescent="0.3">
      <c r="B61" s="28"/>
      <c r="C61" s="28"/>
      <c r="D61" s="28"/>
      <c r="E61" s="28"/>
      <c r="F61" s="28"/>
      <c r="G61" s="28"/>
      <c r="H61" s="28"/>
    </row>
    <row r="90" spans="1:21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</sheetData>
  <mergeCells count="1">
    <mergeCell ref="A1:L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:H16"/>
    </sheetView>
  </sheetViews>
  <sheetFormatPr defaultColWidth="9.109375" defaultRowHeight="14.4" x14ac:dyDescent="0.3"/>
  <cols>
    <col min="1" max="1" width="18.88671875" style="30" customWidth="1"/>
    <col min="2" max="2" width="10.88671875" style="28" customWidth="1"/>
    <col min="3" max="8" width="9.109375" style="28"/>
    <col min="9" max="9" width="9.109375" style="30"/>
    <col min="10" max="10" width="14.88671875" style="30" bestFit="1" customWidth="1"/>
    <col min="11" max="11" width="5.44140625" style="28" bestFit="1" customWidth="1"/>
    <col min="12" max="12" width="9.88671875" style="28" bestFit="1" customWidth="1"/>
    <col min="13" max="13" width="5.6640625" style="28" bestFit="1" customWidth="1"/>
    <col min="14" max="14" width="14.5546875" style="28" bestFit="1" customWidth="1"/>
    <col min="15" max="15" width="5.6640625" style="28" bestFit="1" customWidth="1"/>
    <col min="16" max="16" width="6.6640625" style="28" bestFit="1" customWidth="1"/>
    <col min="17" max="17" width="13.44140625" style="28" bestFit="1" customWidth="1"/>
    <col min="18" max="18" width="6.6640625" style="28" bestFit="1" customWidth="1"/>
    <col min="19" max="19" width="9.33203125" style="28" bestFit="1" customWidth="1"/>
    <col min="20" max="20" width="6.6640625" style="28" bestFit="1" customWidth="1"/>
    <col min="21" max="21" width="5.6640625" style="28" customWidth="1"/>
    <col min="22" max="22" width="5.6640625" style="28" bestFit="1" customWidth="1"/>
    <col min="23" max="23" width="5.88671875" style="28" bestFit="1" customWidth="1"/>
    <col min="24" max="24" width="6.44140625" style="28" bestFit="1" customWidth="1"/>
    <col min="25" max="25" width="15.44140625" style="28" bestFit="1" customWidth="1"/>
    <col min="26" max="26" width="6.5546875" style="28" bestFit="1" customWidth="1"/>
    <col min="27" max="27" width="6.6640625" style="28" bestFit="1" customWidth="1"/>
    <col min="28" max="28" width="5.109375" style="28" bestFit="1" customWidth="1"/>
    <col min="29" max="29" width="4.109375" style="28" bestFit="1" customWidth="1"/>
    <col min="30" max="30" width="6.5546875" style="28" bestFit="1" customWidth="1"/>
    <col min="31" max="31" width="6.109375" style="28" bestFit="1" customWidth="1"/>
    <col min="32" max="32" width="6.6640625" style="28" bestFit="1" customWidth="1"/>
    <col min="33" max="33" width="10" style="28" bestFit="1" customWidth="1"/>
    <col min="34" max="34" width="7.6640625" style="28" bestFit="1" customWidth="1"/>
    <col min="35" max="35" width="6.6640625" style="28" bestFit="1" customWidth="1"/>
    <col min="36" max="36" width="7.6640625" style="28" bestFit="1" customWidth="1"/>
    <col min="37" max="37" width="6" style="28" bestFit="1" customWidth="1"/>
    <col min="38" max="38" width="6.6640625" style="28" bestFit="1" customWidth="1"/>
    <col min="39" max="39" width="4.33203125" style="28" bestFit="1" customWidth="1"/>
    <col min="40" max="40" width="7.6640625" style="28" bestFit="1" customWidth="1"/>
    <col min="41" max="41" width="4.5546875" style="28" bestFit="1" customWidth="1"/>
    <col min="42" max="42" width="4.109375" style="28" bestFit="1" customWidth="1"/>
    <col min="43" max="43" width="6.6640625" style="28" bestFit="1" customWidth="1"/>
    <col min="44" max="44" width="4.109375" style="28" bestFit="1" customWidth="1"/>
    <col min="45" max="45" width="5.88671875" style="28" bestFit="1" customWidth="1"/>
    <col min="46" max="46" width="3.33203125" style="28" bestFit="1" customWidth="1"/>
    <col min="47" max="47" width="6.6640625" style="28" bestFit="1" customWidth="1"/>
    <col min="48" max="48" width="6.88671875" style="28" bestFit="1" customWidth="1"/>
    <col min="49" max="49" width="5.6640625" style="28" bestFit="1" customWidth="1"/>
    <col min="50" max="50" width="5.109375" style="28" bestFit="1" customWidth="1"/>
    <col min="51" max="51" width="5.33203125" style="28" bestFit="1" customWidth="1"/>
    <col min="52" max="52" width="8.6640625" style="28" bestFit="1" customWidth="1"/>
    <col min="53" max="53" width="4.88671875" style="28" bestFit="1" customWidth="1"/>
    <col min="54" max="54" width="7.88671875" style="28" bestFit="1" customWidth="1"/>
    <col min="55" max="55" width="5.88671875" style="28" bestFit="1" customWidth="1"/>
    <col min="56" max="56" width="6" style="28" bestFit="1" customWidth="1"/>
    <col min="57" max="58" width="5.6640625" style="28" bestFit="1" customWidth="1"/>
    <col min="59" max="59" width="4.109375" style="28" bestFit="1" customWidth="1"/>
    <col min="60" max="60" width="5.5546875" style="28" bestFit="1" customWidth="1"/>
    <col min="61" max="61" width="3.88671875" style="28" bestFit="1" customWidth="1"/>
    <col min="62" max="62" width="5.6640625" style="28" bestFit="1" customWidth="1"/>
    <col min="63" max="63" width="8" style="28" bestFit="1" customWidth="1"/>
    <col min="64" max="65" width="5.33203125" style="28" bestFit="1" customWidth="1"/>
    <col min="66" max="66" width="6.6640625" style="28" bestFit="1" customWidth="1"/>
    <col min="67" max="67" width="5.6640625" style="28" bestFit="1" customWidth="1"/>
    <col min="68" max="68" width="9.109375" style="28" bestFit="1" customWidth="1"/>
    <col min="69" max="69" width="6.6640625" style="28" bestFit="1" customWidth="1"/>
    <col min="70" max="70" width="6.6640625" style="28" customWidth="1"/>
    <col min="71" max="71" width="9" style="28" bestFit="1" customWidth="1"/>
    <col min="72" max="72" width="7.109375" style="28" customWidth="1"/>
    <col min="73" max="16384" width="9.109375" style="30"/>
  </cols>
  <sheetData>
    <row r="1" spans="1:86" x14ac:dyDescent="0.3">
      <c r="B1" s="28" t="s">
        <v>497</v>
      </c>
      <c r="J1" s="30" t="s">
        <v>489</v>
      </c>
      <c r="BV1" s="30" t="s">
        <v>316</v>
      </c>
    </row>
    <row r="2" spans="1:86" x14ac:dyDescent="0.3">
      <c r="A2" s="8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J2" s="30" t="s">
        <v>227</v>
      </c>
      <c r="K2" s="28" t="s">
        <v>391</v>
      </c>
      <c r="L2" s="28" t="s">
        <v>178</v>
      </c>
      <c r="M2" s="28" t="s">
        <v>131</v>
      </c>
      <c r="N2" s="28" t="s">
        <v>132</v>
      </c>
      <c r="O2" s="28" t="s">
        <v>133</v>
      </c>
      <c r="P2" s="28" t="s">
        <v>392</v>
      </c>
      <c r="Q2" s="28" t="s">
        <v>179</v>
      </c>
      <c r="R2" s="28" t="s">
        <v>134</v>
      </c>
      <c r="S2" s="28" t="s">
        <v>59</v>
      </c>
      <c r="T2" s="28" t="s">
        <v>136</v>
      </c>
      <c r="U2" s="28" t="s">
        <v>137</v>
      </c>
      <c r="V2" s="28" t="s">
        <v>393</v>
      </c>
      <c r="W2" s="28" t="s">
        <v>138</v>
      </c>
      <c r="X2" s="28" t="s">
        <v>139</v>
      </c>
      <c r="Y2" s="28" t="s">
        <v>140</v>
      </c>
      <c r="Z2" s="28" t="s">
        <v>141</v>
      </c>
      <c r="AA2" s="28" t="s">
        <v>142</v>
      </c>
      <c r="AB2" s="28" t="s">
        <v>143</v>
      </c>
      <c r="AC2" s="28" t="s">
        <v>394</v>
      </c>
      <c r="AD2" s="28" t="s">
        <v>144</v>
      </c>
      <c r="AE2" s="28" t="s">
        <v>403</v>
      </c>
      <c r="AF2" s="28" t="s">
        <v>57</v>
      </c>
      <c r="AG2" s="28" t="s">
        <v>128</v>
      </c>
      <c r="AH2" s="28" t="s">
        <v>145</v>
      </c>
      <c r="AI2" s="28" t="s">
        <v>146</v>
      </c>
      <c r="AJ2" s="28" t="s">
        <v>60</v>
      </c>
      <c r="AK2" s="28" t="s">
        <v>147</v>
      </c>
      <c r="AL2" s="28" t="s">
        <v>148</v>
      </c>
      <c r="AM2" s="28" t="s">
        <v>149</v>
      </c>
      <c r="AN2" s="28" t="s">
        <v>150</v>
      </c>
      <c r="AO2" s="28" t="s">
        <v>151</v>
      </c>
      <c r="AP2" s="28" t="s">
        <v>152</v>
      </c>
      <c r="AQ2" s="28" t="s">
        <v>153</v>
      </c>
      <c r="AR2" s="28" t="s">
        <v>154</v>
      </c>
      <c r="AS2" s="28" t="s">
        <v>155</v>
      </c>
      <c r="AT2" s="28" t="s">
        <v>156</v>
      </c>
      <c r="AU2" s="28" t="s">
        <v>54</v>
      </c>
      <c r="AV2" s="28" t="s">
        <v>53</v>
      </c>
      <c r="AW2" s="28" t="s">
        <v>157</v>
      </c>
      <c r="AX2" s="28" t="s">
        <v>158</v>
      </c>
      <c r="AY2" s="28" t="s">
        <v>159</v>
      </c>
      <c r="AZ2" s="28" t="s">
        <v>160</v>
      </c>
      <c r="BA2" s="28" t="s">
        <v>161</v>
      </c>
      <c r="BB2" s="28" t="s">
        <v>162</v>
      </c>
      <c r="BC2" s="28" t="s">
        <v>163</v>
      </c>
      <c r="BD2" s="28" t="s">
        <v>164</v>
      </c>
      <c r="BE2" s="28" t="s">
        <v>165</v>
      </c>
      <c r="BF2" s="28" t="s">
        <v>395</v>
      </c>
      <c r="BG2" s="28" t="s">
        <v>166</v>
      </c>
      <c r="BH2" s="28" t="s">
        <v>167</v>
      </c>
      <c r="BI2" s="28" t="s">
        <v>168</v>
      </c>
      <c r="BJ2" s="28" t="s">
        <v>61</v>
      </c>
      <c r="BK2" s="28" t="s">
        <v>404</v>
      </c>
      <c r="BL2" s="28" t="s">
        <v>169</v>
      </c>
      <c r="BM2" s="28" t="s">
        <v>170</v>
      </c>
      <c r="BN2" s="28" t="s">
        <v>171</v>
      </c>
      <c r="BO2" s="28" t="s">
        <v>173</v>
      </c>
      <c r="BP2" s="39" t="s">
        <v>174</v>
      </c>
      <c r="BQ2" s="39" t="s">
        <v>405</v>
      </c>
      <c r="BR2" s="30"/>
      <c r="BS2" s="30" t="s">
        <v>399</v>
      </c>
      <c r="BU2" s="28" t="s">
        <v>141</v>
      </c>
      <c r="BV2" s="28" t="s">
        <v>59</v>
      </c>
      <c r="BW2" s="28" t="s">
        <v>57</v>
      </c>
      <c r="BX2" s="28" t="s">
        <v>60</v>
      </c>
      <c r="BY2" s="28" t="s">
        <v>54</v>
      </c>
      <c r="BZ2" s="28" t="s">
        <v>53</v>
      </c>
      <c r="CA2" s="28" t="s">
        <v>61</v>
      </c>
      <c r="CB2" s="28" t="s">
        <v>62</v>
      </c>
      <c r="CC2" s="30" t="s">
        <v>63</v>
      </c>
      <c r="CD2" s="30" t="s">
        <v>64</v>
      </c>
      <c r="CE2" s="30" t="s">
        <v>65</v>
      </c>
      <c r="CF2" s="65" t="s">
        <v>317</v>
      </c>
      <c r="CG2" s="65" t="s">
        <v>320</v>
      </c>
      <c r="CH2" s="65" t="s">
        <v>327</v>
      </c>
    </row>
    <row r="3" spans="1:86" x14ac:dyDescent="0.3">
      <c r="A3" s="8" t="s">
        <v>1</v>
      </c>
      <c r="B3" s="28">
        <v>72208.731842756402</v>
      </c>
      <c r="C3" s="28">
        <v>176.05811235635201</v>
      </c>
      <c r="D3" s="28">
        <v>16120.7681224477</v>
      </c>
      <c r="E3" s="28">
        <v>956.94280514236004</v>
      </c>
      <c r="F3" s="28">
        <v>656.52048515334104</v>
      </c>
      <c r="G3" s="28">
        <v>49.552233224753003</v>
      </c>
      <c r="H3" s="28">
        <v>9174.4672061978799</v>
      </c>
      <c r="J3" s="30" t="s">
        <v>1</v>
      </c>
      <c r="K3" s="28">
        <v>1.1940316227639001</v>
      </c>
      <c r="L3" s="28">
        <v>1.2967522827853899</v>
      </c>
      <c r="M3" s="28">
        <v>19.3526820557604</v>
      </c>
      <c r="N3" s="28">
        <v>19.3526820557604</v>
      </c>
      <c r="O3" s="28">
        <v>5.2035203757337198</v>
      </c>
      <c r="P3" s="28">
        <v>42.600388530006398</v>
      </c>
      <c r="Q3" s="28">
        <v>3.8179287757279901</v>
      </c>
      <c r="R3" s="28">
        <v>137.57294169064301</v>
      </c>
      <c r="S3" s="28">
        <v>6491.21227454158</v>
      </c>
      <c r="T3" s="28">
        <v>89.3620592010043</v>
      </c>
      <c r="U3" s="28">
        <v>24.851583645786398</v>
      </c>
      <c r="V3" s="28">
        <v>36.330087657955303</v>
      </c>
      <c r="W3" s="28">
        <v>19.003461575641101</v>
      </c>
      <c r="X3" s="28">
        <v>23.377976181480399</v>
      </c>
      <c r="Y3" s="28">
        <v>23.377976181480399</v>
      </c>
      <c r="Z3" s="28">
        <v>14.413301256524299</v>
      </c>
      <c r="AA3" s="28">
        <v>26.420777739640702</v>
      </c>
      <c r="AB3" s="28">
        <v>0.39811033266597201</v>
      </c>
      <c r="AC3" s="28">
        <v>1.6981580559442599</v>
      </c>
      <c r="AD3" s="28">
        <v>1.0731465802728199</v>
      </c>
      <c r="AE3" s="28">
        <v>0.325406643378781</v>
      </c>
      <c r="AF3" s="28">
        <v>16.120898936821</v>
      </c>
      <c r="AG3" s="28">
        <v>0</v>
      </c>
      <c r="AH3" s="28">
        <v>1621.49444811587</v>
      </c>
      <c r="AI3" s="28">
        <v>165.75302354315801</v>
      </c>
      <c r="AJ3" s="28">
        <v>1801.6607729155501</v>
      </c>
      <c r="AK3" s="28">
        <v>0</v>
      </c>
      <c r="AL3" s="28">
        <v>49.968991556330799</v>
      </c>
      <c r="AM3" s="28">
        <v>2.3255478882477101E-2</v>
      </c>
      <c r="AN3" s="28">
        <v>393.12867286254698</v>
      </c>
      <c r="AO3" s="28">
        <v>0.10063342614791899</v>
      </c>
      <c r="AP3" s="28">
        <v>3.4010522914289798E-2</v>
      </c>
      <c r="AQ3" s="28">
        <v>49.9699410291175</v>
      </c>
      <c r="AR3" s="28">
        <v>0.38570603356536898</v>
      </c>
      <c r="AS3" s="28">
        <v>2.8540054123469799E-2</v>
      </c>
      <c r="AT3" s="28">
        <v>5.5080952837624E-3</v>
      </c>
      <c r="AU3" s="28">
        <v>78.513840984299705</v>
      </c>
      <c r="AV3" s="28">
        <v>78.513840984299705</v>
      </c>
      <c r="AW3" s="28">
        <v>0</v>
      </c>
      <c r="AX3" s="28">
        <v>0.307064979403319</v>
      </c>
      <c r="AY3" s="28">
        <v>3.5037465346097999E-3</v>
      </c>
      <c r="AZ3" s="28">
        <v>2.6090744263849102</v>
      </c>
      <c r="BA3" s="28">
        <v>1.5696230724714301E-2</v>
      </c>
      <c r="BB3" s="28">
        <v>4.8783841504213497</v>
      </c>
      <c r="BC3" s="28">
        <v>0.23172180249893801</v>
      </c>
      <c r="BD3" s="28">
        <v>9.8515235767787201E-2</v>
      </c>
      <c r="BE3" s="28">
        <v>19.085279421507199</v>
      </c>
      <c r="BF3" s="28">
        <v>4.6831052376712501</v>
      </c>
      <c r="BG3" s="28">
        <v>0.307519158936711</v>
      </c>
      <c r="BH3" s="28">
        <v>0.41844728859052899</v>
      </c>
      <c r="BI3" s="28">
        <v>1.1039903494877001E-2</v>
      </c>
      <c r="BJ3" s="28">
        <v>4.2718853582455498</v>
      </c>
      <c r="BK3" s="28">
        <v>281.814883590747</v>
      </c>
      <c r="BL3" s="28">
        <v>0</v>
      </c>
      <c r="BM3" s="28">
        <v>0.154134732824284</v>
      </c>
      <c r="BN3" s="28">
        <v>103.45322857982499</v>
      </c>
      <c r="BO3" s="28">
        <v>9.7484216379702104</v>
      </c>
      <c r="BP3" s="39">
        <v>934.64785583976698</v>
      </c>
      <c r="BQ3" s="39">
        <v>115.957675515651</v>
      </c>
      <c r="BR3" s="30"/>
      <c r="BS3" s="30"/>
      <c r="BU3" s="32">
        <f t="shared" ref="BU3" si="0">IF(AJ3&lt;&gt;0,Z3/AJ3,"")</f>
        <v>8.0000083662807812E-3</v>
      </c>
      <c r="BV3" s="25">
        <f t="shared" ref="BV3" si="1">IF(B3&lt;&gt;0,(S3-B3)/B3,"")</f>
        <v>-0.9101048847017974</v>
      </c>
      <c r="BW3" s="25">
        <f t="shared" ref="BW3" si="2">IF(C3&lt;&gt;0,(AF3-C3)/C3,"")</f>
        <v>-0.90843421685567471</v>
      </c>
      <c r="BX3" s="25">
        <f t="shared" ref="BX3" si="3">IF(D3&lt;&gt;0,(AJ3-D3)/D3,"")</f>
        <v>-0.88823976877337563</v>
      </c>
      <c r="BY3" s="25">
        <f t="shared" ref="BY3:BY16" si="4">IF(E3&lt;&gt;0,(AU3-E3)/E3,"")</f>
        <v>-0.91795346538749556</v>
      </c>
      <c r="BZ3" s="25">
        <f t="shared" ref="BZ3:BZ16" si="5">IF(F3&lt;&gt;0,(AV3-F3)/F3,"")</f>
        <v>-0.88040915285992716</v>
      </c>
      <c r="CA3" s="25">
        <f t="shared" ref="CA3" si="6">IF(G3&lt;&gt;0,(BJ3-G3)/G3,"")</f>
        <v>-0.91379025565064542</v>
      </c>
      <c r="CB3" s="25">
        <f t="shared" ref="CB3" si="7">IF(H3&lt;&gt;0,(BP3-H3)/H3,"")</f>
        <v>-0.89812510799446121</v>
      </c>
      <c r="CF3" s="65"/>
      <c r="CG3" s="65"/>
      <c r="CH3" s="65"/>
    </row>
    <row r="4" spans="1:86" x14ac:dyDescent="0.3">
      <c r="A4" s="22" t="s">
        <v>76</v>
      </c>
      <c r="B4" s="28">
        <v>33538.318594999997</v>
      </c>
      <c r="C4" s="28">
        <v>129.81096708000001</v>
      </c>
      <c r="D4" s="28">
        <v>5193.0081561999996</v>
      </c>
      <c r="E4" s="28">
        <v>332.20641337000001</v>
      </c>
      <c r="F4" s="28">
        <v>223.44137658</v>
      </c>
      <c r="G4" s="28">
        <v>27.45484703</v>
      </c>
      <c r="H4" s="28">
        <v>2033.6190008000001</v>
      </c>
      <c r="J4" s="30" t="s">
        <v>121</v>
      </c>
      <c r="K4" s="28">
        <v>1.27233096824462</v>
      </c>
      <c r="L4" s="28">
        <v>0</v>
      </c>
      <c r="M4" s="28">
        <v>30.985247473073201</v>
      </c>
      <c r="N4" s="28">
        <v>30.985247473073201</v>
      </c>
      <c r="O4" s="28">
        <v>9.9264551199589892</v>
      </c>
      <c r="P4" s="28">
        <v>94.190766839178394</v>
      </c>
      <c r="Q4" s="28">
        <v>0</v>
      </c>
      <c r="R4" s="28">
        <v>236.54011006178499</v>
      </c>
      <c r="S4" s="28">
        <v>33547.140496370601</v>
      </c>
      <c r="T4" s="28">
        <v>148.40507804659401</v>
      </c>
      <c r="U4" s="28">
        <v>43.457609346715302</v>
      </c>
      <c r="V4" s="28">
        <v>70.658118445741295</v>
      </c>
      <c r="W4" s="28">
        <v>0</v>
      </c>
      <c r="X4" s="28">
        <v>43.856249949238602</v>
      </c>
      <c r="Y4" s="28">
        <v>43.856249949238602</v>
      </c>
      <c r="Z4" s="28">
        <v>41.540649150944901</v>
      </c>
      <c r="AA4" s="28">
        <v>58.783921977325299</v>
      </c>
      <c r="AB4" s="28">
        <v>0.38326024775200201</v>
      </c>
      <c r="AC4" s="28">
        <v>3.16534226293424</v>
      </c>
      <c r="AD4" s="28">
        <v>0</v>
      </c>
      <c r="AE4" s="28">
        <v>0.77872424878883595</v>
      </c>
      <c r="AF4" s="28">
        <v>129.83805398016901</v>
      </c>
      <c r="AG4" s="28">
        <v>0</v>
      </c>
      <c r="AH4" s="28">
        <v>4673.3261301718903</v>
      </c>
      <c r="AI4" s="28">
        <v>477.72066226844601</v>
      </c>
      <c r="AJ4" s="28">
        <v>5192.5874415912804</v>
      </c>
      <c r="AK4" s="28">
        <v>0</v>
      </c>
      <c r="AL4" s="28">
        <v>90.064159063476694</v>
      </c>
      <c r="AM4" s="28">
        <v>0.14346096992344401</v>
      </c>
      <c r="AN4" s="28">
        <v>940.25352704575005</v>
      </c>
      <c r="AO4" s="28">
        <v>0.53351103688883705</v>
      </c>
      <c r="AP4" s="28">
        <v>0.178151027629424</v>
      </c>
      <c r="AQ4" s="28">
        <v>106.223371307947</v>
      </c>
      <c r="AR4" s="28">
        <v>3.1958471535574202</v>
      </c>
      <c r="AS4" s="28">
        <v>0.25454277793393798</v>
      </c>
      <c r="AT4" s="28">
        <v>2.5247127101969202E-2</v>
      </c>
      <c r="AU4" s="28">
        <v>332.14975926740402</v>
      </c>
      <c r="AV4" s="28">
        <v>223.38552914895999</v>
      </c>
      <c r="AW4" s="28">
        <v>108.764230118443</v>
      </c>
      <c r="AX4" s="28">
        <v>2.76227395735159</v>
      </c>
      <c r="AY4" s="28">
        <v>2.9946654761707901E-2</v>
      </c>
      <c r="AZ4" s="28">
        <v>18.0464812579573</v>
      </c>
      <c r="BA4" s="28">
        <v>8.8809702541377905E-2</v>
      </c>
      <c r="BB4" s="28">
        <v>17.885202026047502</v>
      </c>
      <c r="BC4" s="28">
        <v>1.25249381327953</v>
      </c>
      <c r="BD4" s="28">
        <v>0.299787794110352</v>
      </c>
      <c r="BE4" s="28">
        <v>67.819190462805295</v>
      </c>
      <c r="BF4" s="28">
        <v>9.6555154660626101</v>
      </c>
      <c r="BG4" s="28">
        <v>2.5334506192232</v>
      </c>
      <c r="BH4" s="28">
        <v>2.0178732011662399</v>
      </c>
      <c r="BI4" s="28">
        <v>9.5888258734436904E-2</v>
      </c>
      <c r="BJ4" s="28">
        <v>27.460349631001399</v>
      </c>
      <c r="BK4" s="28">
        <v>646.66639552406696</v>
      </c>
      <c r="BL4" s="28">
        <v>0</v>
      </c>
      <c r="BM4" s="28">
        <v>0.28447454058565702</v>
      </c>
      <c r="BN4" s="28">
        <v>247.14029227798</v>
      </c>
      <c r="BO4" s="28">
        <v>20.5423194894095</v>
      </c>
      <c r="BP4" s="39">
        <v>2033.9160321213401</v>
      </c>
      <c r="BQ4" s="39">
        <v>280.073880824198</v>
      </c>
      <c r="BU4" s="32">
        <f t="shared" ref="BU4:BU16" si="8">IF(AJ4&lt;&gt;0,Z4/AJ4,"")</f>
        <v>7.9999902973640971E-3</v>
      </c>
      <c r="BV4" s="25">
        <f t="shared" ref="BV4:BV16" si="9">IF(B4&lt;&gt;0,(S4-B4)/B4,"")</f>
        <v>2.6303946471303066E-4</v>
      </c>
      <c r="BW4" s="25">
        <f t="shared" ref="BW4:BW16" si="10">IF(C4&lt;&gt;0,(AF4-C4)/C4,"")</f>
        <v>2.0866418899955359E-4</v>
      </c>
      <c r="BX4" s="25">
        <f t="shared" ref="BX4:BX16" si="11">IF(D4&lt;&gt;0,(AJ4-D4)/D4,"")</f>
        <v>-8.1015587895218695E-5</v>
      </c>
      <c r="BY4" s="25">
        <f t="shared" si="4"/>
        <v>-1.7053885872120609E-4</v>
      </c>
      <c r="BZ4" s="25">
        <f t="shared" si="5"/>
        <v>-2.4994220808522387E-4</v>
      </c>
      <c r="CA4" s="25">
        <f t="shared" ref="CA4:CA16" si="12">IF(G4&lt;&gt;0,(BJ4-G4)/G4,"")</f>
        <v>2.0042366272836793E-4</v>
      </c>
      <c r="CB4" s="25">
        <f t="shared" ref="CB4:CB16" si="13">IF(H4&lt;&gt;0,(BP4-H4)/H4,"")</f>
        <v>1.4606045735368918E-4</v>
      </c>
      <c r="CC4" s="25"/>
      <c r="CD4" s="25"/>
      <c r="CE4" s="25"/>
      <c r="CF4" s="25"/>
      <c r="CG4" s="25"/>
      <c r="CH4" s="25"/>
    </row>
    <row r="5" spans="1:86" x14ac:dyDescent="0.3">
      <c r="A5" s="22" t="s">
        <v>77</v>
      </c>
      <c r="B5" s="28">
        <v>10986.729484</v>
      </c>
      <c r="C5" s="28">
        <v>39.719494709999999</v>
      </c>
      <c r="D5" s="28">
        <v>2513.3681652999999</v>
      </c>
      <c r="E5" s="28">
        <v>153.09824535000001</v>
      </c>
      <c r="F5" s="28">
        <v>119.02549762</v>
      </c>
      <c r="G5" s="28">
        <v>8.1377302280000006</v>
      </c>
      <c r="H5" s="28">
        <v>810.22986613</v>
      </c>
      <c r="J5" s="30" t="s">
        <v>77</v>
      </c>
      <c r="K5" s="28">
        <v>0.48041884000727503</v>
      </c>
      <c r="L5" s="28">
        <v>0</v>
      </c>
      <c r="M5" s="28">
        <v>13.0532619688354</v>
      </c>
      <c r="N5" s="28">
        <v>13.0532619688354</v>
      </c>
      <c r="O5" s="28">
        <v>4.24435762330726</v>
      </c>
      <c r="P5" s="28">
        <v>36.972904029072303</v>
      </c>
      <c r="Q5" s="28">
        <v>0</v>
      </c>
      <c r="R5" s="28">
        <v>89.3151154900048</v>
      </c>
      <c r="S5" s="28">
        <v>10989.841025149201</v>
      </c>
      <c r="T5" s="28">
        <v>61.005717433489302</v>
      </c>
      <c r="U5" s="28">
        <v>16.859123187684901</v>
      </c>
      <c r="V5" s="28">
        <v>28.305611586501001</v>
      </c>
      <c r="W5" s="28">
        <v>0</v>
      </c>
      <c r="X5" s="28">
        <v>18.7199202611374</v>
      </c>
      <c r="Y5" s="28">
        <v>18.7199202611374</v>
      </c>
      <c r="Z5" s="28">
        <v>20.1040011243572</v>
      </c>
      <c r="AA5" s="28">
        <v>23.5678390427531</v>
      </c>
      <c r="AB5" s="28">
        <v>0.182347718915987</v>
      </c>
      <c r="AC5" s="28">
        <v>1.4861691714038401</v>
      </c>
      <c r="AD5" s="28">
        <v>0</v>
      </c>
      <c r="AE5" s="28">
        <v>0.29942813611931302</v>
      </c>
      <c r="AF5" s="28">
        <v>39.728583144562599</v>
      </c>
      <c r="AG5" s="28">
        <v>0</v>
      </c>
      <c r="AH5" s="28">
        <v>2261.70029001802</v>
      </c>
      <c r="AI5" s="28">
        <v>231.19601977545901</v>
      </c>
      <c r="AJ5" s="28">
        <v>2513.0003109178301</v>
      </c>
      <c r="AK5" s="28">
        <v>0</v>
      </c>
      <c r="AL5" s="28">
        <v>36.006329640591403</v>
      </c>
      <c r="AM5" s="28">
        <v>4.9570018243246902E-2</v>
      </c>
      <c r="AN5" s="28">
        <v>375.27587710114199</v>
      </c>
      <c r="AO5" s="28">
        <v>0.19938656393128201</v>
      </c>
      <c r="AP5" s="28">
        <v>6.6419418310487893E-2</v>
      </c>
      <c r="AQ5" s="28">
        <v>69.229310780050298</v>
      </c>
      <c r="AR5" s="28">
        <v>0.98041766563600596</v>
      </c>
      <c r="AS5" s="28">
        <v>7.5549750050981801E-2</v>
      </c>
      <c r="AT5" s="28">
        <v>1.0142258745459799E-2</v>
      </c>
      <c r="AU5" s="28">
        <v>153.07772671285301</v>
      </c>
      <c r="AV5" s="28">
        <v>119.00204700033601</v>
      </c>
      <c r="AW5" s="28">
        <v>34.0756797125172</v>
      </c>
      <c r="AX5" s="28">
        <v>0.82239873895621995</v>
      </c>
      <c r="AY5" s="28">
        <v>9.0772731030605604E-3</v>
      </c>
      <c r="AZ5" s="28">
        <v>5.9432998781946296</v>
      </c>
      <c r="BA5" s="28">
        <v>3.1712145813698397E-2</v>
      </c>
      <c r="BB5" s="28">
        <v>8.0983132437154399</v>
      </c>
      <c r="BC5" s="28">
        <v>0.456181275043127</v>
      </c>
      <c r="BD5" s="28">
        <v>0.151950429074554</v>
      </c>
      <c r="BE5" s="28">
        <v>31.288910971852399</v>
      </c>
      <c r="BF5" s="28">
        <v>4.2364265257472304</v>
      </c>
      <c r="BG5" s="28">
        <v>0.77681994301052104</v>
      </c>
      <c r="BH5" s="28">
        <v>0.78368304149649703</v>
      </c>
      <c r="BI5" s="28">
        <v>2.89036051081091E-2</v>
      </c>
      <c r="BJ5" s="28">
        <v>8.1395356404702408</v>
      </c>
      <c r="BK5" s="28">
        <v>255.56964463340901</v>
      </c>
      <c r="BL5" s="28">
        <v>0</v>
      </c>
      <c r="BM5" s="28">
        <v>0.13628207013277299</v>
      </c>
      <c r="BN5" s="28">
        <v>96.271613434305294</v>
      </c>
      <c r="BO5" s="28">
        <v>8.0177539185502305</v>
      </c>
      <c r="BP5" s="39">
        <v>810.40593362985396</v>
      </c>
      <c r="BQ5" s="39">
        <v>108.54688252065399</v>
      </c>
      <c r="BU5" s="32">
        <f t="shared" si="8"/>
        <v>7.9999994576262345E-3</v>
      </c>
      <c r="BV5" s="25">
        <f t="shared" si="9"/>
        <v>2.8320904357683033E-4</v>
      </c>
      <c r="BW5" s="25">
        <f t="shared" si="10"/>
        <v>2.2881546275842454E-4</v>
      </c>
      <c r="BX5" s="25">
        <f t="shared" si="11"/>
        <v>-1.4635913164191979E-4</v>
      </c>
      <c r="BY5" s="25">
        <f t="shared" si="4"/>
        <v>-1.3402268001242183E-4</v>
      </c>
      <c r="BZ5" s="25">
        <f t="shared" si="5"/>
        <v>-1.9702181576974507E-4</v>
      </c>
      <c r="CA5" s="25">
        <f t="shared" si="12"/>
        <v>2.2185700676439796E-4</v>
      </c>
      <c r="CB5" s="25">
        <f t="shared" si="13"/>
        <v>2.1730561562107036E-4</v>
      </c>
      <c r="CC5" s="25"/>
      <c r="CD5" s="25"/>
      <c r="CE5" s="25"/>
      <c r="CF5" s="25"/>
      <c r="CG5" s="25"/>
      <c r="CH5" s="25"/>
    </row>
    <row r="6" spans="1:86" x14ac:dyDescent="0.3">
      <c r="A6" s="22" t="s">
        <v>78</v>
      </c>
      <c r="B6" s="28">
        <v>57531.289088999998</v>
      </c>
      <c r="C6" s="28">
        <v>206.18487249</v>
      </c>
      <c r="D6" s="28">
        <v>9015.3582814000001</v>
      </c>
      <c r="E6" s="28">
        <v>573.14919988999998</v>
      </c>
      <c r="F6" s="28">
        <v>397.31329619000002</v>
      </c>
      <c r="G6" s="28">
        <v>52.344283113000003</v>
      </c>
      <c r="H6" s="28">
        <v>3766.5134499000001</v>
      </c>
      <c r="J6" s="30" t="s">
        <v>71</v>
      </c>
      <c r="K6" s="28">
        <v>2.2457459174435201</v>
      </c>
      <c r="L6" s="28">
        <v>0</v>
      </c>
      <c r="M6" s="28">
        <v>57.388623443310799</v>
      </c>
      <c r="N6" s="28">
        <v>57.388623443310799</v>
      </c>
      <c r="O6" s="28">
        <v>18.509875880884199</v>
      </c>
      <c r="P6" s="28">
        <v>172.07266189456399</v>
      </c>
      <c r="Q6" s="28">
        <v>0</v>
      </c>
      <c r="R6" s="28">
        <v>417.50871340112502</v>
      </c>
      <c r="S6" s="28">
        <v>57549.724157696597</v>
      </c>
      <c r="T6" s="28">
        <v>271.84949386596998</v>
      </c>
      <c r="U6" s="28">
        <v>77.602998365383002</v>
      </c>
      <c r="V6" s="28">
        <v>127.957189572248</v>
      </c>
      <c r="W6" s="28">
        <v>0</v>
      </c>
      <c r="X6" s="28">
        <v>81.714521879881303</v>
      </c>
      <c r="Y6" s="28">
        <v>81.714521879881303</v>
      </c>
      <c r="Z6" s="28">
        <v>72.116419693888105</v>
      </c>
      <c r="AA6" s="28">
        <v>110.334476142131</v>
      </c>
      <c r="AB6" s="28">
        <v>0.75597244269250496</v>
      </c>
      <c r="AC6" s="28">
        <v>6.1669599479709101</v>
      </c>
      <c r="AD6" s="28">
        <v>0</v>
      </c>
      <c r="AE6" s="28">
        <v>1.4187806148497799</v>
      </c>
      <c r="AF6" s="28">
        <v>206.23153987334399</v>
      </c>
      <c r="AG6" s="28">
        <v>0</v>
      </c>
      <c r="AH6" s="28">
        <v>8113.0956309903704</v>
      </c>
      <c r="AI6" s="28">
        <v>829.33877323809395</v>
      </c>
      <c r="AJ6" s="28">
        <v>9014.5508239223509</v>
      </c>
      <c r="AK6" s="28">
        <v>0</v>
      </c>
      <c r="AL6" s="28">
        <v>163.37910855007499</v>
      </c>
      <c r="AM6" s="28">
        <v>0.23203455744969301</v>
      </c>
      <c r="AN6" s="28">
        <v>1762.77248550075</v>
      </c>
      <c r="AO6" s="28">
        <v>0.87901717951685698</v>
      </c>
      <c r="AP6" s="28">
        <v>0.29629680825851401</v>
      </c>
      <c r="AQ6" s="28">
        <v>199.28385059276701</v>
      </c>
      <c r="AR6" s="28">
        <v>5.1250664417952301</v>
      </c>
      <c r="AS6" s="28">
        <v>0.40915569591648798</v>
      </c>
      <c r="AT6" s="28">
        <v>4.2173994279005901E-2</v>
      </c>
      <c r="AU6" s="28">
        <v>573.10473871812201</v>
      </c>
      <c r="AV6" s="28">
        <v>397.255627787055</v>
      </c>
      <c r="AW6" s="28">
        <v>175.849110931067</v>
      </c>
      <c r="AX6" s="28">
        <v>4.4146904986303799</v>
      </c>
      <c r="AY6" s="28">
        <v>4.7946602953091201E-2</v>
      </c>
      <c r="AZ6" s="28">
        <v>29.163129901839199</v>
      </c>
      <c r="BA6" s="28">
        <v>0.144447350871101</v>
      </c>
      <c r="BB6" s="28">
        <v>30.620720801159599</v>
      </c>
      <c r="BC6" s="28">
        <v>2.0402806483793201</v>
      </c>
      <c r="BD6" s="28">
        <v>0.52787219806324004</v>
      </c>
      <c r="BE6" s="28">
        <v>116.443405479587</v>
      </c>
      <c r="BF6" s="28">
        <v>18.451686688117601</v>
      </c>
      <c r="BG6" s="28">
        <v>4.06117032358339</v>
      </c>
      <c r="BH6" s="28">
        <v>3.3708121276255598</v>
      </c>
      <c r="BI6" s="28">
        <v>0.15355658437915001</v>
      </c>
      <c r="BJ6" s="28">
        <v>52.356019114072602</v>
      </c>
      <c r="BK6" s="28">
        <v>1199.999543424</v>
      </c>
      <c r="BL6" s="28">
        <v>0</v>
      </c>
      <c r="BM6" s="28">
        <v>0.55964609135204002</v>
      </c>
      <c r="BN6" s="28">
        <v>453.16121981712598</v>
      </c>
      <c r="BO6" s="28">
        <v>37.984151424461302</v>
      </c>
      <c r="BP6" s="39">
        <v>3767.4427636038899</v>
      </c>
      <c r="BQ6" s="39">
        <v>510.67665162673597</v>
      </c>
      <c r="BU6" s="32">
        <f t="shared" si="8"/>
        <v>8.0000014534844337E-3</v>
      </c>
      <c r="BV6" s="25">
        <f t="shared" si="9"/>
        <v>3.2043552280012854E-4</v>
      </c>
      <c r="BW6" s="25">
        <f t="shared" si="10"/>
        <v>2.2633757161913219E-4</v>
      </c>
      <c r="BX6" s="25">
        <f t="shared" si="11"/>
        <v>-8.9564657603805419E-5</v>
      </c>
      <c r="BY6" s="25">
        <f t="shared" si="4"/>
        <v>-7.7573469327886705E-5</v>
      </c>
      <c r="BZ6" s="25">
        <f t="shared" si="5"/>
        <v>-1.4514591758699752E-4</v>
      </c>
      <c r="CA6" s="25">
        <f t="shared" si="12"/>
        <v>2.2420788622251977E-4</v>
      </c>
      <c r="CB6" s="25">
        <f t="shared" si="13"/>
        <v>2.4673048862059631E-4</v>
      </c>
      <c r="CC6" s="25"/>
      <c r="CD6" s="25"/>
      <c r="CE6" s="25"/>
      <c r="CF6" s="25"/>
      <c r="CG6" s="25"/>
      <c r="CH6" s="25"/>
    </row>
    <row r="7" spans="1:86" x14ac:dyDescent="0.3">
      <c r="A7" s="22" t="s">
        <v>79</v>
      </c>
      <c r="B7" s="28">
        <v>54664.945792999999</v>
      </c>
      <c r="C7" s="28">
        <v>227.11653025999999</v>
      </c>
      <c r="D7" s="28">
        <v>10969.901566</v>
      </c>
      <c r="E7" s="28">
        <v>645.62337673000002</v>
      </c>
      <c r="F7" s="28">
        <v>459.97610288999999</v>
      </c>
      <c r="G7" s="28">
        <v>45.683743602</v>
      </c>
      <c r="H7" s="28">
        <v>4111.2362155999999</v>
      </c>
      <c r="J7" s="30" t="s">
        <v>122</v>
      </c>
      <c r="K7" s="28">
        <v>2.5098164571228501</v>
      </c>
      <c r="L7" s="28">
        <v>0</v>
      </c>
      <c r="M7" s="28">
        <v>62.784068435192303</v>
      </c>
      <c r="N7" s="28">
        <v>62.784068435192303</v>
      </c>
      <c r="O7" s="28">
        <v>20.1904589808032</v>
      </c>
      <c r="P7" s="28">
        <v>189.03801256275199</v>
      </c>
      <c r="Q7" s="28">
        <v>0</v>
      </c>
      <c r="R7" s="28">
        <v>466.60286552357002</v>
      </c>
      <c r="S7" s="28">
        <v>54681.654263683697</v>
      </c>
      <c r="T7" s="28">
        <v>298.84875109178398</v>
      </c>
      <c r="U7" s="28">
        <v>86.278721153458207</v>
      </c>
      <c r="V7" s="28">
        <v>141.378566573852</v>
      </c>
      <c r="W7" s="28">
        <v>0</v>
      </c>
      <c r="X7" s="28">
        <v>89.164128090080794</v>
      </c>
      <c r="Y7" s="28">
        <v>89.164128090080794</v>
      </c>
      <c r="Z7" s="28">
        <v>87.750654386922093</v>
      </c>
      <c r="AA7" s="28">
        <v>119.609126354602</v>
      </c>
      <c r="AB7" s="28">
        <v>0.80535102615894205</v>
      </c>
      <c r="AC7" s="28">
        <v>6.6012913912818298</v>
      </c>
      <c r="AD7" s="28">
        <v>0</v>
      </c>
      <c r="AE7" s="28">
        <v>1.56240897008879</v>
      </c>
      <c r="AF7" s="28">
        <v>227.16675452085201</v>
      </c>
      <c r="AG7" s="28">
        <v>0</v>
      </c>
      <c r="AH7" s="28">
        <v>9871.9637721082308</v>
      </c>
      <c r="AI7" s="28">
        <v>1009.13533711426</v>
      </c>
      <c r="AJ7" s="28">
        <v>10968.8497636094</v>
      </c>
      <c r="AK7" s="28">
        <v>0</v>
      </c>
      <c r="AL7" s="28">
        <v>180.35396560789599</v>
      </c>
      <c r="AM7" s="28">
        <v>0.26103566527224198</v>
      </c>
      <c r="AN7" s="28">
        <v>1912.2565073595699</v>
      </c>
      <c r="AO7" s="28">
        <v>0.97493311728037801</v>
      </c>
      <c r="AP7" s="28">
        <v>0.32362238132244198</v>
      </c>
      <c r="AQ7" s="28">
        <v>235.372263099588</v>
      </c>
      <c r="AR7" s="28">
        <v>5.4362327419434804</v>
      </c>
      <c r="AS7" s="28">
        <v>0.42632646042427902</v>
      </c>
      <c r="AT7" s="28">
        <v>4.7455750480883102E-2</v>
      </c>
      <c r="AU7" s="28">
        <v>645.539873504301</v>
      </c>
      <c r="AV7" s="28">
        <v>459.88957648660403</v>
      </c>
      <c r="AW7" s="28">
        <v>185.650297017697</v>
      </c>
      <c r="AX7" s="28">
        <v>4.6417295259511402</v>
      </c>
      <c r="AY7" s="28">
        <v>5.0784525758252201E-2</v>
      </c>
      <c r="AZ7" s="28">
        <v>31.7026765213269</v>
      </c>
      <c r="BA7" s="28">
        <v>0.16449421011149801</v>
      </c>
      <c r="BB7" s="28">
        <v>35.1096569057027</v>
      </c>
      <c r="BC7" s="28">
        <v>2.3462824010537999</v>
      </c>
      <c r="BD7" s="28">
        <v>0.60798669510629</v>
      </c>
      <c r="BE7" s="28">
        <v>134.22212437374901</v>
      </c>
      <c r="BF7" s="28">
        <v>19.887230622904799</v>
      </c>
      <c r="BG7" s="28">
        <v>4.3222645877081201</v>
      </c>
      <c r="BH7" s="28">
        <v>3.7178441001559701</v>
      </c>
      <c r="BI7" s="28">
        <v>0.161863423667719</v>
      </c>
      <c r="BJ7" s="28">
        <v>45.693764336932396</v>
      </c>
      <c r="BK7" s="28">
        <v>1308.17767963504</v>
      </c>
      <c r="BL7" s="28">
        <v>0</v>
      </c>
      <c r="BM7" s="28">
        <v>0.59660439470515902</v>
      </c>
      <c r="BN7" s="28">
        <v>496.69304144204199</v>
      </c>
      <c r="BO7" s="28">
        <v>41.534807705153803</v>
      </c>
      <c r="BP7" s="39">
        <v>4112.1392731361302</v>
      </c>
      <c r="BQ7" s="39">
        <v>561.35188598301295</v>
      </c>
      <c r="BU7" s="32">
        <f t="shared" si="8"/>
        <v>7.9999868972630492E-3</v>
      </c>
      <c r="BV7" s="25">
        <f t="shared" si="9"/>
        <v>3.0565237816145859E-4</v>
      </c>
      <c r="BW7" s="25">
        <f t="shared" si="10"/>
        <v>2.2113872906795061E-4</v>
      </c>
      <c r="BX7" s="25">
        <f t="shared" si="11"/>
        <v>-9.5880750093563959E-5</v>
      </c>
      <c r="BY7" s="25">
        <f t="shared" si="4"/>
        <v>-1.2933736402475401E-4</v>
      </c>
      <c r="BZ7" s="25">
        <f t="shared" si="5"/>
        <v>-1.8811064934096567E-4</v>
      </c>
      <c r="CA7" s="25">
        <f t="shared" si="12"/>
        <v>2.193501263753248E-4</v>
      </c>
      <c r="CB7" s="25">
        <f t="shared" si="13"/>
        <v>2.1965595961225917E-4</v>
      </c>
      <c r="CC7" s="25"/>
      <c r="CD7" s="25"/>
      <c r="CE7" s="25"/>
      <c r="CF7" s="25"/>
      <c r="CG7" s="25"/>
      <c r="CH7" s="25"/>
    </row>
    <row r="8" spans="1:86" x14ac:dyDescent="0.3">
      <c r="A8" s="59" t="s">
        <v>80</v>
      </c>
      <c r="B8" s="28">
        <v>397783.06834</v>
      </c>
      <c r="C8" s="28">
        <v>1743.9622615000001</v>
      </c>
      <c r="D8" s="28">
        <v>79009.831546999994</v>
      </c>
      <c r="E8" s="28">
        <v>5040.3312937000001</v>
      </c>
      <c r="F8" s="28">
        <v>3577.9546095000001</v>
      </c>
      <c r="G8" s="28">
        <v>310.18813132999998</v>
      </c>
      <c r="H8" s="28">
        <v>27580.876443000001</v>
      </c>
      <c r="J8" s="30" t="s">
        <v>123</v>
      </c>
      <c r="K8" s="28">
        <v>16.244328530674501</v>
      </c>
      <c r="L8" s="28">
        <v>0</v>
      </c>
      <c r="M8" s="28">
        <v>444.751783476909</v>
      </c>
      <c r="N8" s="28">
        <v>444.751783476909</v>
      </c>
      <c r="O8" s="28">
        <v>144.755041154781</v>
      </c>
      <c r="P8" s="28">
        <v>1254.6201446525399</v>
      </c>
      <c r="Q8" s="28">
        <v>0</v>
      </c>
      <c r="R8" s="28">
        <v>3019.99615507818</v>
      </c>
      <c r="S8" s="28">
        <v>397933.32051125099</v>
      </c>
      <c r="T8" s="28">
        <v>2075.1954053909599</v>
      </c>
      <c r="U8" s="28">
        <v>571.15656237305495</v>
      </c>
      <c r="V8" s="28">
        <v>961.15218200598497</v>
      </c>
      <c r="W8" s="28">
        <v>0</v>
      </c>
      <c r="X8" s="28">
        <v>638.37783834697404</v>
      </c>
      <c r="Y8" s="28">
        <v>638.37783834697404</v>
      </c>
      <c r="Z8" s="28">
        <v>631.98003979342695</v>
      </c>
      <c r="AA8" s="28">
        <v>803.110655829846</v>
      </c>
      <c r="AB8" s="28">
        <v>6.2887124231661602</v>
      </c>
      <c r="AC8" s="28">
        <v>50.976910416287701</v>
      </c>
      <c r="AD8" s="28">
        <v>0</v>
      </c>
      <c r="AE8" s="28">
        <v>10.241910622960001</v>
      </c>
      <c r="AF8" s="28">
        <v>1744.32043177521</v>
      </c>
      <c r="AG8" s="28">
        <v>0</v>
      </c>
      <c r="AH8" s="28">
        <v>71097.931680087306</v>
      </c>
      <c r="AI8" s="28">
        <v>7267.8220969261902</v>
      </c>
      <c r="AJ8" s="28">
        <v>78997.733816806896</v>
      </c>
      <c r="AK8" s="28">
        <v>0</v>
      </c>
      <c r="AL8" s="28">
        <v>1223.19058644047</v>
      </c>
      <c r="AM8" s="28">
        <v>1.89925252291428</v>
      </c>
      <c r="AN8" s="28">
        <v>12801.091803588</v>
      </c>
      <c r="AO8" s="28">
        <v>7.3999497346186098</v>
      </c>
      <c r="AP8" s="28">
        <v>2.5082445146249102</v>
      </c>
      <c r="AQ8" s="28">
        <v>1880.07016176413</v>
      </c>
      <c r="AR8" s="28">
        <v>42.307081356062902</v>
      </c>
      <c r="AS8" s="28">
        <v>3.3835749047878898</v>
      </c>
      <c r="AT8" s="28">
        <v>0.35810738713713303</v>
      </c>
      <c r="AU8" s="28">
        <v>5038.7025365719201</v>
      </c>
      <c r="AV8" s="28">
        <v>3576.5750880360602</v>
      </c>
      <c r="AW8" s="28">
        <v>1462.1274485358499</v>
      </c>
      <c r="AX8" s="28">
        <v>36.3975914504759</v>
      </c>
      <c r="AY8" s="28">
        <v>0.395085445636776</v>
      </c>
      <c r="AZ8" s="28">
        <v>240.99850118773901</v>
      </c>
      <c r="BA8" s="28">
        <v>1.1815155673870199</v>
      </c>
      <c r="BB8" s="28">
        <v>265.01545891962502</v>
      </c>
      <c r="BC8" s="28">
        <v>16.666745812596101</v>
      </c>
      <c r="BD8" s="28">
        <v>4.6954241968286503</v>
      </c>
      <c r="BE8" s="28">
        <v>1009.91050292939</v>
      </c>
      <c r="BF8" s="28">
        <v>144.782102413068</v>
      </c>
      <c r="BG8" s="28">
        <v>33.444088140787002</v>
      </c>
      <c r="BH8" s="28">
        <v>28.676470400193999</v>
      </c>
      <c r="BI8" s="28">
        <v>1.2673318011210499</v>
      </c>
      <c r="BJ8" s="28">
        <v>310.232600406752</v>
      </c>
      <c r="BK8" s="28">
        <v>8702.0579595975396</v>
      </c>
      <c r="BL8" s="28">
        <v>0</v>
      </c>
      <c r="BM8" s="28">
        <v>4.6804987248003496</v>
      </c>
      <c r="BN8" s="28">
        <v>3267.0171350630699</v>
      </c>
      <c r="BO8" s="28">
        <v>275.00397935151</v>
      </c>
      <c r="BP8" s="39">
        <v>27586.596383317599</v>
      </c>
      <c r="BQ8" s="39">
        <v>3682.70286201821</v>
      </c>
      <c r="BU8" s="32">
        <f t="shared" si="8"/>
        <v>7.9999768253981498E-3</v>
      </c>
      <c r="BV8" s="25">
        <f t="shared" si="9"/>
        <v>3.7772389829967672E-4</v>
      </c>
      <c r="BW8" s="25">
        <f t="shared" si="10"/>
        <v>2.0537730839532062E-4</v>
      </c>
      <c r="BX8" s="25">
        <f t="shared" si="11"/>
        <v>-1.5311676985289448E-4</v>
      </c>
      <c r="BY8" s="25">
        <f t="shared" si="4"/>
        <v>-3.2314485560022796E-4</v>
      </c>
      <c r="BZ8" s="25">
        <f t="shared" si="5"/>
        <v>-3.8556147701736493E-4</v>
      </c>
      <c r="CA8" s="25">
        <f t="shared" si="12"/>
        <v>1.4336163205649378E-4</v>
      </c>
      <c r="CB8" s="25">
        <f t="shared" si="13"/>
        <v>2.0738790985918597E-4</v>
      </c>
      <c r="CC8" s="25"/>
      <c r="CD8" s="25"/>
      <c r="CE8" s="25"/>
      <c r="CF8" s="25"/>
      <c r="CG8" s="25"/>
      <c r="CH8" s="25"/>
    </row>
    <row r="9" spans="1:86" x14ac:dyDescent="0.3">
      <c r="A9" s="58" t="s">
        <v>81</v>
      </c>
      <c r="B9" s="28">
        <v>534800.50303999998</v>
      </c>
      <c r="C9" s="28">
        <v>2711.4140865999998</v>
      </c>
      <c r="D9" s="28">
        <v>112821.99593</v>
      </c>
      <c r="E9" s="28">
        <v>7409.0349042999997</v>
      </c>
      <c r="F9" s="28">
        <v>5106.2258817000002</v>
      </c>
      <c r="G9" s="28">
        <v>566.96041008999998</v>
      </c>
      <c r="H9" s="28">
        <v>48370.289238999998</v>
      </c>
      <c r="J9" s="30" t="s">
        <v>72</v>
      </c>
      <c r="K9" s="28">
        <v>29.720451682887099</v>
      </c>
      <c r="L9" s="28">
        <v>0</v>
      </c>
      <c r="M9" s="28">
        <v>735.80131965700502</v>
      </c>
      <c r="N9" s="28">
        <v>735.80131965700502</v>
      </c>
      <c r="O9" s="28">
        <v>236.27749787529501</v>
      </c>
      <c r="P9" s="28">
        <v>2228.5465862524802</v>
      </c>
      <c r="Q9" s="28">
        <v>0</v>
      </c>
      <c r="R9" s="28">
        <v>5525.3519281941299</v>
      </c>
      <c r="S9" s="28">
        <v>535002.10169039306</v>
      </c>
      <c r="T9" s="28">
        <v>3510.7132140931499</v>
      </c>
      <c r="U9" s="28">
        <v>1019.13241529588</v>
      </c>
      <c r="V9" s="28">
        <v>1664.94594357545</v>
      </c>
      <c r="W9" s="28">
        <v>0</v>
      </c>
      <c r="X9" s="28">
        <v>1043.6138890279201</v>
      </c>
      <c r="Y9" s="28">
        <v>1043.6138890279201</v>
      </c>
      <c r="Z9" s="28">
        <v>902.51084244117703</v>
      </c>
      <c r="AA9" s="28">
        <v>1405.88431362401</v>
      </c>
      <c r="AB9" s="28">
        <v>9.3170761251938607</v>
      </c>
      <c r="AC9" s="28">
        <v>76.522348014352005</v>
      </c>
      <c r="AD9" s="28">
        <v>0</v>
      </c>
      <c r="AE9" s="28">
        <v>18.437015141574701</v>
      </c>
      <c r="AF9" s="28">
        <v>2712.05576227561</v>
      </c>
      <c r="AG9" s="28">
        <v>0</v>
      </c>
      <c r="AH9" s="28">
        <v>101532.595265133</v>
      </c>
      <c r="AI9" s="28">
        <v>10378.8838278851</v>
      </c>
      <c r="AJ9" s="28">
        <v>112813.989935459</v>
      </c>
      <c r="AK9" s="28">
        <v>0</v>
      </c>
      <c r="AL9" s="28">
        <v>2123.9798442930601</v>
      </c>
      <c r="AM9" s="28">
        <v>3.1314518427884002</v>
      </c>
      <c r="AN9" s="28">
        <v>22483.1798043618</v>
      </c>
      <c r="AO9" s="28">
        <v>11.6197731443972</v>
      </c>
      <c r="AP9" s="28">
        <v>3.8799429554059999</v>
      </c>
      <c r="AQ9" s="28">
        <v>2499.9370864818002</v>
      </c>
      <c r="AR9" s="28">
        <v>67.539954695018096</v>
      </c>
      <c r="AS9" s="28">
        <v>5.35354244172908</v>
      </c>
      <c r="AT9" s="28">
        <v>0.55714885056520902</v>
      </c>
      <c r="AU9" s="28">
        <v>7408.8701919674504</v>
      </c>
      <c r="AV9" s="28">
        <v>5105.8739532730297</v>
      </c>
      <c r="AW9" s="28">
        <v>2302.9962386944198</v>
      </c>
      <c r="AX9" s="28">
        <v>58.060685527207802</v>
      </c>
      <c r="AY9" s="28">
        <v>0.63225205443211696</v>
      </c>
      <c r="AZ9" s="28">
        <v>387.05261010708898</v>
      </c>
      <c r="BA9" s="28">
        <v>1.95646955141454</v>
      </c>
      <c r="BB9" s="28">
        <v>402.049251034794</v>
      </c>
      <c r="BC9" s="28">
        <v>27.737971306844798</v>
      </c>
      <c r="BD9" s="28">
        <v>6.8193410384871802</v>
      </c>
      <c r="BE9" s="28">
        <v>1529.75571443531</v>
      </c>
      <c r="BF9" s="28">
        <v>232.00046004993399</v>
      </c>
      <c r="BG9" s="28">
        <v>53.635985162893903</v>
      </c>
      <c r="BH9" s="28">
        <v>44.134888473685102</v>
      </c>
      <c r="BI9" s="28">
        <v>2.01988416916064</v>
      </c>
      <c r="BJ9" s="28">
        <v>567.09124599723305</v>
      </c>
      <c r="BK9" s="28">
        <v>15400.235412907299</v>
      </c>
      <c r="BL9" s="28">
        <v>0</v>
      </c>
      <c r="BM9" s="28">
        <v>6.9012648390343703</v>
      </c>
      <c r="BN9" s="28">
        <v>5857.4809889396402</v>
      </c>
      <c r="BO9" s="28">
        <v>489.19926729608602</v>
      </c>
      <c r="BP9" s="39">
        <v>48387.147621488402</v>
      </c>
      <c r="BQ9" s="39">
        <v>6624.1058336116603</v>
      </c>
      <c r="BU9" s="32">
        <f t="shared" si="8"/>
        <v>7.9999904529349988E-3</v>
      </c>
      <c r="BV9" s="25">
        <f t="shared" si="9"/>
        <v>3.7696047263814528E-4</v>
      </c>
      <c r="BW9" s="25">
        <f t="shared" si="10"/>
        <v>2.3665720362723834E-4</v>
      </c>
      <c r="BX9" s="25">
        <f t="shared" si="11"/>
        <v>-7.096129150179464E-5</v>
      </c>
      <c r="BY9" s="25">
        <f t="shared" si="4"/>
        <v>-2.2231280413276025E-5</v>
      </c>
      <c r="BZ9" s="25">
        <f t="shared" si="5"/>
        <v>-6.8921437304953357E-5</v>
      </c>
      <c r="CA9" s="25">
        <f t="shared" si="12"/>
        <v>2.3076727211392785E-4</v>
      </c>
      <c r="CB9" s="25">
        <f t="shared" si="13"/>
        <v>3.4852763449700198E-4</v>
      </c>
      <c r="CC9" s="25"/>
      <c r="CD9" s="25"/>
      <c r="CE9" s="25"/>
      <c r="CF9" s="25"/>
      <c r="CG9" s="25"/>
      <c r="CH9" s="25"/>
    </row>
    <row r="10" spans="1:86" x14ac:dyDescent="0.3">
      <c r="A10" s="22" t="s">
        <v>82</v>
      </c>
      <c r="B10" s="28">
        <v>128504.13866</v>
      </c>
      <c r="C10" s="28">
        <v>349.90708690999998</v>
      </c>
      <c r="D10" s="28">
        <v>25342.760481000001</v>
      </c>
      <c r="E10" s="28">
        <v>1492.2061418999999</v>
      </c>
      <c r="F10" s="28">
        <v>1170.1839265999999</v>
      </c>
      <c r="G10" s="28">
        <v>45.820064135000003</v>
      </c>
      <c r="H10" s="28">
        <v>13582.335342</v>
      </c>
      <c r="J10" s="30" t="s">
        <v>124</v>
      </c>
      <c r="K10" s="28">
        <v>8.9614990781042394</v>
      </c>
      <c r="L10" s="28">
        <v>0</v>
      </c>
      <c r="M10" s="28">
        <v>188.434188588567</v>
      </c>
      <c r="N10" s="28">
        <v>188.434188588567</v>
      </c>
      <c r="O10" s="28">
        <v>58.988282379007501</v>
      </c>
      <c r="P10" s="28">
        <v>640.13265230443506</v>
      </c>
      <c r="Q10" s="28">
        <v>0</v>
      </c>
      <c r="R10" s="28">
        <v>1666.0437937106501</v>
      </c>
      <c r="S10" s="28">
        <v>128555.858278079</v>
      </c>
      <c r="T10" s="28">
        <v>935.84190465086999</v>
      </c>
      <c r="U10" s="28">
        <v>296.18961847583398</v>
      </c>
      <c r="V10" s="28">
        <v>461.87452715653302</v>
      </c>
      <c r="W10" s="28">
        <v>0</v>
      </c>
      <c r="X10" s="28">
        <v>261.32210804543598</v>
      </c>
      <c r="Y10" s="28">
        <v>261.32210804543598</v>
      </c>
      <c r="Z10" s="28">
        <v>202.72328312306701</v>
      </c>
      <c r="AA10" s="28">
        <v>392.34341592949602</v>
      </c>
      <c r="AB10" s="28">
        <v>1.85795635913623</v>
      </c>
      <c r="AC10" s="28">
        <v>15.8873515415267</v>
      </c>
      <c r="AD10" s="28">
        <v>0</v>
      </c>
      <c r="AE10" s="28">
        <v>5.3710014139370701</v>
      </c>
      <c r="AF10" s="28">
        <v>349.97245258684802</v>
      </c>
      <c r="AG10" s="28">
        <v>0</v>
      </c>
      <c r="AH10" s="28">
        <v>22806.318944206501</v>
      </c>
      <c r="AI10" s="28">
        <v>2331.3201441822698</v>
      </c>
      <c r="AJ10" s="28">
        <v>25340.362371511801</v>
      </c>
      <c r="AK10" s="28">
        <v>0</v>
      </c>
      <c r="AL10" s="28">
        <v>590.79215538726896</v>
      </c>
      <c r="AM10" s="28">
        <v>0.78779564256463497</v>
      </c>
      <c r="AN10" s="28">
        <v>6301.9841956910504</v>
      </c>
      <c r="AO10" s="28">
        <v>2.3948458142495701</v>
      </c>
      <c r="AP10" s="28">
        <v>0.75336692074934997</v>
      </c>
      <c r="AQ10" s="28">
        <v>563.70838373650304</v>
      </c>
      <c r="AR10" s="28">
        <v>9.8575691837938209</v>
      </c>
      <c r="AS10" s="28">
        <v>0.68585889316953097</v>
      </c>
      <c r="AT10" s="28">
        <v>0.12813897937024901</v>
      </c>
      <c r="AU10" s="28">
        <v>1492.04226585536</v>
      </c>
      <c r="AV10" s="28">
        <v>1170.0511921493401</v>
      </c>
      <c r="AW10" s="28">
        <v>321.991073706024</v>
      </c>
      <c r="AX10" s="28">
        <v>7.6506562608508801</v>
      </c>
      <c r="AY10" s="28">
        <v>9.2229897981117206E-2</v>
      </c>
      <c r="AZ10" s="28">
        <v>72.313650468206404</v>
      </c>
      <c r="BA10" s="28">
        <v>0.53528727877996096</v>
      </c>
      <c r="BB10" s="28">
        <v>98.883491790538798</v>
      </c>
      <c r="BC10" s="28">
        <v>7.9879877863941697</v>
      </c>
      <c r="BD10" s="28">
        <v>1.56728859053004</v>
      </c>
      <c r="BE10" s="28">
        <v>385.66933745597697</v>
      </c>
      <c r="BF10" s="28">
        <v>55.608245381482199</v>
      </c>
      <c r="BG10" s="28">
        <v>8.1955909764821904</v>
      </c>
      <c r="BH10" s="28">
        <v>8.5632759580460398</v>
      </c>
      <c r="BI10" s="28">
        <v>0.27643651515402001</v>
      </c>
      <c r="BJ10" s="28">
        <v>45.827685422488202</v>
      </c>
      <c r="BK10" s="28">
        <v>4377.6391582299902</v>
      </c>
      <c r="BL10" s="28">
        <v>0</v>
      </c>
      <c r="BM10" s="28">
        <v>1.36793316493328</v>
      </c>
      <c r="BN10" s="28">
        <v>1703.08006765301</v>
      </c>
      <c r="BO10" s="28">
        <v>139.52686137006199</v>
      </c>
      <c r="BP10" s="39">
        <v>13586.9661866102</v>
      </c>
      <c r="BQ10" s="39">
        <v>1936.73404545379</v>
      </c>
      <c r="BU10" s="32">
        <f t="shared" si="8"/>
        <v>8.0000151596479555E-3</v>
      </c>
      <c r="BV10" s="25">
        <f t="shared" si="9"/>
        <v>4.0247433754523996E-4</v>
      </c>
      <c r="BW10" s="25">
        <f t="shared" si="10"/>
        <v>1.8680866805323876E-4</v>
      </c>
      <c r="BX10" s="25">
        <f t="shared" si="11"/>
        <v>-9.4627003636720916E-5</v>
      </c>
      <c r="BY10" s="25">
        <f t="shared" si="4"/>
        <v>-1.0982131760376714E-4</v>
      </c>
      <c r="BZ10" s="25">
        <f t="shared" si="5"/>
        <v>-1.1343041691364315E-4</v>
      </c>
      <c r="CA10" s="25">
        <f t="shared" si="12"/>
        <v>1.663307904970243E-4</v>
      </c>
      <c r="CB10" s="25">
        <f t="shared" si="13"/>
        <v>3.4094612550756345E-4</v>
      </c>
      <c r="CC10" s="25"/>
      <c r="CD10" s="25"/>
      <c r="CE10" s="25"/>
      <c r="CF10" s="25"/>
      <c r="CG10" s="25"/>
      <c r="CH10" s="25"/>
    </row>
    <row r="11" spans="1:86" x14ac:dyDescent="0.3">
      <c r="A11" s="22" t="s">
        <v>83</v>
      </c>
      <c r="B11" s="28">
        <v>142669.08562999999</v>
      </c>
      <c r="C11" s="28">
        <v>457.47142299000001</v>
      </c>
      <c r="D11" s="28">
        <v>36059.114183999998</v>
      </c>
      <c r="E11" s="28">
        <v>2086.8174023000001</v>
      </c>
      <c r="F11" s="28">
        <v>1671.5632304000001</v>
      </c>
      <c r="G11" s="28">
        <v>68.500580556000003</v>
      </c>
      <c r="H11" s="28">
        <v>13748.811143999999</v>
      </c>
      <c r="J11" s="30" t="s">
        <v>125</v>
      </c>
      <c r="K11" s="28">
        <v>8.7158449179054003</v>
      </c>
      <c r="L11" s="28">
        <v>0</v>
      </c>
      <c r="M11" s="28">
        <v>207.91305825684901</v>
      </c>
      <c r="N11" s="28">
        <v>207.91305825684901</v>
      </c>
      <c r="O11" s="28">
        <v>66.406186527554894</v>
      </c>
      <c r="P11" s="28">
        <v>635.03659967420003</v>
      </c>
      <c r="Q11" s="28">
        <v>0</v>
      </c>
      <c r="R11" s="28">
        <v>1620.36908968291</v>
      </c>
      <c r="S11" s="28">
        <v>142717.38403522901</v>
      </c>
      <c r="T11" s="28">
        <v>1000.66209844309</v>
      </c>
      <c r="U11" s="28">
        <v>296.24438791712799</v>
      </c>
      <c r="V11" s="28">
        <v>478.80455985317099</v>
      </c>
      <c r="W11" s="28">
        <v>0</v>
      </c>
      <c r="X11" s="28">
        <v>293.49203696313202</v>
      </c>
      <c r="Y11" s="28">
        <v>293.49203696313202</v>
      </c>
      <c r="Z11" s="28">
        <v>288.408948560657</v>
      </c>
      <c r="AA11" s="28">
        <v>395.073201431901</v>
      </c>
      <c r="AB11" s="28">
        <v>2.5702928797565998</v>
      </c>
      <c r="AC11" s="28">
        <v>20.749310336921301</v>
      </c>
      <c r="AD11" s="28">
        <v>0</v>
      </c>
      <c r="AE11" s="28">
        <v>5.5007441195224702</v>
      </c>
      <c r="AF11" s="28">
        <v>457.538933403881</v>
      </c>
      <c r="AG11" s="28">
        <v>0</v>
      </c>
      <c r="AH11" s="28">
        <v>32446.246229379802</v>
      </c>
      <c r="AI11" s="28">
        <v>3316.6990243445298</v>
      </c>
      <c r="AJ11" s="28">
        <v>36051.354202285002</v>
      </c>
      <c r="AK11" s="28">
        <v>0</v>
      </c>
      <c r="AL11" s="28">
        <v>611.62890230217602</v>
      </c>
      <c r="AM11" s="28">
        <v>1.12721517661777</v>
      </c>
      <c r="AN11" s="28">
        <v>6365.5388921510003</v>
      </c>
      <c r="AO11" s="28">
        <v>3.3517695949558202</v>
      </c>
      <c r="AP11" s="28">
        <v>1.04356377144683</v>
      </c>
      <c r="AQ11" s="28">
        <v>807.51563903724002</v>
      </c>
      <c r="AR11" s="28">
        <v>12.9868596813218</v>
      </c>
      <c r="AS11" s="28">
        <v>0.87520693133153804</v>
      </c>
      <c r="AT11" s="28">
        <v>0.181893759266301</v>
      </c>
      <c r="AU11" s="28">
        <v>2085.8998662676199</v>
      </c>
      <c r="AV11" s="28">
        <v>1670.77678376516</v>
      </c>
      <c r="AW11" s="28">
        <v>415.12308250246599</v>
      </c>
      <c r="AX11" s="28">
        <v>9.8540458671604902</v>
      </c>
      <c r="AY11" s="28">
        <v>0.121440301592288</v>
      </c>
      <c r="AZ11" s="28">
        <v>99.588072554109601</v>
      </c>
      <c r="BA11" s="28">
        <v>0.77286104818752399</v>
      </c>
      <c r="BB11" s="28">
        <v>141.770192739077</v>
      </c>
      <c r="BC11" s="28">
        <v>11.595988690289101</v>
      </c>
      <c r="BD11" s="28">
        <v>2.2369944388410299</v>
      </c>
      <c r="BE11" s="28">
        <v>554.60666953267503</v>
      </c>
      <c r="BF11" s="28">
        <v>63.765790293269802</v>
      </c>
      <c r="BG11" s="28">
        <v>10.8960646395167</v>
      </c>
      <c r="BH11" s="28">
        <v>11.8932038117914</v>
      </c>
      <c r="BI11" s="28">
        <v>0.359102189740791</v>
      </c>
      <c r="BJ11" s="28">
        <v>68.503115020640806</v>
      </c>
      <c r="BK11" s="28">
        <v>4380.0952452964402</v>
      </c>
      <c r="BL11" s="28">
        <v>0</v>
      </c>
      <c r="BM11" s="28">
        <v>1.85617434029663</v>
      </c>
      <c r="BN11" s="28">
        <v>1665.15659966158</v>
      </c>
      <c r="BO11" s="28">
        <v>145.217933054448</v>
      </c>
      <c r="BP11" s="39">
        <v>13750.210733202101</v>
      </c>
      <c r="BQ11" s="39">
        <v>1895.0635003367499</v>
      </c>
      <c r="BU11" s="32">
        <f t="shared" si="8"/>
        <v>7.9999477118775503E-3</v>
      </c>
      <c r="BV11" s="25">
        <f t="shared" si="9"/>
        <v>3.3853448359712945E-4</v>
      </c>
      <c r="BW11" s="25">
        <f t="shared" si="10"/>
        <v>1.4757296409850587E-4</v>
      </c>
      <c r="BX11" s="25">
        <f t="shared" si="11"/>
        <v>-2.1520167343544759E-4</v>
      </c>
      <c r="BY11" s="25">
        <f t="shared" si="4"/>
        <v>-4.3968199199841048E-4</v>
      </c>
      <c r="BZ11" s="25">
        <f t="shared" si="5"/>
        <v>-4.7048572290735868E-4</v>
      </c>
      <c r="CA11" s="25">
        <f t="shared" si="12"/>
        <v>3.6999170229382608E-5</v>
      </c>
      <c r="CB11" s="25">
        <f t="shared" si="13"/>
        <v>1.0179710721475577E-4</v>
      </c>
      <c r="CC11" s="25"/>
      <c r="CD11" s="25"/>
      <c r="CE11" s="25"/>
      <c r="CF11" s="25"/>
      <c r="CG11" s="25"/>
      <c r="CH11" s="25"/>
    </row>
    <row r="12" spans="1:86" x14ac:dyDescent="0.3">
      <c r="A12" s="22" t="s">
        <v>84</v>
      </c>
      <c r="B12" s="28">
        <v>383659.81215000001</v>
      </c>
      <c r="C12" s="28">
        <v>1569.700462</v>
      </c>
      <c r="D12" s="28">
        <v>98852.660501000006</v>
      </c>
      <c r="E12" s="28">
        <v>5412.1626700999996</v>
      </c>
      <c r="F12" s="28">
        <v>4089.9249743</v>
      </c>
      <c r="G12" s="28">
        <v>173.53219256</v>
      </c>
      <c r="H12" s="28">
        <v>32444.584709999999</v>
      </c>
      <c r="J12" s="30" t="s">
        <v>126</v>
      </c>
      <c r="K12" s="28">
        <v>19.982140818080001</v>
      </c>
      <c r="L12" s="28">
        <v>0</v>
      </c>
      <c r="M12" s="28">
        <v>520.97777427358199</v>
      </c>
      <c r="N12" s="28">
        <v>520.97777427358199</v>
      </c>
      <c r="O12" s="28">
        <v>168.488870087137</v>
      </c>
      <c r="P12" s="28">
        <v>1493.8638313890899</v>
      </c>
      <c r="Q12" s="28">
        <v>0</v>
      </c>
      <c r="R12" s="28">
        <v>3714.9088491277898</v>
      </c>
      <c r="S12" s="28">
        <v>383794.93982814898</v>
      </c>
      <c r="T12" s="28">
        <v>2456.79828774814</v>
      </c>
      <c r="U12" s="28">
        <v>693.88240770217703</v>
      </c>
      <c r="V12" s="28">
        <v>1150.9243181696099</v>
      </c>
      <c r="W12" s="28">
        <v>0</v>
      </c>
      <c r="X12" s="28">
        <v>743.59122809415999</v>
      </c>
      <c r="Y12" s="28">
        <v>743.59122809415999</v>
      </c>
      <c r="Z12" s="28">
        <v>790.68911875747403</v>
      </c>
      <c r="AA12" s="28">
        <v>933.66759197958402</v>
      </c>
      <c r="AB12" s="28">
        <v>6.9877123727574899</v>
      </c>
      <c r="AC12" s="28">
        <v>57.0943933067675</v>
      </c>
      <c r="AD12" s="28">
        <v>0</v>
      </c>
      <c r="AE12" s="28">
        <v>12.283395839944401</v>
      </c>
      <c r="AF12" s="28">
        <v>1569.9212136444</v>
      </c>
      <c r="AG12" s="28">
        <v>0</v>
      </c>
      <c r="AH12" s="28">
        <v>88952.2598473299</v>
      </c>
      <c r="AI12" s="28">
        <v>9092.9945944873507</v>
      </c>
      <c r="AJ12" s="28">
        <v>98835.943560574698</v>
      </c>
      <c r="AK12" s="28">
        <v>0</v>
      </c>
      <c r="AL12" s="28">
        <v>1463.19210487386</v>
      </c>
      <c r="AM12" s="28">
        <v>2.4473635476776998</v>
      </c>
      <c r="AN12" s="28">
        <v>14908.1032902561</v>
      </c>
      <c r="AO12" s="28">
        <v>8.2943729228327197</v>
      </c>
      <c r="AP12" s="28">
        <v>2.6688534312185501</v>
      </c>
      <c r="AQ12" s="28">
        <v>2072.0630478899002</v>
      </c>
      <c r="AR12" s="28">
        <v>39.797997100922103</v>
      </c>
      <c r="AS12" s="28">
        <v>2.9550703549992501</v>
      </c>
      <c r="AT12" s="28">
        <v>0.424362274508507</v>
      </c>
      <c r="AU12" s="28">
        <v>5410.0227128094002</v>
      </c>
      <c r="AV12" s="28">
        <v>4088.1779726516602</v>
      </c>
      <c r="AW12" s="28">
        <v>1321.84474015774</v>
      </c>
      <c r="AX12" s="28">
        <v>32.6379297497203</v>
      </c>
      <c r="AY12" s="28">
        <v>0.37157407805464099</v>
      </c>
      <c r="AZ12" s="28">
        <v>257.80467093261001</v>
      </c>
      <c r="BA12" s="28">
        <v>1.6076612818774501</v>
      </c>
      <c r="BB12" s="28">
        <v>323.31938535138897</v>
      </c>
      <c r="BC12" s="28">
        <v>23.547472125310701</v>
      </c>
      <c r="BD12" s="28">
        <v>5.4092319648142304</v>
      </c>
      <c r="BE12" s="28">
        <v>1250.7708056239901</v>
      </c>
      <c r="BF12" s="28">
        <v>164.98188950478601</v>
      </c>
      <c r="BG12" s="28">
        <v>32.217615039931097</v>
      </c>
      <c r="BH12" s="28">
        <v>30.685791872661</v>
      </c>
      <c r="BI12" s="28">
        <v>1.15476710924453</v>
      </c>
      <c r="BJ12" s="28">
        <v>173.54485182184399</v>
      </c>
      <c r="BK12" s="28">
        <v>10227.756071522999</v>
      </c>
      <c r="BL12" s="28">
        <v>0</v>
      </c>
      <c r="BM12" s="28">
        <v>5.20058677609968</v>
      </c>
      <c r="BN12" s="28">
        <v>3880.4772478515401</v>
      </c>
      <c r="BO12" s="28">
        <v>325.46925961077301</v>
      </c>
      <c r="BP12" s="39">
        <v>32448.9414132729</v>
      </c>
      <c r="BQ12" s="39">
        <v>4397.58699618214</v>
      </c>
      <c r="BU12" s="32">
        <f t="shared" si="8"/>
        <v>8.0000158876702126E-3</v>
      </c>
      <c r="BV12" s="25">
        <f t="shared" si="9"/>
        <v>3.5220701744007862E-4</v>
      </c>
      <c r="BW12" s="25">
        <f t="shared" si="10"/>
        <v>1.4063297408905575E-4</v>
      </c>
      <c r="BX12" s="25">
        <f t="shared" si="11"/>
        <v>-1.691096662505927E-4</v>
      </c>
      <c r="BY12" s="25">
        <f t="shared" si="4"/>
        <v>-3.9539781433801604E-4</v>
      </c>
      <c r="BZ12" s="25">
        <f t="shared" si="5"/>
        <v>-4.271476027842907E-4</v>
      </c>
      <c r="CA12" s="25">
        <f t="shared" si="12"/>
        <v>7.2950509396784558E-5</v>
      </c>
      <c r="CB12" s="25">
        <f t="shared" si="13"/>
        <v>1.342813696597515E-4</v>
      </c>
      <c r="CC12" s="25"/>
      <c r="CD12" s="25"/>
      <c r="CE12" s="25"/>
      <c r="CF12" s="25"/>
      <c r="CG12" s="25"/>
      <c r="CH12" s="25"/>
    </row>
    <row r="13" spans="1:86" x14ac:dyDescent="0.3">
      <c r="A13" s="22" t="s">
        <v>85</v>
      </c>
      <c r="B13" s="28">
        <v>261849.37096</v>
      </c>
      <c r="C13" s="28">
        <v>1039.0365872</v>
      </c>
      <c r="D13" s="28">
        <v>56104.603878000002</v>
      </c>
      <c r="E13" s="28">
        <v>3016.1250759999998</v>
      </c>
      <c r="F13" s="28">
        <v>2274.2653057000002</v>
      </c>
      <c r="G13" s="28">
        <v>139.31665670000001</v>
      </c>
      <c r="H13" s="28">
        <v>25145.329401999999</v>
      </c>
      <c r="J13" s="30" t="s">
        <v>73</v>
      </c>
      <c r="K13" s="28">
        <v>14.7332239440907</v>
      </c>
      <c r="L13" s="28">
        <v>0</v>
      </c>
      <c r="M13" s="28">
        <v>344.706830082838</v>
      </c>
      <c r="N13" s="28">
        <v>344.706830082838</v>
      </c>
      <c r="O13" s="28">
        <v>109.77895729095999</v>
      </c>
      <c r="P13" s="28">
        <v>1138.6634817131401</v>
      </c>
      <c r="Q13" s="28">
        <v>0</v>
      </c>
      <c r="R13" s="28">
        <v>2739.06397774279</v>
      </c>
      <c r="S13" s="28">
        <v>260242.23825570301</v>
      </c>
      <c r="T13" s="28">
        <v>1666.741078371</v>
      </c>
      <c r="U13" s="28">
        <v>498.53938958911198</v>
      </c>
      <c r="V13" s="28">
        <v>801.272043562558</v>
      </c>
      <c r="W13" s="28">
        <v>0</v>
      </c>
      <c r="X13" s="28">
        <v>485.34743170069999</v>
      </c>
      <c r="Y13" s="28">
        <v>485.34743170069999</v>
      </c>
      <c r="Z13" s="28">
        <v>446.68061464861</v>
      </c>
      <c r="AA13" s="28">
        <v>743.51723228448395</v>
      </c>
      <c r="AB13" s="28">
        <v>4.0874708921388603</v>
      </c>
      <c r="AC13" s="28">
        <v>33.6245055947794</v>
      </c>
      <c r="AD13" s="28">
        <v>0</v>
      </c>
      <c r="AE13" s="28">
        <v>9.4852910647778508</v>
      </c>
      <c r="AF13" s="28">
        <v>1036.98221829064</v>
      </c>
      <c r="AG13" s="28">
        <v>0</v>
      </c>
      <c r="AH13" s="28">
        <v>50251.576142903497</v>
      </c>
      <c r="AI13" s="28">
        <v>5136.8354780998297</v>
      </c>
      <c r="AJ13" s="28">
        <v>55835.092235652002</v>
      </c>
      <c r="AK13" s="28">
        <v>0</v>
      </c>
      <c r="AL13" s="28">
        <v>1029.5024012081301</v>
      </c>
      <c r="AM13" s="28">
        <v>1.28612764761322</v>
      </c>
      <c r="AN13" s="28">
        <v>11907.492966940599</v>
      </c>
      <c r="AO13" s="28">
        <v>4.4890183369433903</v>
      </c>
      <c r="AP13" s="28">
        <v>1.4719759475740799</v>
      </c>
      <c r="AQ13" s="28">
        <v>1174.58234726103</v>
      </c>
      <c r="AR13" s="28">
        <v>21.942848812535399</v>
      </c>
      <c r="AS13" s="28">
        <v>1.6633297508225899</v>
      </c>
      <c r="AT13" s="28">
        <v>0.229149291489607</v>
      </c>
      <c r="AU13" s="28">
        <v>3005.5293002529802</v>
      </c>
      <c r="AV13" s="28">
        <v>2264.94865473966</v>
      </c>
      <c r="AW13" s="28">
        <v>740.58064551331904</v>
      </c>
      <c r="AX13" s="28">
        <v>18.1245352381267</v>
      </c>
      <c r="AY13" s="28">
        <v>0.20478508793685901</v>
      </c>
      <c r="AZ13" s="28">
        <v>139.457724389182</v>
      </c>
      <c r="BA13" s="28">
        <v>0.83955693711866897</v>
      </c>
      <c r="BB13" s="28">
        <v>174.940950963695</v>
      </c>
      <c r="BC13" s="28">
        <v>12.224302430044499</v>
      </c>
      <c r="BD13" s="28">
        <v>2.9799016738592399</v>
      </c>
      <c r="BE13" s="28">
        <v>675.35141156434395</v>
      </c>
      <c r="BF13" s="28">
        <v>110.512931144143</v>
      </c>
      <c r="BG13" s="28">
        <v>17.673103721953002</v>
      </c>
      <c r="BH13" s="28">
        <v>16.8471951145576</v>
      </c>
      <c r="BI13" s="28">
        <v>0.640390570831748</v>
      </c>
      <c r="BJ13" s="28">
        <v>138.99522941847599</v>
      </c>
      <c r="BK13" s="28">
        <v>8077.2752497844904</v>
      </c>
      <c r="BL13" s="28">
        <v>0</v>
      </c>
      <c r="BM13" s="28">
        <v>2.9936904344361901</v>
      </c>
      <c r="BN13" s="28">
        <v>3059.07438953774</v>
      </c>
      <c r="BO13" s="28">
        <v>254.85839280411301</v>
      </c>
      <c r="BP13" s="39">
        <v>24951.4072124208</v>
      </c>
      <c r="BQ13" s="39">
        <v>3433.6100366667201</v>
      </c>
      <c r="BU13" s="32">
        <f t="shared" si="8"/>
        <v>7.9999977928467362E-3</v>
      </c>
      <c r="BV13" s="25">
        <f t="shared" si="9"/>
        <v>-6.1376229333867608E-3</v>
      </c>
      <c r="BW13" s="25">
        <f t="shared" si="10"/>
        <v>-1.977186303800965E-3</v>
      </c>
      <c r="BX13" s="25">
        <f t="shared" si="11"/>
        <v>-4.8037348759124134E-3</v>
      </c>
      <c r="BY13" s="25">
        <f t="shared" si="4"/>
        <v>-3.5130425562695119E-3</v>
      </c>
      <c r="BZ13" s="25">
        <f t="shared" si="5"/>
        <v>-4.0965541429972361E-3</v>
      </c>
      <c r="CA13" s="25">
        <f t="shared" si="12"/>
        <v>-2.3071705073728168E-3</v>
      </c>
      <c r="CB13" s="25">
        <f t="shared" si="13"/>
        <v>-7.7120560434485964E-3</v>
      </c>
      <c r="CC13" s="25"/>
      <c r="CD13" s="25"/>
      <c r="CE13" s="25"/>
      <c r="CF13" s="25"/>
      <c r="CG13" s="25"/>
      <c r="CH13" s="25"/>
    </row>
    <row r="14" spans="1:86" x14ac:dyDescent="0.3">
      <c r="A14" s="22" t="s">
        <v>86</v>
      </c>
      <c r="B14" s="28">
        <v>4981.1127772</v>
      </c>
      <c r="C14" s="28">
        <v>23.433109138999999</v>
      </c>
      <c r="D14" s="28">
        <v>1727.3369369</v>
      </c>
      <c r="E14" s="28">
        <v>98.357841440000001</v>
      </c>
      <c r="F14" s="28">
        <v>76.711797396999998</v>
      </c>
      <c r="G14" s="28">
        <v>1.8056018417999999</v>
      </c>
      <c r="H14" s="28">
        <v>479.30946606999998</v>
      </c>
      <c r="J14" s="30" t="s">
        <v>86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39">
        <v>0</v>
      </c>
      <c r="BQ14" s="39">
        <v>0</v>
      </c>
      <c r="BU14" s="32" t="str">
        <f t="shared" si="8"/>
        <v/>
      </c>
      <c r="BV14" s="25">
        <f t="shared" si="9"/>
        <v>-1</v>
      </c>
      <c r="BW14" s="25">
        <f t="shared" si="10"/>
        <v>-1</v>
      </c>
      <c r="BX14" s="25">
        <f t="shared" si="11"/>
        <v>-1</v>
      </c>
      <c r="BY14" s="25">
        <f t="shared" si="4"/>
        <v>-1</v>
      </c>
      <c r="BZ14" s="25">
        <f t="shared" si="5"/>
        <v>-1</v>
      </c>
      <c r="CA14" s="25">
        <f t="shared" si="12"/>
        <v>-1</v>
      </c>
      <c r="CB14" s="25">
        <f t="shared" si="13"/>
        <v>-1</v>
      </c>
      <c r="CC14" s="25"/>
      <c r="CD14" s="25"/>
      <c r="CE14" s="25"/>
      <c r="CF14" s="25"/>
      <c r="CG14" s="25"/>
      <c r="CH14" s="25"/>
    </row>
    <row r="15" spans="1:86" x14ac:dyDescent="0.3">
      <c r="A15" s="22" t="s">
        <v>87</v>
      </c>
      <c r="B15" s="28">
        <v>4479.1541803999999</v>
      </c>
      <c r="C15" s="28">
        <v>12.944151354000001</v>
      </c>
      <c r="D15" s="28">
        <v>1069.5190178</v>
      </c>
      <c r="E15" s="28">
        <v>71.204398260000005</v>
      </c>
      <c r="F15" s="28">
        <v>56.742321801999999</v>
      </c>
      <c r="G15" s="28">
        <v>1.4921894834</v>
      </c>
      <c r="H15" s="28">
        <v>375.99302116000001</v>
      </c>
      <c r="J15" s="30" t="s">
        <v>180</v>
      </c>
      <c r="K15" s="28">
        <v>8.2439132297712103E-2</v>
      </c>
      <c r="L15" s="28">
        <v>0</v>
      </c>
      <c r="M15" s="28">
        <v>2.0691600692828902</v>
      </c>
      <c r="N15" s="28">
        <v>2.0691600692828902</v>
      </c>
      <c r="O15" s="28">
        <v>0.665725375419566</v>
      </c>
      <c r="P15" s="28">
        <v>5.7414435369356802</v>
      </c>
      <c r="Q15" s="28">
        <v>0</v>
      </c>
      <c r="R15" s="28">
        <v>15.326274654210501</v>
      </c>
      <c r="S15" s="28">
        <v>1430.8755845830699</v>
      </c>
      <c r="T15" s="28">
        <v>9.8415759813158203</v>
      </c>
      <c r="U15" s="28">
        <v>2.83627151328559</v>
      </c>
      <c r="V15" s="28">
        <v>4.6521179272805302</v>
      </c>
      <c r="W15" s="28">
        <v>0</v>
      </c>
      <c r="X15" s="28">
        <v>2.9397793531418599</v>
      </c>
      <c r="Y15" s="28">
        <v>2.9397793531418599</v>
      </c>
      <c r="Z15" s="28">
        <v>2.5014179709761399</v>
      </c>
      <c r="AA15" s="28">
        <v>3.42109458420278</v>
      </c>
      <c r="AB15" s="28">
        <v>2.76349426700176E-2</v>
      </c>
      <c r="AC15" s="28">
        <v>0.21831894417786801</v>
      </c>
      <c r="AD15" s="28">
        <v>0</v>
      </c>
      <c r="AE15" s="28">
        <v>5.1693774915921302E-2</v>
      </c>
      <c r="AF15" s="28">
        <v>3.37168044004255</v>
      </c>
      <c r="AG15" s="28">
        <v>0</v>
      </c>
      <c r="AH15" s="28">
        <v>281.40931827576497</v>
      </c>
      <c r="AI15" s="28">
        <v>28.766345431196498</v>
      </c>
      <c r="AJ15" s="28">
        <v>312.677081677937</v>
      </c>
      <c r="AK15" s="28">
        <v>0</v>
      </c>
      <c r="AL15" s="28">
        <v>5.9124678169281797</v>
      </c>
      <c r="AM15" s="28">
        <v>1.2335852113956901E-2</v>
      </c>
      <c r="AN15" s="28">
        <v>55.464871198266998</v>
      </c>
      <c r="AO15" s="28">
        <v>3.1752011993143599E-2</v>
      </c>
      <c r="AP15" s="28">
        <v>1.00140358361304E-2</v>
      </c>
      <c r="AQ15" s="28">
        <v>7.2694752448508204</v>
      </c>
      <c r="AR15" s="28">
        <v>8.7654546757276602E-2</v>
      </c>
      <c r="AS15" s="28">
        <v>5.1271746115731697E-3</v>
      </c>
      <c r="AT15" s="28">
        <v>1.86549171337709E-3</v>
      </c>
      <c r="AU15" s="28">
        <v>18.902218275324199</v>
      </c>
      <c r="AV15" s="28">
        <v>16.091030480111499</v>
      </c>
      <c r="AW15" s="28">
        <v>2.81118779521266</v>
      </c>
      <c r="AX15" s="28">
        <v>5.4859617387853499E-2</v>
      </c>
      <c r="AY15" s="28">
        <v>8.2583232747454995E-4</v>
      </c>
      <c r="AZ15" s="28">
        <v>0.89614479957230198</v>
      </c>
      <c r="BA15" s="28">
        <v>8.8355479863533801E-3</v>
      </c>
      <c r="BB15" s="28">
        <v>1.48952066006382</v>
      </c>
      <c r="BC15" s="28">
        <v>0.134837554633288</v>
      </c>
      <c r="BD15" s="28">
        <v>2.2033090273758899E-2</v>
      </c>
      <c r="BE15" s="28">
        <v>5.8746602953091198</v>
      </c>
      <c r="BF15" s="28">
        <v>0.61861717639511105</v>
      </c>
      <c r="BG15" s="28">
        <v>7.9190182818278498E-2</v>
      </c>
      <c r="BH15" s="28">
        <v>0.109715592740179</v>
      </c>
      <c r="BI15" s="28">
        <v>2.18294912283602E-3</v>
      </c>
      <c r="BJ15" s="28">
        <v>0.38399428561980198</v>
      </c>
      <c r="BK15" s="28">
        <v>38.611645448654798</v>
      </c>
      <c r="BL15" s="28">
        <v>0</v>
      </c>
      <c r="BM15" s="28">
        <v>1.9744104981453601E-2</v>
      </c>
      <c r="BN15" s="28">
        <v>14.643342831638501</v>
      </c>
      <c r="BO15" s="28">
        <v>1.34928756189751</v>
      </c>
      <c r="BP15" s="39">
        <v>123.571634561858</v>
      </c>
      <c r="BQ15" s="39">
        <v>16.888377142865</v>
      </c>
      <c r="BU15" s="32">
        <f t="shared" si="8"/>
        <v>8.0000042137806735E-3</v>
      </c>
      <c r="BV15" s="25">
        <f t="shared" si="9"/>
        <v>-0.68054781618272198</v>
      </c>
      <c r="BW15" s="25">
        <f t="shared" si="10"/>
        <v>-0.73952093514414652</v>
      </c>
      <c r="BX15" s="25">
        <f t="shared" si="11"/>
        <v>-0.7076470109703018</v>
      </c>
      <c r="BY15" s="25">
        <f t="shared" si="4"/>
        <v>-0.73453580484869052</v>
      </c>
      <c r="BZ15" s="25">
        <f t="shared" si="5"/>
        <v>-0.71641924459382389</v>
      </c>
      <c r="CA15" s="25">
        <f t="shared" si="12"/>
        <v>-0.74266385744465968</v>
      </c>
      <c r="CB15" s="25">
        <f t="shared" si="13"/>
        <v>-0.67134593567556311</v>
      </c>
      <c r="CC15" s="25"/>
      <c r="CD15" s="25"/>
      <c r="CE15" s="25"/>
      <c r="CF15" s="25"/>
      <c r="CG15" s="25"/>
      <c r="CH15" s="25"/>
    </row>
    <row r="16" spans="1:86" x14ac:dyDescent="0.3">
      <c r="A16" s="16" t="s">
        <v>88</v>
      </c>
      <c r="E16" s="28">
        <v>5.1533978614000002</v>
      </c>
      <c r="F16" s="28">
        <v>1.3899009649</v>
      </c>
      <c r="J16" s="30" t="s">
        <v>88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1.3307418001840801E-4</v>
      </c>
      <c r="AN16" s="28">
        <v>0</v>
      </c>
      <c r="AO16" s="28">
        <v>9.0827548956386997E-4</v>
      </c>
      <c r="AP16" s="28">
        <v>2.6873372024449198E-4</v>
      </c>
      <c r="AQ16" s="28">
        <v>5.1238233656861698E-2</v>
      </c>
      <c r="AR16" s="28">
        <v>9.5236043364914594E-3</v>
      </c>
      <c r="AS16" s="28">
        <v>7.7436410434475803E-4</v>
      </c>
      <c r="AT16" s="28">
        <v>2.6390162976680501E-5</v>
      </c>
      <c r="AU16" s="28">
        <v>0.63832501311198897</v>
      </c>
      <c r="AV16" s="28">
        <v>0.16847932562817899</v>
      </c>
      <c r="AW16" s="28">
        <v>0.469845687483809</v>
      </c>
      <c r="AX16" s="28">
        <v>9.0209075326421907E-3</v>
      </c>
      <c r="AY16" s="28">
        <v>8.9020872258690296E-5</v>
      </c>
      <c r="AZ16" s="28">
        <v>3.9135462998175698E-2</v>
      </c>
      <c r="BA16" s="28">
        <v>3.95549529588783E-5</v>
      </c>
      <c r="BB16" s="28">
        <v>1.10993204252716E-2</v>
      </c>
      <c r="BC16" s="28">
        <v>2.6743145003499798E-4</v>
      </c>
      <c r="BD16" s="28">
        <v>2.4279623230101901E-4</v>
      </c>
      <c r="BE16" s="28">
        <v>3.4628219161471997E-2</v>
      </c>
      <c r="BF16" s="28">
        <v>0</v>
      </c>
      <c r="BG16" s="28">
        <v>7.2671748320353603E-3</v>
      </c>
      <c r="BH16" s="28">
        <v>3.5165063355324399E-3</v>
      </c>
      <c r="BI16" s="28">
        <v>3.0025518499534199E-4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39">
        <v>0</v>
      </c>
      <c r="BQ16" s="39">
        <v>0</v>
      </c>
      <c r="BU16" s="32" t="str">
        <f t="shared" si="8"/>
        <v/>
      </c>
      <c r="BV16" s="25" t="str">
        <f t="shared" si="9"/>
        <v/>
      </c>
      <c r="BW16" s="25" t="str">
        <f t="shared" si="10"/>
        <v/>
      </c>
      <c r="BX16" s="25" t="str">
        <f t="shared" si="11"/>
        <v/>
      </c>
      <c r="BY16" s="25">
        <f t="shared" si="4"/>
        <v>-0.87613511894876717</v>
      </c>
      <c r="BZ16" s="25">
        <f t="shared" si="5"/>
        <v>-0.87878321557946359</v>
      </c>
      <c r="CA16" s="25" t="str">
        <f t="shared" si="12"/>
        <v/>
      </c>
      <c r="CB16" s="25" t="str">
        <f t="shared" si="13"/>
        <v/>
      </c>
      <c r="CC16" s="25"/>
      <c r="CD16" s="25"/>
      <c r="CE16" s="25"/>
      <c r="CF16" s="25"/>
      <c r="CG16" s="25"/>
      <c r="CH16" s="25"/>
    </row>
    <row r="17" spans="1:86" x14ac:dyDescent="0.3">
      <c r="A17" s="22"/>
      <c r="BU17" s="32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</row>
    <row r="18" spans="1:86" x14ac:dyDescent="0.3">
      <c r="A18" s="58"/>
      <c r="BU18" s="32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</row>
    <row r="19" spans="1:86" x14ac:dyDescent="0.3">
      <c r="A19" s="22"/>
      <c r="BU19" s="32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</row>
    <row r="20" spans="1:86" x14ac:dyDescent="0.3">
      <c r="A20" s="22"/>
      <c r="BU20" s="32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</row>
    <row r="21" spans="1:86" x14ac:dyDescent="0.3">
      <c r="A21" s="22"/>
      <c r="BU21" s="32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</row>
    <row r="22" spans="1:86" x14ac:dyDescent="0.3">
      <c r="A22" s="22"/>
      <c r="BU22" s="32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</row>
    <row r="23" spans="1:86" x14ac:dyDescent="0.3">
      <c r="A23" s="22"/>
      <c r="BU23" s="32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</row>
    <row r="24" spans="1:86" x14ac:dyDescent="0.3">
      <c r="A24" s="58"/>
      <c r="BU24" s="32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</row>
    <row r="25" spans="1:86" x14ac:dyDescent="0.3">
      <c r="A25" s="22"/>
      <c r="BU25" s="32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</row>
    <row r="26" spans="1:86" x14ac:dyDescent="0.3">
      <c r="A26" s="22"/>
      <c r="BU26" s="32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</row>
    <row r="27" spans="1:86" x14ac:dyDescent="0.3">
      <c r="A27" s="22"/>
      <c r="BU27" s="32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</row>
    <row r="28" spans="1:86" x14ac:dyDescent="0.3">
      <c r="A28" s="22"/>
      <c r="BU28" s="32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</row>
    <row r="29" spans="1:86" x14ac:dyDescent="0.3">
      <c r="A29" s="22"/>
      <c r="BU29" s="32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</row>
    <row r="30" spans="1:86" x14ac:dyDescent="0.3">
      <c r="A30" s="22"/>
      <c r="BU30" s="32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</row>
    <row r="31" spans="1:86" x14ac:dyDescent="0.3">
      <c r="A31" s="22"/>
      <c r="BU31" s="32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</row>
    <row r="32" spans="1:86" x14ac:dyDescent="0.3">
      <c r="A32" s="22"/>
      <c r="BU32" s="32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</row>
    <row r="33" spans="1:86" x14ac:dyDescent="0.3">
      <c r="A33" s="22"/>
      <c r="BU33" s="32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</row>
    <row r="34" spans="1:86" x14ac:dyDescent="0.3">
      <c r="A34" s="22"/>
      <c r="BU34" s="32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</row>
    <row r="35" spans="1:86" x14ac:dyDescent="0.3">
      <c r="A35" s="59"/>
      <c r="BU35" s="32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</row>
    <row r="36" spans="1:86" x14ac:dyDescent="0.3">
      <c r="A36" s="22"/>
      <c r="BU36" s="32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</row>
    <row r="37" spans="1:86" x14ac:dyDescent="0.3">
      <c r="A37" s="22"/>
      <c r="BU37" s="32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</row>
    <row r="38" spans="1:86" x14ac:dyDescent="0.3">
      <c r="A38" s="22"/>
      <c r="BU38" s="32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</row>
    <row r="39" spans="1:86" x14ac:dyDescent="0.3">
      <c r="A39" s="22"/>
      <c r="BU39" s="32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</row>
    <row r="40" spans="1:86" x14ac:dyDescent="0.3">
      <c r="A40" s="22"/>
      <c r="BU40" s="32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</row>
    <row r="41" spans="1:86" x14ac:dyDescent="0.3">
      <c r="A41" s="22"/>
      <c r="BU41" s="32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</row>
    <row r="42" spans="1:86" x14ac:dyDescent="0.3">
      <c r="A42" s="58"/>
      <c r="BU42" s="32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</row>
    <row r="43" spans="1:86" x14ac:dyDescent="0.3">
      <c r="A43" s="22"/>
      <c r="BU43" s="32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</row>
    <row r="44" spans="1:86" x14ac:dyDescent="0.3">
      <c r="A44" s="22"/>
      <c r="BU44" s="32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</row>
    <row r="45" spans="1:86" x14ac:dyDescent="0.3">
      <c r="A45" s="22"/>
      <c r="BU45" s="32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</row>
    <row r="46" spans="1:86" x14ac:dyDescent="0.3">
      <c r="A46" s="22"/>
      <c r="BU46" s="32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</row>
    <row r="47" spans="1:86" x14ac:dyDescent="0.3">
      <c r="A47" s="22"/>
      <c r="BU47" s="32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</row>
    <row r="48" spans="1:86" x14ac:dyDescent="0.3">
      <c r="A48" s="22"/>
      <c r="BU48" s="32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</row>
    <row r="49" spans="1:86" x14ac:dyDescent="0.3">
      <c r="BV49" s="25"/>
      <c r="BW49" s="25" t="str">
        <f>IF(C49&lt;&gt;0,(AF49-C49)/C49,"")</f>
        <v/>
      </c>
      <c r="BX49" s="25" t="str">
        <f>IF(D49&lt;&gt;0,(AJ49-D49)/D49,"")</f>
        <v/>
      </c>
      <c r="BY49" s="25" t="str">
        <f t="shared" ref="BY49:BZ52" si="14">IF(E49&lt;&gt;0,(AU49-E49)/E49,"")</f>
        <v/>
      </c>
      <c r="BZ49" s="25" t="str">
        <f t="shared" si="14"/>
        <v/>
      </c>
      <c r="CA49" s="25" t="str">
        <f>IF(G49&lt;&gt;0,(BJ49-G49)/G49,"")</f>
        <v/>
      </c>
      <c r="CB49" s="25" t="str">
        <f>IF(H49&lt;&gt;0,(BP49-H49)/H49,"")</f>
        <v/>
      </c>
      <c r="CC49" s="25"/>
      <c r="CD49" s="25"/>
      <c r="CE49" s="25"/>
      <c r="CF49" s="25"/>
      <c r="CG49" s="25"/>
      <c r="CH49" s="25"/>
    </row>
    <row r="50" spans="1:86" x14ac:dyDescent="0.3">
      <c r="A50" s="4" t="s">
        <v>55</v>
      </c>
      <c r="B50" s="1">
        <f>SUM(B4:B48)</f>
        <v>2015447.5286985999</v>
      </c>
      <c r="C50" s="1">
        <f t="shared" ref="C50:H50" si="15">SUM(C4:C48)</f>
        <v>8510.7010322329988</v>
      </c>
      <c r="D50" s="1">
        <f t="shared" si="15"/>
        <v>438679.4586446</v>
      </c>
      <c r="E50" s="1">
        <f>SUM(E4:E48)</f>
        <v>26335.470361201398</v>
      </c>
      <c r="F50" s="1">
        <f t="shared" si="15"/>
        <v>19224.718221643903</v>
      </c>
      <c r="G50" s="1">
        <f t="shared" si="15"/>
        <v>1441.2364306691995</v>
      </c>
      <c r="H50" s="1">
        <f t="shared" si="15"/>
        <v>172449.12729966</v>
      </c>
      <c r="K50" s="1">
        <f t="shared" ref="K50:BQ50" si="16">SUM(K4:K48)</f>
        <v>104.94824028685791</v>
      </c>
      <c r="L50" s="1"/>
      <c r="M50" s="1">
        <f t="shared" si="16"/>
        <v>2608.8653157254444</v>
      </c>
      <c r="N50" s="1">
        <f t="shared" si="16"/>
        <v>2608.8653157254444</v>
      </c>
      <c r="O50" s="1">
        <f t="shared" si="16"/>
        <v>838.23170829510855</v>
      </c>
      <c r="P50" s="1">
        <f t="shared" si="16"/>
        <v>7888.8790848483877</v>
      </c>
      <c r="Q50" s="1"/>
      <c r="R50" s="1">
        <f t="shared" si="16"/>
        <v>19511.026872667146</v>
      </c>
      <c r="S50" s="1">
        <f t="shared" si="16"/>
        <v>2006445.0781262873</v>
      </c>
      <c r="T50" s="1">
        <f t="shared" si="16"/>
        <v>12435.902605116362</v>
      </c>
      <c r="U50" s="1">
        <f t="shared" si="16"/>
        <v>3602.1795049197131</v>
      </c>
      <c r="V50" s="1">
        <f t="shared" si="16"/>
        <v>5891.9251784289299</v>
      </c>
      <c r="W50" s="1">
        <f t="shared" si="16"/>
        <v>0</v>
      </c>
      <c r="X50" s="1">
        <f t="shared" si="16"/>
        <v>3702.1391317118023</v>
      </c>
      <c r="Y50" s="1">
        <f t="shared" si="16"/>
        <v>3702.1391317118023</v>
      </c>
      <c r="Z50" s="1">
        <f t="shared" si="16"/>
        <v>3487.0059896515008</v>
      </c>
      <c r="AA50" s="1">
        <f t="shared" si="16"/>
        <v>4989.3128691803349</v>
      </c>
      <c r="AB50" s="1">
        <f t="shared" si="16"/>
        <v>33.263787430338652</v>
      </c>
      <c r="AC50" s="1">
        <f t="shared" si="16"/>
        <v>272.49290092840334</v>
      </c>
      <c r="AD50" s="1">
        <f t="shared" si="16"/>
        <v>0</v>
      </c>
      <c r="AE50" s="1">
        <f t="shared" si="16"/>
        <v>65.430393947479146</v>
      </c>
      <c r="AF50" s="1">
        <f t="shared" si="16"/>
        <v>8477.1276239355611</v>
      </c>
      <c r="AG50" s="1">
        <f t="shared" si="16"/>
        <v>0</v>
      </c>
      <c r="AH50" s="1">
        <f t="shared" si="16"/>
        <v>392288.42325060425</v>
      </c>
      <c r="AI50" s="1">
        <f t="shared" si="16"/>
        <v>40100.712303752727</v>
      </c>
      <c r="AJ50" s="1">
        <f t="shared" si="16"/>
        <v>435876.14154400828</v>
      </c>
      <c r="AK50" s="1">
        <f t="shared" si="16"/>
        <v>0</v>
      </c>
      <c r="AL50" s="1">
        <f t="shared" si="16"/>
        <v>7518.0020251839342</v>
      </c>
      <c r="AM50" s="1">
        <f t="shared" si="16"/>
        <v>11.377776517358607</v>
      </c>
      <c r="AN50" s="1">
        <f t="shared" si="16"/>
        <v>79813.414221194034</v>
      </c>
      <c r="AO50" s="1">
        <f t="shared" si="16"/>
        <v>40.169237733097368</v>
      </c>
      <c r="AP50" s="1">
        <f t="shared" si="16"/>
        <v>13.200719946096962</v>
      </c>
      <c r="AQ50" s="1">
        <f t="shared" si="16"/>
        <v>9615.3061754294631</v>
      </c>
      <c r="AR50" s="1">
        <f t="shared" si="16"/>
        <v>209.26705298368003</v>
      </c>
      <c r="AS50" s="1">
        <f t="shared" si="16"/>
        <v>16.088059499881485</v>
      </c>
      <c r="AT50" s="1">
        <f t="shared" si="16"/>
        <v>2.0057115548206776</v>
      </c>
      <c r="AU50" s="1">
        <f t="shared" si="16"/>
        <v>26164.479515215848</v>
      </c>
      <c r="AV50" s="1">
        <f t="shared" si="16"/>
        <v>19092.195934843607</v>
      </c>
      <c r="AW50" s="1">
        <f t="shared" si="16"/>
        <v>7072.2835803722382</v>
      </c>
      <c r="AX50" s="1">
        <f t="shared" si="16"/>
        <v>175.43041733935189</v>
      </c>
      <c r="AY50" s="1">
        <f t="shared" si="16"/>
        <v>1.956036775409643</v>
      </c>
      <c r="AZ50" s="1">
        <f t="shared" si="16"/>
        <v>1283.0060974608245</v>
      </c>
      <c r="BA50" s="1">
        <f t="shared" si="16"/>
        <v>7.3316901770421525</v>
      </c>
      <c r="BB50" s="1">
        <f t="shared" si="16"/>
        <v>1499.1932437562332</v>
      </c>
      <c r="BC50" s="1">
        <f t="shared" si="16"/>
        <v>105.99081127531849</v>
      </c>
      <c r="BD50" s="1">
        <f t="shared" si="16"/>
        <v>25.318054906220866</v>
      </c>
      <c r="BE50" s="1">
        <f t="shared" si="16"/>
        <v>5761.7473613441489</v>
      </c>
      <c r="BF50" s="1">
        <f t="shared" si="16"/>
        <v>824.50089526591023</v>
      </c>
      <c r="BG50" s="1">
        <f t="shared" si="16"/>
        <v>167.84261051273944</v>
      </c>
      <c r="BH50" s="1">
        <f t="shared" si="16"/>
        <v>150.80427020045511</v>
      </c>
      <c r="BI50" s="1">
        <f t="shared" si="16"/>
        <v>6.1606074314500248</v>
      </c>
      <c r="BJ50" s="1">
        <f t="shared" si="16"/>
        <v>1438.2283910955305</v>
      </c>
      <c r="BK50" s="1">
        <f t="shared" si="16"/>
        <v>54614.084006003934</v>
      </c>
      <c r="BL50" s="1">
        <f t="shared" si="16"/>
        <v>0</v>
      </c>
      <c r="BM50" s="1">
        <f t="shared" si="16"/>
        <v>24.596899481357582</v>
      </c>
      <c r="BN50" s="1">
        <f t="shared" si="16"/>
        <v>20740.195938509671</v>
      </c>
      <c r="BO50" s="1">
        <f t="shared" si="16"/>
        <v>1738.7040135864643</v>
      </c>
      <c r="BP50" s="1">
        <f t="shared" si="16"/>
        <v>171558.74518736507</v>
      </c>
      <c r="BQ50" s="1">
        <f t="shared" si="16"/>
        <v>23447.340952366736</v>
      </c>
      <c r="BR50" s="1"/>
      <c r="BS50" s="1"/>
      <c r="BT50" s="1"/>
      <c r="BV50" s="25">
        <f>+(R50-B50)/B50</f>
        <v>-0.99031925833104384</v>
      </c>
      <c r="BW50" s="25">
        <f>IF(C50&lt;&gt;0,(AF50-C50)/C50,"")</f>
        <v>-3.9448463963524839E-3</v>
      </c>
      <c r="BX50" s="25">
        <f>IF(D50&lt;&gt;0,(AJ50-D50)/D50,"")</f>
        <v>-6.3903541534705332E-3</v>
      </c>
      <c r="BY50" s="25">
        <f t="shared" si="14"/>
        <v>-6.4927963556505137E-3</v>
      </c>
      <c r="BZ50" s="25">
        <f t="shared" si="14"/>
        <v>-6.8933279163019435E-3</v>
      </c>
      <c r="CA50" s="25">
        <f>IF(G50&lt;&gt;0,(BJ50-G50)/G50,"")</f>
        <v>-2.0871242980392631E-3</v>
      </c>
      <c r="CB50" s="25">
        <f>IF(H50&lt;&gt;0,(BP50-H50)/H50,"")</f>
        <v>-5.1631581222660429E-3</v>
      </c>
      <c r="CC50" s="25" t="e">
        <f>IF(#REF!&lt;&gt;0,(BQ50-#REF!)/#REF!,"")</f>
        <v>#REF!</v>
      </c>
      <c r="CD50" s="25" t="e">
        <f>IF(#REF!&lt;&gt;0,(BT50-#REF!)/#REF!,"")</f>
        <v>#REF!</v>
      </c>
      <c r="CE50" s="25" t="e">
        <f>IF(#REF!&lt;&gt;0,(BU50-#REF!)/#REF!,"")</f>
        <v>#REF!</v>
      </c>
      <c r="CF50" s="25" t="e">
        <f>IF(#REF!&lt;&gt;0,(BV50-#REF!)/#REF!,"")</f>
        <v>#REF!</v>
      </c>
      <c r="CG50" s="25" t="e">
        <f>IF(#REF!&lt;&gt;0,(BW50-#REF!)/#REF!,"")</f>
        <v>#REF!</v>
      </c>
      <c r="CH50" s="25" t="e">
        <f>IF(#REF!&lt;&gt;0,(BX50-#REF!)/#REF!,"")</f>
        <v>#REF!</v>
      </c>
    </row>
    <row r="51" spans="1:86" x14ac:dyDescent="0.3">
      <c r="A51" s="4" t="s">
        <v>74</v>
      </c>
      <c r="B51" s="1">
        <f>SUM(B4:B16)</f>
        <v>2015447.5286985999</v>
      </c>
      <c r="C51" s="1">
        <f t="shared" ref="C51:H51" si="17">SUM(C4:C16)</f>
        <v>8510.7010322329988</v>
      </c>
      <c r="D51" s="1">
        <f t="shared" si="17"/>
        <v>438679.4586446</v>
      </c>
      <c r="E51" s="1">
        <f>SUM(E4:E16)</f>
        <v>26335.470361201398</v>
      </c>
      <c r="F51" s="1">
        <f t="shared" si="17"/>
        <v>19224.718221643903</v>
      </c>
      <c r="G51" s="1">
        <f t="shared" si="17"/>
        <v>1441.2364306691995</v>
      </c>
      <c r="H51" s="1">
        <f t="shared" si="17"/>
        <v>172449.12729966</v>
      </c>
      <c r="K51" s="1">
        <f t="shared" ref="K51:BQ51" si="18">SUM(K4:K16)</f>
        <v>104.94824028685791</v>
      </c>
      <c r="L51" s="1"/>
      <c r="M51" s="1">
        <f t="shared" si="18"/>
        <v>2608.8653157254444</v>
      </c>
      <c r="N51" s="1">
        <f t="shared" si="18"/>
        <v>2608.8653157254444</v>
      </c>
      <c r="O51" s="1">
        <f t="shared" si="18"/>
        <v>838.23170829510855</v>
      </c>
      <c r="P51" s="1">
        <f t="shared" si="18"/>
        <v>7888.8790848483877</v>
      </c>
      <c r="Q51" s="1"/>
      <c r="R51" s="1">
        <f t="shared" si="18"/>
        <v>19511.026872667146</v>
      </c>
      <c r="S51" s="1">
        <f t="shared" si="18"/>
        <v>2006445.0781262873</v>
      </c>
      <c r="T51" s="1">
        <f t="shared" si="18"/>
        <v>12435.902605116362</v>
      </c>
      <c r="U51" s="1">
        <f t="shared" si="18"/>
        <v>3602.1795049197131</v>
      </c>
      <c r="V51" s="1">
        <f t="shared" si="18"/>
        <v>5891.9251784289299</v>
      </c>
      <c r="W51" s="1">
        <f t="shared" si="18"/>
        <v>0</v>
      </c>
      <c r="X51" s="1">
        <f t="shared" si="18"/>
        <v>3702.1391317118023</v>
      </c>
      <c r="Y51" s="1">
        <f t="shared" si="18"/>
        <v>3702.1391317118023</v>
      </c>
      <c r="Z51" s="1">
        <f t="shared" si="18"/>
        <v>3487.0059896515008</v>
      </c>
      <c r="AA51" s="1">
        <f t="shared" si="18"/>
        <v>4989.3128691803349</v>
      </c>
      <c r="AB51" s="1">
        <f t="shared" si="18"/>
        <v>33.263787430338652</v>
      </c>
      <c r="AC51" s="1">
        <f t="shared" si="18"/>
        <v>272.49290092840334</v>
      </c>
      <c r="AD51" s="1">
        <f t="shared" si="18"/>
        <v>0</v>
      </c>
      <c r="AE51" s="1">
        <f t="shared" si="18"/>
        <v>65.430393947479146</v>
      </c>
      <c r="AF51" s="1">
        <f t="shared" si="18"/>
        <v>8477.1276239355611</v>
      </c>
      <c r="AG51" s="1">
        <f t="shared" si="18"/>
        <v>0</v>
      </c>
      <c r="AH51" s="1">
        <f t="shared" si="18"/>
        <v>392288.42325060425</v>
      </c>
      <c r="AI51" s="1">
        <f t="shared" si="18"/>
        <v>40100.712303752727</v>
      </c>
      <c r="AJ51" s="1">
        <f t="shared" si="18"/>
        <v>435876.14154400828</v>
      </c>
      <c r="AK51" s="1">
        <f t="shared" si="18"/>
        <v>0</v>
      </c>
      <c r="AL51" s="1">
        <f t="shared" si="18"/>
        <v>7518.0020251839342</v>
      </c>
      <c r="AM51" s="1">
        <f t="shared" si="18"/>
        <v>11.377776517358607</v>
      </c>
      <c r="AN51" s="1">
        <f t="shared" si="18"/>
        <v>79813.414221194034</v>
      </c>
      <c r="AO51" s="1">
        <f t="shared" si="18"/>
        <v>40.169237733097368</v>
      </c>
      <c r="AP51" s="1">
        <f t="shared" si="18"/>
        <v>13.200719946096962</v>
      </c>
      <c r="AQ51" s="1">
        <f t="shared" si="18"/>
        <v>9615.3061754294631</v>
      </c>
      <c r="AR51" s="1">
        <f t="shared" si="18"/>
        <v>209.26705298368003</v>
      </c>
      <c r="AS51" s="1">
        <f t="shared" si="18"/>
        <v>16.088059499881485</v>
      </c>
      <c r="AT51" s="1">
        <f t="shared" si="18"/>
        <v>2.0057115548206776</v>
      </c>
      <c r="AU51" s="1">
        <f t="shared" si="18"/>
        <v>26164.479515215848</v>
      </c>
      <c r="AV51" s="1">
        <f t="shared" si="18"/>
        <v>19092.195934843607</v>
      </c>
      <c r="AW51" s="1">
        <f t="shared" si="18"/>
        <v>7072.2835803722382</v>
      </c>
      <c r="AX51" s="1">
        <f t="shared" si="18"/>
        <v>175.43041733935189</v>
      </c>
      <c r="AY51" s="1">
        <f t="shared" si="18"/>
        <v>1.956036775409643</v>
      </c>
      <c r="AZ51" s="1">
        <f t="shared" si="18"/>
        <v>1283.0060974608245</v>
      </c>
      <c r="BA51" s="1">
        <f t="shared" si="18"/>
        <v>7.3316901770421525</v>
      </c>
      <c r="BB51" s="1">
        <f t="shared" si="18"/>
        <v>1499.1932437562332</v>
      </c>
      <c r="BC51" s="1">
        <f t="shared" si="18"/>
        <v>105.99081127531849</v>
      </c>
      <c r="BD51" s="1">
        <f t="shared" si="18"/>
        <v>25.318054906220866</v>
      </c>
      <c r="BE51" s="1">
        <f t="shared" si="18"/>
        <v>5761.7473613441489</v>
      </c>
      <c r="BF51" s="1">
        <f t="shared" si="18"/>
        <v>824.50089526591023</v>
      </c>
      <c r="BG51" s="1">
        <f t="shared" si="18"/>
        <v>167.84261051273944</v>
      </c>
      <c r="BH51" s="1">
        <f t="shared" si="18"/>
        <v>150.80427020045511</v>
      </c>
      <c r="BI51" s="1">
        <f t="shared" si="18"/>
        <v>6.1606074314500248</v>
      </c>
      <c r="BJ51" s="1">
        <f t="shared" si="18"/>
        <v>1438.2283910955305</v>
      </c>
      <c r="BK51" s="1">
        <f t="shared" si="18"/>
        <v>54614.084006003934</v>
      </c>
      <c r="BL51" s="1">
        <f t="shared" si="18"/>
        <v>0</v>
      </c>
      <c r="BM51" s="1">
        <f t="shared" si="18"/>
        <v>24.596899481357582</v>
      </c>
      <c r="BN51" s="1">
        <f t="shared" si="18"/>
        <v>20740.195938509671</v>
      </c>
      <c r="BO51" s="1">
        <f t="shared" si="18"/>
        <v>1738.7040135864643</v>
      </c>
      <c r="BP51" s="1">
        <f t="shared" si="18"/>
        <v>171558.74518736507</v>
      </c>
      <c r="BQ51" s="1">
        <f t="shared" si="18"/>
        <v>23447.340952366736</v>
      </c>
      <c r="BR51" s="1"/>
      <c r="BS51" s="1"/>
      <c r="BT51" s="1"/>
      <c r="BV51" s="25">
        <f>+(R51-B51)/B51</f>
        <v>-0.99031925833104384</v>
      </c>
      <c r="BW51" s="25">
        <f>IF(C51&lt;&gt;0,(AF51-C51)/C51,"")</f>
        <v>-3.9448463963524839E-3</v>
      </c>
      <c r="BX51" s="25">
        <f>IF(D51&lt;&gt;0,(AJ51-D51)/D51,"")</f>
        <v>-6.3903541534705332E-3</v>
      </c>
      <c r="BY51" s="25">
        <f t="shared" si="14"/>
        <v>-6.4927963556505137E-3</v>
      </c>
      <c r="BZ51" s="25">
        <f t="shared" si="14"/>
        <v>-6.8933279163019435E-3</v>
      </c>
      <c r="CA51" s="25">
        <f>IF(G51&lt;&gt;0,(BJ51-G51)/G51,"")</f>
        <v>-2.0871242980392631E-3</v>
      </c>
      <c r="CB51" s="25">
        <f>IF(H51&lt;&gt;0,(BP51-H51)/H51,"")</f>
        <v>-5.1631581222660429E-3</v>
      </c>
      <c r="CC51" s="25" t="e">
        <f>IF(#REF!&lt;&gt;0,(BQ51-#REF!)/#REF!,"")</f>
        <v>#REF!</v>
      </c>
      <c r="CD51" s="25" t="e">
        <f>IF(#REF!&lt;&gt;0,(BT51-#REF!)/#REF!,"")</f>
        <v>#REF!</v>
      </c>
      <c r="CE51" s="25" t="e">
        <f>IF(#REF!&lt;&gt;0,(BU51-#REF!)/#REF!,"")</f>
        <v>#REF!</v>
      </c>
      <c r="CF51" s="25" t="e">
        <f>IF(#REF!&lt;&gt;0,(BV51-#REF!)/#REF!,"")</f>
        <v>#REF!</v>
      </c>
      <c r="CG51" s="25" t="e">
        <f>IF(#REF!&lt;&gt;0,(BW51-#REF!)/#REF!,"")</f>
        <v>#REF!</v>
      </c>
      <c r="CH51" s="25" t="e">
        <f>IF(#REF!&lt;&gt;0,(BX51-#REF!)/#REF!,"")</f>
        <v>#REF!</v>
      </c>
    </row>
    <row r="52" spans="1:86" x14ac:dyDescent="0.3">
      <c r="A52" s="4" t="s">
        <v>127</v>
      </c>
      <c r="B52" s="1">
        <f>SUM(B17:B48)</f>
        <v>0</v>
      </c>
      <c r="C52" s="1">
        <f t="shared" ref="C52:H52" si="19">SUM(C17:C48)</f>
        <v>0</v>
      </c>
      <c r="D52" s="1">
        <f t="shared" si="19"/>
        <v>0</v>
      </c>
      <c r="E52" s="1">
        <f>SUM(E17:E48)</f>
        <v>0</v>
      </c>
      <c r="F52" s="1">
        <f t="shared" si="19"/>
        <v>0</v>
      </c>
      <c r="G52" s="1">
        <f t="shared" si="19"/>
        <v>0</v>
      </c>
      <c r="H52" s="1">
        <f t="shared" si="19"/>
        <v>0</v>
      </c>
      <c r="K52" s="1">
        <f t="shared" ref="K52:BQ52" si="20">SUM(K17:K48)</f>
        <v>0</v>
      </c>
      <c r="L52" s="1"/>
      <c r="M52" s="1">
        <f t="shared" si="20"/>
        <v>0</v>
      </c>
      <c r="N52" s="1">
        <f t="shared" si="20"/>
        <v>0</v>
      </c>
      <c r="O52" s="1">
        <f t="shared" si="20"/>
        <v>0</v>
      </c>
      <c r="P52" s="1">
        <f t="shared" si="20"/>
        <v>0</v>
      </c>
      <c r="Q52" s="1"/>
      <c r="R52" s="1">
        <f t="shared" si="20"/>
        <v>0</v>
      </c>
      <c r="S52" s="1">
        <f t="shared" si="20"/>
        <v>0</v>
      </c>
      <c r="T52" s="1">
        <f t="shared" si="20"/>
        <v>0</v>
      </c>
      <c r="U52" s="1">
        <f t="shared" si="20"/>
        <v>0</v>
      </c>
      <c r="V52" s="1">
        <f t="shared" si="20"/>
        <v>0</v>
      </c>
      <c r="W52" s="1">
        <f t="shared" si="20"/>
        <v>0</v>
      </c>
      <c r="X52" s="1">
        <f t="shared" si="20"/>
        <v>0</v>
      </c>
      <c r="Y52" s="1">
        <f t="shared" si="20"/>
        <v>0</v>
      </c>
      <c r="Z52" s="1">
        <f t="shared" si="20"/>
        <v>0</v>
      </c>
      <c r="AA52" s="1">
        <f t="shared" si="20"/>
        <v>0</v>
      </c>
      <c r="AB52" s="1">
        <f t="shared" si="20"/>
        <v>0</v>
      </c>
      <c r="AC52" s="1">
        <f t="shared" si="20"/>
        <v>0</v>
      </c>
      <c r="AD52" s="1">
        <f t="shared" si="20"/>
        <v>0</v>
      </c>
      <c r="AE52" s="1">
        <f t="shared" si="20"/>
        <v>0</v>
      </c>
      <c r="AF52" s="1">
        <f t="shared" si="20"/>
        <v>0</v>
      </c>
      <c r="AG52" s="1">
        <f t="shared" si="20"/>
        <v>0</v>
      </c>
      <c r="AH52" s="1">
        <f t="shared" si="20"/>
        <v>0</v>
      </c>
      <c r="AI52" s="1">
        <f t="shared" si="20"/>
        <v>0</v>
      </c>
      <c r="AJ52" s="1">
        <f t="shared" si="20"/>
        <v>0</v>
      </c>
      <c r="AK52" s="1">
        <f t="shared" si="20"/>
        <v>0</v>
      </c>
      <c r="AL52" s="1">
        <f t="shared" si="20"/>
        <v>0</v>
      </c>
      <c r="AM52" s="1">
        <f t="shared" si="20"/>
        <v>0</v>
      </c>
      <c r="AN52" s="1">
        <f t="shared" si="20"/>
        <v>0</v>
      </c>
      <c r="AO52" s="1">
        <f t="shared" si="20"/>
        <v>0</v>
      </c>
      <c r="AP52" s="1">
        <f t="shared" si="20"/>
        <v>0</v>
      </c>
      <c r="AQ52" s="1">
        <f t="shared" si="20"/>
        <v>0</v>
      </c>
      <c r="AR52" s="1">
        <f t="shared" si="20"/>
        <v>0</v>
      </c>
      <c r="AS52" s="1">
        <f t="shared" si="20"/>
        <v>0</v>
      </c>
      <c r="AT52" s="1">
        <f t="shared" si="20"/>
        <v>0</v>
      </c>
      <c r="AU52" s="1">
        <f t="shared" si="20"/>
        <v>0</v>
      </c>
      <c r="AV52" s="1">
        <f t="shared" si="20"/>
        <v>0</v>
      </c>
      <c r="AW52" s="1">
        <f t="shared" si="20"/>
        <v>0</v>
      </c>
      <c r="AX52" s="1">
        <f t="shared" si="20"/>
        <v>0</v>
      </c>
      <c r="AY52" s="1">
        <f t="shared" si="20"/>
        <v>0</v>
      </c>
      <c r="AZ52" s="1">
        <f t="shared" si="20"/>
        <v>0</v>
      </c>
      <c r="BA52" s="1">
        <f t="shared" si="20"/>
        <v>0</v>
      </c>
      <c r="BB52" s="1">
        <f t="shared" si="20"/>
        <v>0</v>
      </c>
      <c r="BC52" s="1">
        <f t="shared" si="20"/>
        <v>0</v>
      </c>
      <c r="BD52" s="1">
        <f t="shared" si="20"/>
        <v>0</v>
      </c>
      <c r="BE52" s="1">
        <f t="shared" si="20"/>
        <v>0</v>
      </c>
      <c r="BF52" s="1">
        <f t="shared" si="20"/>
        <v>0</v>
      </c>
      <c r="BG52" s="1">
        <f t="shared" si="20"/>
        <v>0</v>
      </c>
      <c r="BH52" s="1">
        <f t="shared" si="20"/>
        <v>0</v>
      </c>
      <c r="BI52" s="1">
        <f t="shared" si="20"/>
        <v>0</v>
      </c>
      <c r="BJ52" s="1">
        <f t="shared" si="20"/>
        <v>0</v>
      </c>
      <c r="BK52" s="1">
        <f t="shared" si="20"/>
        <v>0</v>
      </c>
      <c r="BL52" s="1">
        <f t="shared" si="20"/>
        <v>0</v>
      </c>
      <c r="BM52" s="1">
        <f t="shared" si="20"/>
        <v>0</v>
      </c>
      <c r="BN52" s="1">
        <f t="shared" si="20"/>
        <v>0</v>
      </c>
      <c r="BO52" s="1">
        <f t="shared" si="20"/>
        <v>0</v>
      </c>
      <c r="BP52" s="1">
        <f t="shared" si="20"/>
        <v>0</v>
      </c>
      <c r="BQ52" s="1">
        <f t="shared" si="20"/>
        <v>0</v>
      </c>
      <c r="BR52" s="1"/>
      <c r="BS52" s="1"/>
      <c r="BT52" s="1"/>
      <c r="BV52" s="25" t="e">
        <f>+(R52-B52)/B52</f>
        <v>#DIV/0!</v>
      </c>
      <c r="BW52" s="25" t="str">
        <f>IF(C52&lt;&gt;0,(AF52-C52)/C52,"")</f>
        <v/>
      </c>
      <c r="BX52" s="25" t="str">
        <f>IF(D52&lt;&gt;0,(AJ52-D52)/D52,"")</f>
        <v/>
      </c>
      <c r="BY52" s="25" t="str">
        <f t="shared" si="14"/>
        <v/>
      </c>
      <c r="BZ52" s="25" t="str">
        <f t="shared" si="14"/>
        <v/>
      </c>
      <c r="CA52" s="25" t="str">
        <f>IF(G52&lt;&gt;0,(BJ52-G52)/G52,"")</f>
        <v/>
      </c>
      <c r="CB52" s="25" t="str">
        <f>IF(H52&lt;&gt;0,(BP52-H52)/H52,"")</f>
        <v/>
      </c>
      <c r="CC52" s="25" t="e">
        <f>IF(#REF!&lt;&gt;0,(BQ52-#REF!)/#REF!,"")</f>
        <v>#REF!</v>
      </c>
      <c r="CD52" s="25" t="e">
        <f>IF(#REF!&lt;&gt;0,(BT52-#REF!)/#REF!,"")</f>
        <v>#REF!</v>
      </c>
      <c r="CE52" s="25" t="e">
        <f>IF(#REF!&lt;&gt;0,(BU52-#REF!)/#REF!,"")</f>
        <v>#REF!</v>
      </c>
      <c r="CF52" s="25" t="e">
        <f>IF(#REF!&lt;&gt;0,(BV52-#REF!)/#REF!,"")</f>
        <v>#REF!</v>
      </c>
      <c r="CG52" s="25" t="e">
        <f>IF(#REF!&lt;&gt;0,(BW52-#REF!)/#REF!,"")</f>
        <v>#REF!</v>
      </c>
      <c r="CH52" s="25" t="e">
        <f>IF(#REF!&lt;&gt;0,(BX52-#REF!)/#REF!,"")</f>
        <v>#REF!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2" sqref="P2:BU34"/>
    </sheetView>
  </sheetViews>
  <sheetFormatPr defaultColWidth="9.109375" defaultRowHeight="14.4" x14ac:dyDescent="0.3"/>
  <cols>
    <col min="1" max="1" width="18.88671875" style="30" customWidth="1"/>
    <col min="2" max="2" width="10.88671875" style="28" customWidth="1"/>
    <col min="3" max="14" width="9.109375" style="28"/>
    <col min="15" max="15" width="9.109375" style="30"/>
    <col min="16" max="16" width="14.88671875" style="30" bestFit="1" customWidth="1"/>
    <col min="17" max="17" width="5.44140625" style="28" bestFit="1" customWidth="1"/>
    <col min="18" max="18" width="9.88671875" style="28" bestFit="1" customWidth="1"/>
    <col min="19" max="19" width="5.5546875" style="28" bestFit="1" customWidth="1"/>
    <col min="20" max="20" width="14.5546875" style="28" bestFit="1" customWidth="1"/>
    <col min="21" max="21" width="5.5546875" style="28" bestFit="1" customWidth="1"/>
    <col min="22" max="22" width="5.6640625" style="28" bestFit="1" customWidth="1"/>
    <col min="23" max="23" width="13.44140625" style="28" bestFit="1" customWidth="1"/>
    <col min="24" max="24" width="5.6640625" style="28" bestFit="1" customWidth="1"/>
    <col min="25" max="25" width="9.33203125" style="28" bestFit="1" customWidth="1"/>
    <col min="26" max="26" width="5.6640625" style="28" bestFit="1" customWidth="1"/>
    <col min="27" max="27" width="5.6640625" style="28" customWidth="1"/>
    <col min="28" max="28" width="5.6640625" style="28" bestFit="1" customWidth="1"/>
    <col min="29" max="29" width="5.88671875" style="28" bestFit="1" customWidth="1"/>
    <col min="30" max="30" width="6.44140625" style="28" bestFit="1" customWidth="1"/>
    <col min="31" max="31" width="15.44140625" style="28" bestFit="1" customWidth="1"/>
    <col min="32" max="32" width="6.5546875" style="28" bestFit="1" customWidth="1"/>
    <col min="33" max="33" width="5.6640625" style="28" bestFit="1" customWidth="1"/>
    <col min="34" max="34" width="5.109375" style="28" bestFit="1" customWidth="1"/>
    <col min="35" max="35" width="4.109375" style="28" bestFit="1" customWidth="1"/>
    <col min="36" max="36" width="6.5546875" style="28" bestFit="1" customWidth="1"/>
    <col min="37" max="37" width="6.109375" style="28" bestFit="1" customWidth="1"/>
    <col min="38" max="38" width="5.6640625" style="28" bestFit="1" customWidth="1"/>
    <col min="39" max="39" width="10" style="28" bestFit="1" customWidth="1"/>
    <col min="40" max="40" width="7.6640625" style="28" bestFit="1" customWidth="1"/>
    <col min="41" max="41" width="6.6640625" style="28" bestFit="1" customWidth="1"/>
    <col min="42" max="42" width="7.6640625" style="28" bestFit="1" customWidth="1"/>
    <col min="43" max="43" width="5.6640625" style="28" bestFit="1" customWidth="1"/>
    <col min="44" max="44" width="4.33203125" style="28" bestFit="1" customWidth="1"/>
    <col min="45" max="45" width="6.6640625" style="28" bestFit="1" customWidth="1"/>
    <col min="46" max="46" width="4.5546875" style="28" bestFit="1" customWidth="1"/>
    <col min="47" max="47" width="4.109375" style="28" bestFit="1" customWidth="1"/>
    <col min="48" max="48" width="5.6640625" style="28" bestFit="1" customWidth="1"/>
    <col min="49" max="49" width="4.109375" style="28" bestFit="1" customWidth="1"/>
    <col min="50" max="50" width="5.88671875" style="28" bestFit="1" customWidth="1"/>
    <col min="51" max="51" width="3.33203125" style="28" bestFit="1" customWidth="1"/>
    <col min="52" max="52" width="6.6640625" style="28" bestFit="1" customWidth="1"/>
    <col min="53" max="53" width="6.88671875" style="28" bestFit="1" customWidth="1"/>
    <col min="54" max="54" width="5.6640625" style="28" bestFit="1" customWidth="1"/>
    <col min="55" max="55" width="5.109375" style="28" bestFit="1" customWidth="1"/>
    <col min="56" max="56" width="5.33203125" style="28" bestFit="1" customWidth="1"/>
    <col min="57" max="57" width="8.6640625" style="28" bestFit="1" customWidth="1"/>
    <col min="58" max="58" width="4.88671875" style="28" bestFit="1" customWidth="1"/>
    <col min="59" max="59" width="7.88671875" style="28" bestFit="1" customWidth="1"/>
    <col min="60" max="60" width="5.88671875" style="28" bestFit="1" customWidth="1"/>
    <col min="61" max="61" width="6" style="28" bestFit="1" customWidth="1"/>
    <col min="62" max="63" width="5.6640625" style="28" bestFit="1" customWidth="1"/>
    <col min="64" max="64" width="3.88671875" style="28" bestFit="1" customWidth="1"/>
    <col min="65" max="65" width="5.6640625" style="28" bestFit="1" customWidth="1"/>
    <col min="66" max="66" width="3.88671875" style="28" bestFit="1" customWidth="1"/>
    <col min="67" max="67" width="5.6640625" style="28" bestFit="1" customWidth="1"/>
    <col min="68" max="69" width="5.33203125" style="28" bestFit="1" customWidth="1"/>
    <col min="70" max="70" width="6.6640625" style="28" bestFit="1" customWidth="1"/>
    <col min="71" max="71" width="5.6640625" style="28" bestFit="1" customWidth="1"/>
    <col min="72" max="72" width="9.109375" style="28" bestFit="1" customWidth="1"/>
    <col min="73" max="73" width="6.6640625" style="28" bestFit="1" customWidth="1"/>
    <col min="74" max="74" width="7.5546875" style="28" customWidth="1"/>
    <col min="75" max="75" width="8" style="28" bestFit="1" customWidth="1"/>
    <col min="76" max="76" width="6.6640625" style="28" customWidth="1"/>
    <col min="77" max="77" width="9" style="28" bestFit="1" customWidth="1"/>
    <col min="78" max="78" width="7.109375" style="28" customWidth="1"/>
    <col min="79" max="16384" width="9.109375" style="30"/>
  </cols>
  <sheetData>
    <row r="1" spans="1:97" x14ac:dyDescent="0.3">
      <c r="B1" s="28" t="s">
        <v>490</v>
      </c>
      <c r="P1" s="30" t="s">
        <v>505</v>
      </c>
      <c r="BV1" s="28" t="s">
        <v>407</v>
      </c>
      <c r="CB1" s="30" t="s">
        <v>316</v>
      </c>
    </row>
    <row r="2" spans="1:97" x14ac:dyDescent="0.3">
      <c r="A2" s="8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30" t="s">
        <v>63</v>
      </c>
      <c r="J2" s="30" t="s">
        <v>64</v>
      </c>
      <c r="K2" s="30" t="s">
        <v>65</v>
      </c>
      <c r="L2" s="65" t="s">
        <v>317</v>
      </c>
      <c r="M2" s="65" t="s">
        <v>320</v>
      </c>
      <c r="N2" s="65" t="s">
        <v>327</v>
      </c>
      <c r="P2" s="30" t="s">
        <v>227</v>
      </c>
      <c r="Q2" s="28" t="s">
        <v>391</v>
      </c>
      <c r="R2" s="28" t="s">
        <v>178</v>
      </c>
      <c r="S2" s="28" t="s">
        <v>131</v>
      </c>
      <c r="T2" s="28" t="s">
        <v>132</v>
      </c>
      <c r="U2" s="28" t="s">
        <v>133</v>
      </c>
      <c r="V2" s="28" t="s">
        <v>392</v>
      </c>
      <c r="W2" s="28" t="s">
        <v>179</v>
      </c>
      <c r="X2" s="28" t="s">
        <v>134</v>
      </c>
      <c r="Y2" s="28" t="s">
        <v>59</v>
      </c>
      <c r="Z2" s="28" t="s">
        <v>136</v>
      </c>
      <c r="AA2" s="28" t="s">
        <v>137</v>
      </c>
      <c r="AB2" s="28" t="s">
        <v>393</v>
      </c>
      <c r="AC2" s="28" t="s">
        <v>138</v>
      </c>
      <c r="AD2" s="28" t="s">
        <v>139</v>
      </c>
      <c r="AE2" s="28" t="s">
        <v>140</v>
      </c>
      <c r="AF2" s="28" t="s">
        <v>141</v>
      </c>
      <c r="AG2" s="28" t="s">
        <v>142</v>
      </c>
      <c r="AH2" s="28" t="s">
        <v>143</v>
      </c>
      <c r="AI2" s="28" t="s">
        <v>394</v>
      </c>
      <c r="AJ2" s="28" t="s">
        <v>144</v>
      </c>
      <c r="AK2" s="28" t="s">
        <v>403</v>
      </c>
      <c r="AL2" s="28" t="s">
        <v>57</v>
      </c>
      <c r="AM2" s="28" t="s">
        <v>128</v>
      </c>
      <c r="AN2" s="28" t="s">
        <v>145</v>
      </c>
      <c r="AO2" s="28" t="s">
        <v>146</v>
      </c>
      <c r="AP2" s="28" t="s">
        <v>60</v>
      </c>
      <c r="AQ2" s="28" t="s">
        <v>148</v>
      </c>
      <c r="AR2" s="28" t="s">
        <v>149</v>
      </c>
      <c r="AS2" s="28" t="s">
        <v>150</v>
      </c>
      <c r="AT2" s="28" t="s">
        <v>151</v>
      </c>
      <c r="AU2" s="28" t="s">
        <v>152</v>
      </c>
      <c r="AV2" s="28" t="s">
        <v>153</v>
      </c>
      <c r="AW2" s="28" t="s">
        <v>154</v>
      </c>
      <c r="AX2" s="28" t="s">
        <v>155</v>
      </c>
      <c r="AY2" s="28" t="s">
        <v>156</v>
      </c>
      <c r="AZ2" s="28" t="s">
        <v>54</v>
      </c>
      <c r="BA2" s="28" t="s">
        <v>53</v>
      </c>
      <c r="BB2" s="28" t="s">
        <v>157</v>
      </c>
      <c r="BC2" s="28" t="s">
        <v>158</v>
      </c>
      <c r="BD2" s="28" t="s">
        <v>159</v>
      </c>
      <c r="BE2" s="28" t="s">
        <v>160</v>
      </c>
      <c r="BF2" s="28" t="s">
        <v>161</v>
      </c>
      <c r="BG2" s="28" t="s">
        <v>162</v>
      </c>
      <c r="BH2" s="28" t="s">
        <v>163</v>
      </c>
      <c r="BI2" s="28" t="s">
        <v>164</v>
      </c>
      <c r="BJ2" s="28" t="s">
        <v>165</v>
      </c>
      <c r="BK2" s="28" t="s">
        <v>395</v>
      </c>
      <c r="BL2" s="28" t="s">
        <v>166</v>
      </c>
      <c r="BM2" s="28" t="s">
        <v>167</v>
      </c>
      <c r="BN2" s="28" t="s">
        <v>168</v>
      </c>
      <c r="BO2" s="28" t="s">
        <v>61</v>
      </c>
      <c r="BP2" s="28" t="s">
        <v>169</v>
      </c>
      <c r="BQ2" s="28" t="s">
        <v>170</v>
      </c>
      <c r="BR2" s="28" t="s">
        <v>171</v>
      </c>
      <c r="BS2" s="28" t="s">
        <v>173</v>
      </c>
      <c r="BT2" s="28" t="s">
        <v>174</v>
      </c>
      <c r="BU2" s="28" t="s">
        <v>175</v>
      </c>
      <c r="BV2" s="30" t="s">
        <v>404</v>
      </c>
      <c r="BW2" s="30" t="s">
        <v>405</v>
      </c>
      <c r="BX2" s="30"/>
      <c r="BY2" s="30" t="s">
        <v>399</v>
      </c>
      <c r="CA2" s="28" t="s">
        <v>141</v>
      </c>
      <c r="CB2" s="28" t="s">
        <v>59</v>
      </c>
      <c r="CC2" s="28" t="s">
        <v>57</v>
      </c>
      <c r="CD2" s="28" t="s">
        <v>60</v>
      </c>
      <c r="CE2" s="28" t="s">
        <v>54</v>
      </c>
      <c r="CF2" s="28" t="s">
        <v>53</v>
      </c>
      <c r="CG2" s="28" t="s">
        <v>61</v>
      </c>
      <c r="CH2" s="28" t="s">
        <v>62</v>
      </c>
      <c r="CI2" s="30" t="s">
        <v>63</v>
      </c>
      <c r="CJ2" s="30" t="s">
        <v>64</v>
      </c>
      <c r="CK2" s="30" t="s">
        <v>65</v>
      </c>
      <c r="CL2" s="65" t="s">
        <v>317</v>
      </c>
      <c r="CM2" s="65" t="s">
        <v>320</v>
      </c>
      <c r="CN2" s="65" t="s">
        <v>327</v>
      </c>
      <c r="CO2" s="65"/>
      <c r="CP2" s="65"/>
      <c r="CQ2" s="65"/>
      <c r="CR2" s="65"/>
      <c r="CS2" s="65"/>
    </row>
    <row r="3" spans="1:97" x14ac:dyDescent="0.3">
      <c r="A3" s="22" t="s">
        <v>89</v>
      </c>
      <c r="B3" s="102">
        <v>75827.653095000001</v>
      </c>
      <c r="C3" s="102">
        <v>138.68294061</v>
      </c>
      <c r="D3" s="102">
        <v>20215.121604</v>
      </c>
      <c r="E3" s="102">
        <v>1300.5088512</v>
      </c>
      <c r="F3" s="102">
        <v>1042.4962581</v>
      </c>
      <c r="G3" s="102">
        <v>502.09099558999998</v>
      </c>
      <c r="H3" s="102">
        <v>7226.9313540000003</v>
      </c>
      <c r="I3" s="102">
        <v>32.625203050000003</v>
      </c>
      <c r="J3" s="102">
        <v>182.11056984999999</v>
      </c>
      <c r="K3" s="102">
        <v>76.471329041999994</v>
      </c>
      <c r="L3" s="102">
        <v>5.4073863565</v>
      </c>
      <c r="M3" s="102">
        <v>27.221487397000001</v>
      </c>
      <c r="N3" s="102">
        <v>11.224248454</v>
      </c>
      <c r="P3" s="30" t="s">
        <v>181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8">
        <v>0</v>
      </c>
      <c r="AH3" s="28">
        <v>0</v>
      </c>
      <c r="AI3" s="28">
        <v>0</v>
      </c>
      <c r="AJ3" s="28">
        <v>0</v>
      </c>
      <c r="AK3" s="28">
        <v>0</v>
      </c>
      <c r="AL3" s="28">
        <v>0</v>
      </c>
      <c r="AM3" s="28">
        <v>0</v>
      </c>
      <c r="AN3" s="28">
        <v>0</v>
      </c>
      <c r="AO3" s="28">
        <v>0</v>
      </c>
      <c r="AP3" s="28">
        <v>0</v>
      </c>
      <c r="AQ3" s="28">
        <v>0</v>
      </c>
      <c r="AR3" s="28">
        <v>0</v>
      </c>
      <c r="AS3" s="28">
        <v>0</v>
      </c>
      <c r="AT3" s="28">
        <v>0</v>
      </c>
      <c r="AU3" s="28">
        <v>0</v>
      </c>
      <c r="AV3" s="28">
        <v>0</v>
      </c>
      <c r="AW3" s="28">
        <v>0</v>
      </c>
      <c r="AX3" s="28">
        <v>0</v>
      </c>
      <c r="AY3" s="28">
        <v>0</v>
      </c>
      <c r="AZ3" s="28">
        <v>0</v>
      </c>
      <c r="BA3" s="28">
        <v>0</v>
      </c>
      <c r="BB3" s="28">
        <v>0</v>
      </c>
      <c r="BC3" s="28">
        <v>0</v>
      </c>
      <c r="BD3" s="28">
        <v>0</v>
      </c>
      <c r="BE3" s="28">
        <v>0</v>
      </c>
      <c r="BF3" s="28">
        <v>0</v>
      </c>
      <c r="BG3" s="28">
        <v>0</v>
      </c>
      <c r="BH3" s="28">
        <v>0</v>
      </c>
      <c r="BI3" s="28">
        <v>0</v>
      </c>
      <c r="BJ3" s="28">
        <v>0</v>
      </c>
      <c r="BK3" s="28">
        <v>0</v>
      </c>
      <c r="BL3" s="28">
        <v>0</v>
      </c>
      <c r="BM3" s="28">
        <v>0</v>
      </c>
      <c r="BN3" s="28">
        <v>0</v>
      </c>
      <c r="BO3" s="28">
        <v>0</v>
      </c>
      <c r="BP3" s="28">
        <v>0</v>
      </c>
      <c r="BQ3" s="28">
        <v>0</v>
      </c>
      <c r="BR3" s="28">
        <v>0</v>
      </c>
      <c r="BS3" s="28">
        <v>0</v>
      </c>
      <c r="BT3" s="28">
        <v>0</v>
      </c>
      <c r="BU3" s="28">
        <v>0</v>
      </c>
      <c r="BV3" s="28">
        <f>AS3*0.108*92.1006/14.43</f>
        <v>0</v>
      </c>
      <c r="BW3" s="28">
        <f>BU3-AK3*0.966*106.165/128.1705</f>
        <v>0</v>
      </c>
      <c r="BY3" s="28" t="str">
        <f t="shared" ref="BY3:BY34" si="0">IF(BT3&lt;&gt;0,S3+Q3+U3+V3+X3+Z3+AA3+AB3+AC3+AD3+AG3+AH3+AI3+AJ3+AQ3+AS3+BK3+BQ3+BR3+BS3+BU3,"")</f>
        <v/>
      </c>
      <c r="CA3" s="32" t="str">
        <f t="shared" ref="CA3:CA34" si="1">IF(AP3&lt;&gt;0,AF3/AP3,"")</f>
        <v/>
      </c>
      <c r="CB3" s="25">
        <f t="shared" ref="CB3:CB34" si="2">IF(B3&lt;&gt;0,(Y3-B3)/B3,"")</f>
        <v>-1</v>
      </c>
      <c r="CC3" s="25">
        <f t="shared" ref="CC3:CC36" si="3">IF(C3&lt;&gt;0,(AL3-C3)/C3,"")</f>
        <v>-1</v>
      </c>
      <c r="CD3" s="25">
        <f t="shared" ref="CD3:CD36" si="4">IF(D3&lt;&gt;0,(AP3-D3)/D3,"")</f>
        <v>-1</v>
      </c>
      <c r="CE3" s="25">
        <f t="shared" ref="CE3:CE36" si="5">IF(E3&lt;&gt;0,(AZ3-E3)/E3,"")</f>
        <v>-1</v>
      </c>
      <c r="CF3" s="25">
        <f t="shared" ref="CF3:CF36" si="6">IF(F3&lt;&gt;0,(BA3-F3)/F3,"")</f>
        <v>-1</v>
      </c>
      <c r="CG3" s="25">
        <f t="shared" ref="CG3:CG36" si="7">IF(G3&lt;&gt;0,(BO3-G3)/G3,"")</f>
        <v>-1</v>
      </c>
      <c r="CH3" s="25">
        <f t="shared" ref="CH3:CH36" si="8">IF(H3&lt;&gt;0,(BT3-H3)/H3,"")</f>
        <v>-1</v>
      </c>
      <c r="CI3" s="25">
        <f t="shared" ref="CI3:CI34" si="9">IF(I3&lt;&gt;0,(T3-I3)/I3,"")</f>
        <v>-1</v>
      </c>
      <c r="CJ3" s="25">
        <f t="shared" ref="CJ3:CJ34" si="10">IF(J3&lt;&gt;0,(V3-J3)/J3,"")</f>
        <v>-1</v>
      </c>
      <c r="CK3" s="25">
        <f t="shared" ref="CK3:CK34" si="11">IF(K3&lt;&gt;0,(AE3-K3)/K3,"")</f>
        <v>-1</v>
      </c>
      <c r="CL3" s="25">
        <f t="shared" ref="CL3:CL34" si="12">IF(L3&lt;&gt;0,(R3-L3)/L3,"")</f>
        <v>-1</v>
      </c>
      <c r="CM3" s="25">
        <f t="shared" ref="CM3:CM34" si="13">IF(M3&lt;&gt;0,(W3-M3)/M3,"")</f>
        <v>-1</v>
      </c>
      <c r="CN3" s="25">
        <f t="shared" ref="CN3:CN34" si="14">IF(N3&lt;&gt;0,(AK3-N3)/N3,"")</f>
        <v>-1</v>
      </c>
      <c r="CO3" s="25"/>
      <c r="CP3" s="25"/>
      <c r="CQ3" s="25"/>
      <c r="CR3" s="25"/>
      <c r="CS3" s="25"/>
    </row>
    <row r="4" spans="1:97" x14ac:dyDescent="0.3">
      <c r="A4" s="58" t="s">
        <v>90</v>
      </c>
      <c r="B4" s="102">
        <v>322843.80378000002</v>
      </c>
      <c r="C4" s="102">
        <v>482.36256925999999</v>
      </c>
      <c r="D4" s="102">
        <v>79948.242255000005</v>
      </c>
      <c r="E4" s="102">
        <v>2355.0902900999999</v>
      </c>
      <c r="F4" s="102">
        <v>1629.455676</v>
      </c>
      <c r="G4" s="102">
        <v>1093.1161675999999</v>
      </c>
      <c r="H4" s="102">
        <v>26078.622206</v>
      </c>
      <c r="I4" s="102">
        <v>125.67628144</v>
      </c>
      <c r="J4" s="102">
        <v>742.11278953999999</v>
      </c>
      <c r="K4" s="102">
        <v>290.61272107000002</v>
      </c>
      <c r="L4" s="102">
        <v>21.048690304000001</v>
      </c>
      <c r="M4" s="102">
        <v>113.04708103999999</v>
      </c>
      <c r="N4" s="102">
        <v>44.145136561000001</v>
      </c>
      <c r="P4" s="30" t="s">
        <v>336</v>
      </c>
      <c r="Q4" s="28">
        <v>46.686273911076597</v>
      </c>
      <c r="R4" s="28">
        <v>21.0496803682097</v>
      </c>
      <c r="S4" s="28">
        <v>125.679856150042</v>
      </c>
      <c r="T4" s="28">
        <v>125.68114783714</v>
      </c>
      <c r="U4" s="28">
        <v>77.534464574480396</v>
      </c>
      <c r="V4" s="28">
        <v>742.29080207877496</v>
      </c>
      <c r="W4" s="28">
        <v>113.081144527671</v>
      </c>
      <c r="X4" s="28">
        <v>1102.0405393047699</v>
      </c>
      <c r="Y4" s="28">
        <v>322925.34734635102</v>
      </c>
      <c r="Z4" s="28">
        <v>1653.65558778121</v>
      </c>
      <c r="AA4" s="28">
        <v>484.18525505183601</v>
      </c>
      <c r="AB4" s="28">
        <v>523.79525367945803</v>
      </c>
      <c r="AC4" s="28">
        <v>19.152993578823299</v>
      </c>
      <c r="AD4" s="28">
        <v>290.607736129741</v>
      </c>
      <c r="AE4" s="28">
        <v>290.60766298318401</v>
      </c>
      <c r="AF4" s="28">
        <v>639.62558728373995</v>
      </c>
      <c r="AG4" s="28">
        <v>935.08226524248096</v>
      </c>
      <c r="AH4" s="28">
        <v>15.6973350452046</v>
      </c>
      <c r="AI4" s="28">
        <v>11.9602506633597</v>
      </c>
      <c r="AJ4" s="28">
        <v>111.86715590193801</v>
      </c>
      <c r="AK4" s="28">
        <v>44.150955578468498</v>
      </c>
      <c r="AL4" s="28">
        <v>482.4898872887</v>
      </c>
      <c r="AM4" s="28">
        <v>0</v>
      </c>
      <c r="AN4" s="28">
        <v>68763.659014203295</v>
      </c>
      <c r="AO4" s="28">
        <v>10548.530175873701</v>
      </c>
      <c r="AP4" s="28">
        <v>79951.814777360705</v>
      </c>
      <c r="AQ4" s="28">
        <v>891.08972008465696</v>
      </c>
      <c r="AR4" s="28">
        <v>1.94302071793515</v>
      </c>
      <c r="AS4" s="28">
        <v>13098.081380789999</v>
      </c>
      <c r="AT4" s="28">
        <v>10.246737148431601</v>
      </c>
      <c r="AU4" s="28">
        <v>2.0894784084833802</v>
      </c>
      <c r="AV4" s="28">
        <v>823.53535739678205</v>
      </c>
      <c r="AW4" s="28">
        <v>15.9083221173189</v>
      </c>
      <c r="AX4" s="28">
        <v>0.67935914725221402</v>
      </c>
      <c r="AY4" s="28">
        <v>0.57673814822775904</v>
      </c>
      <c r="AZ4" s="28">
        <v>2354.3060904211302</v>
      </c>
      <c r="BA4" s="28">
        <v>1628.7560999561199</v>
      </c>
      <c r="BB4" s="28">
        <v>725.54999046500996</v>
      </c>
      <c r="BC4" s="28">
        <v>7.6904374851876796</v>
      </c>
      <c r="BD4" s="28">
        <v>9.3297742687544399E-2</v>
      </c>
      <c r="BE4" s="28">
        <v>59.972293523371697</v>
      </c>
      <c r="BF4" s="28">
        <v>1.63754043552307</v>
      </c>
      <c r="BG4" s="28">
        <v>90.509879903216998</v>
      </c>
      <c r="BH4" s="28">
        <v>13.7903508104741</v>
      </c>
      <c r="BI4" s="28">
        <v>3.3632878078892299</v>
      </c>
      <c r="BJ4" s="28">
        <v>434.62580113207298</v>
      </c>
      <c r="BK4" s="28">
        <v>72.442760357104603</v>
      </c>
      <c r="BL4" s="28">
        <v>9.0869770994890793</v>
      </c>
      <c r="BM4" s="28">
        <v>152.54629232185201</v>
      </c>
      <c r="BN4" s="28">
        <v>0.46092860993071899</v>
      </c>
      <c r="BO4" s="28">
        <v>1093.40123921802</v>
      </c>
      <c r="BP4" s="28">
        <v>0</v>
      </c>
      <c r="BQ4" s="28">
        <v>0.91631549893990805</v>
      </c>
      <c r="BR4" s="28">
        <v>3087.54705623064</v>
      </c>
      <c r="BS4" s="28">
        <v>295.63721316159302</v>
      </c>
      <c r="BT4" s="28">
        <v>26084.365750535901</v>
      </c>
      <c r="BU4" s="28">
        <v>4578.1669572992196</v>
      </c>
      <c r="BV4" s="28">
        <f t="shared" ref="BV4:BV34" si="15">AS4*0.108*92.1006/14.43</f>
        <v>9028.7487618929626</v>
      </c>
      <c r="BW4" s="28">
        <f t="shared" ref="BW4:BW34" si="16">BU4-AK4*0.966*106.165/128.1705</f>
        <v>4542.8396513417447</v>
      </c>
      <c r="BY4" s="28">
        <f t="shared" si="0"/>
        <v>28164.117172515354</v>
      </c>
      <c r="CA4" s="32">
        <f t="shared" si="1"/>
        <v>8.0001384466992422E-3</v>
      </c>
      <c r="CB4" s="25">
        <f t="shared" si="2"/>
        <v>2.5257900382863512E-4</v>
      </c>
      <c r="CC4" s="25">
        <f t="shared" si="3"/>
        <v>2.63946742168112E-4</v>
      </c>
      <c r="CD4" s="25">
        <f t="shared" si="4"/>
        <v>4.4685439728690279E-5</v>
      </c>
      <c r="CE4" s="25">
        <f t="shared" si="5"/>
        <v>-3.3298072781594128E-4</v>
      </c>
      <c r="CF4" s="25">
        <f t="shared" si="6"/>
        <v>-4.2933112829277265E-4</v>
      </c>
      <c r="CG4" s="25">
        <f t="shared" si="7"/>
        <v>2.6078803559000937E-4</v>
      </c>
      <c r="CH4" s="25">
        <f t="shared" si="8"/>
        <v>2.2023956981052264E-4</v>
      </c>
      <c r="CI4" s="25">
        <f t="shared" si="9"/>
        <v>3.8721683075332955E-5</v>
      </c>
      <c r="CJ4" s="25">
        <f t="shared" si="10"/>
        <v>2.3987261947783751E-4</v>
      </c>
      <c r="CK4" s="25">
        <f t="shared" si="11"/>
        <v>-1.7404905048146502E-5</v>
      </c>
      <c r="CL4" s="25">
        <f t="shared" si="12"/>
        <v>4.7036855756795858E-5</v>
      </c>
      <c r="CM4" s="25">
        <f t="shared" si="13"/>
        <v>3.0132124914355535E-4</v>
      </c>
      <c r="CN4" s="25">
        <f t="shared" si="14"/>
        <v>1.3181559559694456E-4</v>
      </c>
      <c r="CO4" s="25"/>
      <c r="CP4" s="25"/>
      <c r="CQ4" s="25"/>
      <c r="CR4" s="25"/>
      <c r="CS4" s="25"/>
    </row>
    <row r="5" spans="1:97" x14ac:dyDescent="0.3">
      <c r="A5" s="22" t="s">
        <v>91</v>
      </c>
      <c r="B5" s="102">
        <v>93162.003454000005</v>
      </c>
      <c r="C5" s="102">
        <v>128.73113393</v>
      </c>
      <c r="D5" s="102">
        <v>21442.433091999999</v>
      </c>
      <c r="E5" s="102">
        <v>1200.1016175</v>
      </c>
      <c r="F5" s="102">
        <v>961.42032151000001</v>
      </c>
      <c r="G5" s="102">
        <v>474.37176104999998</v>
      </c>
      <c r="H5" s="102">
        <v>7289.8293880000001</v>
      </c>
      <c r="I5" s="102">
        <v>33.379093605000001</v>
      </c>
      <c r="J5" s="102">
        <v>198.46335359</v>
      </c>
      <c r="K5" s="102">
        <v>77.297874648999993</v>
      </c>
      <c r="L5" s="102">
        <v>5.5775094856000003</v>
      </c>
      <c r="M5" s="102">
        <v>29.764318369000001</v>
      </c>
      <c r="N5" s="102">
        <v>11.725031954</v>
      </c>
      <c r="P5" s="30" t="s">
        <v>182</v>
      </c>
      <c r="Q5" s="28">
        <v>7.1413139672503396</v>
      </c>
      <c r="R5" s="28">
        <v>3.0238656672676099</v>
      </c>
      <c r="S5" s="28">
        <v>17.9049595739341</v>
      </c>
      <c r="T5" s="28">
        <v>17.9050973377046</v>
      </c>
      <c r="U5" s="28">
        <v>11.222559371682699</v>
      </c>
      <c r="V5" s="28">
        <v>113.23752314672301</v>
      </c>
      <c r="W5" s="28">
        <v>17.488596837245701</v>
      </c>
      <c r="X5" s="28">
        <v>158.58579543665201</v>
      </c>
      <c r="Y5" s="28">
        <v>52060.377086040797</v>
      </c>
      <c r="Z5" s="28">
        <v>249.64633932234301</v>
      </c>
      <c r="AA5" s="28">
        <v>73.083408093751501</v>
      </c>
      <c r="AB5" s="28">
        <v>77.230660181319095</v>
      </c>
      <c r="AC5" s="28">
        <v>2.9368668299393801</v>
      </c>
      <c r="AD5" s="28">
        <v>40.785476695447997</v>
      </c>
      <c r="AE5" s="28">
        <v>40.7854886107244</v>
      </c>
      <c r="AF5" s="28">
        <v>95.407563132106404</v>
      </c>
      <c r="AG5" s="28">
        <v>151.132240622144</v>
      </c>
      <c r="AH5" s="28">
        <v>2.4874174104187099</v>
      </c>
      <c r="AI5" s="28">
        <v>1.59898256177075</v>
      </c>
      <c r="AJ5" s="28">
        <v>17.840142752900402</v>
      </c>
      <c r="AK5" s="28">
        <v>6.4194298450668903</v>
      </c>
      <c r="AL5" s="28">
        <v>69.209629965222106</v>
      </c>
      <c r="AM5" s="28">
        <v>0</v>
      </c>
      <c r="AN5" s="28">
        <v>10291.6569594955</v>
      </c>
      <c r="AO5" s="28">
        <v>1538.83999250428</v>
      </c>
      <c r="AP5" s="28">
        <v>11925.904515131901</v>
      </c>
      <c r="AQ5" s="28">
        <v>134.844993106147</v>
      </c>
      <c r="AR5" s="28">
        <v>0.25101837331966398</v>
      </c>
      <c r="AS5" s="28">
        <v>2051.8412455662301</v>
      </c>
      <c r="AT5" s="28">
        <v>1.3065142391022699</v>
      </c>
      <c r="AU5" s="28">
        <v>0.25912523575676399</v>
      </c>
      <c r="AV5" s="28">
        <v>112.64594553481299</v>
      </c>
      <c r="AW5" s="28">
        <v>1.8761414485468699</v>
      </c>
      <c r="AX5" s="28">
        <v>7.3807045861648796E-2</v>
      </c>
      <c r="AY5" s="28">
        <v>7.4267545098298596E-2</v>
      </c>
      <c r="AZ5" s="28">
        <v>556.85404068310197</v>
      </c>
      <c r="BA5" s="28">
        <v>453.92950599612999</v>
      </c>
      <c r="BB5" s="28">
        <v>102.924534686971</v>
      </c>
      <c r="BC5" s="28">
        <v>0.79565827477306095</v>
      </c>
      <c r="BD5" s="28">
        <v>1.04812028417577E-2</v>
      </c>
      <c r="BE5" s="28">
        <v>6.9501256303840897</v>
      </c>
      <c r="BF5" s="28">
        <v>0.197069192061156</v>
      </c>
      <c r="BG5" s="28">
        <v>11.578538225389501</v>
      </c>
      <c r="BH5" s="28">
        <v>1.8225188688084499</v>
      </c>
      <c r="BI5" s="28">
        <v>0.42309912972546898</v>
      </c>
      <c r="BJ5" s="28">
        <v>55.7380985135336</v>
      </c>
      <c r="BK5" s="28">
        <v>10.514555572907399</v>
      </c>
      <c r="BL5" s="28">
        <v>1.00437180949861</v>
      </c>
      <c r="BM5" s="28">
        <v>258.86968622717501</v>
      </c>
      <c r="BN5" s="28">
        <v>5.3039499440577099E-2</v>
      </c>
      <c r="BO5" s="28">
        <v>247.084174980847</v>
      </c>
      <c r="BP5" s="28">
        <v>0</v>
      </c>
      <c r="BQ5" s="28">
        <v>0.11961775293284101</v>
      </c>
      <c r="BR5" s="28">
        <v>480.29407302395799</v>
      </c>
      <c r="BS5" s="28">
        <v>46.259927934654897</v>
      </c>
      <c r="BT5" s="28">
        <v>4040.01131709629</v>
      </c>
      <c r="BU5" s="28">
        <v>697.13187302997699</v>
      </c>
      <c r="BV5" s="28">
        <f t="shared" si="15"/>
        <v>1414.37196539923</v>
      </c>
      <c r="BW5" s="28">
        <f t="shared" si="16"/>
        <v>691.99537803823966</v>
      </c>
      <c r="BY5" s="28">
        <f t="shared" si="0"/>
        <v>4345.8399719530844</v>
      </c>
      <c r="CA5" s="32">
        <f t="shared" si="1"/>
        <v>8.0000274202305394E-3</v>
      </c>
      <c r="CB5" s="25">
        <f t="shared" si="2"/>
        <v>-0.44118444048118494</v>
      </c>
      <c r="CC5" s="25">
        <f t="shared" si="3"/>
        <v>-0.46237069578788798</v>
      </c>
      <c r="CD5" s="25">
        <f t="shared" si="4"/>
        <v>-0.44381757126333948</v>
      </c>
      <c r="CE5" s="25">
        <f t="shared" si="5"/>
        <v>-0.53599425868359685</v>
      </c>
      <c r="CF5" s="25">
        <f t="shared" si="6"/>
        <v>-0.52785530340861586</v>
      </c>
      <c r="CG5" s="25">
        <f t="shared" si="7"/>
        <v>-0.47913388766241566</v>
      </c>
      <c r="CH5" s="25">
        <f t="shared" si="8"/>
        <v>-0.44580166392554127</v>
      </c>
      <c r="CI5" s="25">
        <f t="shared" si="9"/>
        <v>-0.46358347684364576</v>
      </c>
      <c r="CJ5" s="25">
        <f t="shared" si="10"/>
        <v>-0.42942855142588537</v>
      </c>
      <c r="CK5" s="25">
        <f t="shared" si="11"/>
        <v>-0.47235950799519111</v>
      </c>
      <c r="CL5" s="25">
        <f t="shared" si="12"/>
        <v>-0.45784661145362127</v>
      </c>
      <c r="CM5" s="25">
        <f t="shared" si="13"/>
        <v>-0.41243079648481568</v>
      </c>
      <c r="CN5" s="25">
        <f t="shared" si="14"/>
        <v>-0.45250214496201019</v>
      </c>
      <c r="CO5" s="25"/>
      <c r="CP5" s="25"/>
      <c r="CQ5" s="25"/>
      <c r="CR5" s="25"/>
      <c r="CS5" s="25"/>
    </row>
    <row r="6" spans="1:97" x14ac:dyDescent="0.3">
      <c r="A6" s="22" t="s">
        <v>92</v>
      </c>
      <c r="B6" s="102">
        <v>59768.698308999999</v>
      </c>
      <c r="C6" s="102">
        <v>70.838441752999998</v>
      </c>
      <c r="D6" s="102">
        <v>10133.530605</v>
      </c>
      <c r="E6" s="102">
        <v>657.47785008999995</v>
      </c>
      <c r="F6" s="102">
        <v>526.47370092999995</v>
      </c>
      <c r="G6" s="102">
        <v>273.18783661999998</v>
      </c>
      <c r="H6" s="102">
        <v>4104.4206771999998</v>
      </c>
      <c r="I6" s="102">
        <v>18.480657532999999</v>
      </c>
      <c r="J6" s="102">
        <v>110.44218004</v>
      </c>
      <c r="K6" s="102">
        <v>42.825526486000001</v>
      </c>
      <c r="L6" s="102">
        <v>3.0799074552999999</v>
      </c>
      <c r="M6" s="102">
        <v>16.403621927</v>
      </c>
      <c r="N6" s="102">
        <v>6.5004809975000004</v>
      </c>
      <c r="P6" s="30" t="s">
        <v>183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28">
        <v>0</v>
      </c>
      <c r="AI6" s="28">
        <v>0</v>
      </c>
      <c r="AJ6" s="28">
        <v>0</v>
      </c>
      <c r="AK6" s="28">
        <v>0</v>
      </c>
      <c r="AL6" s="28">
        <v>0</v>
      </c>
      <c r="AM6" s="28">
        <v>0</v>
      </c>
      <c r="AN6" s="28">
        <v>0</v>
      </c>
      <c r="AO6" s="28">
        <v>0</v>
      </c>
      <c r="AP6" s="28">
        <v>0</v>
      </c>
      <c r="AQ6" s="28">
        <v>0</v>
      </c>
      <c r="AR6" s="28">
        <v>0</v>
      </c>
      <c r="AS6" s="28">
        <v>0</v>
      </c>
      <c r="AT6" s="28">
        <v>0</v>
      </c>
      <c r="AU6" s="28">
        <v>0</v>
      </c>
      <c r="AV6" s="28">
        <v>0</v>
      </c>
      <c r="AW6" s="28">
        <v>0</v>
      </c>
      <c r="AX6" s="28">
        <v>0</v>
      </c>
      <c r="AY6" s="28">
        <v>0</v>
      </c>
      <c r="AZ6" s="28">
        <v>0</v>
      </c>
      <c r="BA6" s="28">
        <v>0</v>
      </c>
      <c r="BB6" s="28">
        <v>0</v>
      </c>
      <c r="BC6" s="28">
        <v>0</v>
      </c>
      <c r="BD6" s="28">
        <v>0</v>
      </c>
      <c r="BE6" s="28">
        <v>0</v>
      </c>
      <c r="BF6" s="28">
        <v>0</v>
      </c>
      <c r="BG6" s="28">
        <v>0</v>
      </c>
      <c r="BH6" s="28">
        <v>0</v>
      </c>
      <c r="BI6" s="28">
        <v>0</v>
      </c>
      <c r="BJ6" s="28">
        <v>0</v>
      </c>
      <c r="BK6" s="28">
        <v>0</v>
      </c>
      <c r="BL6" s="28">
        <v>0</v>
      </c>
      <c r="BM6" s="28">
        <v>0</v>
      </c>
      <c r="BN6" s="28">
        <v>0</v>
      </c>
      <c r="BO6" s="28">
        <v>0</v>
      </c>
      <c r="BP6" s="28">
        <v>0</v>
      </c>
      <c r="BQ6" s="28">
        <v>0</v>
      </c>
      <c r="BR6" s="28">
        <v>0</v>
      </c>
      <c r="BS6" s="28">
        <v>0</v>
      </c>
      <c r="BT6" s="28">
        <v>0</v>
      </c>
      <c r="BU6" s="28">
        <v>0</v>
      </c>
      <c r="BV6" s="28">
        <f t="shared" si="15"/>
        <v>0</v>
      </c>
      <c r="BW6" s="28">
        <f t="shared" si="16"/>
        <v>0</v>
      </c>
      <c r="BY6" s="28" t="str">
        <f t="shared" si="0"/>
        <v/>
      </c>
      <c r="CA6" s="32" t="str">
        <f t="shared" si="1"/>
        <v/>
      </c>
      <c r="CB6" s="25">
        <f t="shared" si="2"/>
        <v>-1</v>
      </c>
      <c r="CC6" s="25">
        <f t="shared" si="3"/>
        <v>-1</v>
      </c>
      <c r="CD6" s="25">
        <f t="shared" si="4"/>
        <v>-1</v>
      </c>
      <c r="CE6" s="25">
        <f t="shared" si="5"/>
        <v>-1</v>
      </c>
      <c r="CF6" s="25">
        <f t="shared" si="6"/>
        <v>-1</v>
      </c>
      <c r="CG6" s="25">
        <f t="shared" si="7"/>
        <v>-1</v>
      </c>
      <c r="CH6" s="25">
        <f t="shared" si="8"/>
        <v>-1</v>
      </c>
      <c r="CI6" s="25">
        <f t="shared" si="9"/>
        <v>-1</v>
      </c>
      <c r="CJ6" s="25">
        <f t="shared" si="10"/>
        <v>-1</v>
      </c>
      <c r="CK6" s="25">
        <f t="shared" si="11"/>
        <v>-1</v>
      </c>
      <c r="CL6" s="25">
        <f t="shared" si="12"/>
        <v>-1</v>
      </c>
      <c r="CM6" s="25">
        <f t="shared" si="13"/>
        <v>-1</v>
      </c>
      <c r="CN6" s="25">
        <f t="shared" si="14"/>
        <v>-1</v>
      </c>
      <c r="CO6" s="25"/>
      <c r="CP6" s="25"/>
      <c r="CQ6" s="25"/>
      <c r="CR6" s="25"/>
      <c r="CS6" s="25"/>
    </row>
    <row r="7" spans="1:97" x14ac:dyDescent="0.3">
      <c r="A7" s="22" t="s">
        <v>93</v>
      </c>
      <c r="B7" s="102">
        <v>174136.96105000001</v>
      </c>
      <c r="C7" s="102">
        <v>284.01654041</v>
      </c>
      <c r="D7" s="102">
        <v>41371.061306000003</v>
      </c>
      <c r="E7" s="102">
        <v>1355.5355955</v>
      </c>
      <c r="F7" s="102">
        <v>931.87442011999997</v>
      </c>
      <c r="G7" s="102">
        <v>663.18797658000005</v>
      </c>
      <c r="H7" s="102">
        <v>15816.392426</v>
      </c>
      <c r="I7" s="102">
        <v>67.062584047000001</v>
      </c>
      <c r="J7" s="102">
        <v>376.87479137999998</v>
      </c>
      <c r="K7" s="102">
        <v>156.95380825000001</v>
      </c>
      <c r="L7" s="102">
        <v>11.085515353</v>
      </c>
      <c r="M7" s="102">
        <v>55.641930141000003</v>
      </c>
      <c r="N7" s="102">
        <v>23.101203321</v>
      </c>
      <c r="P7" s="30" t="s">
        <v>184</v>
      </c>
      <c r="Q7" s="28">
        <v>22.067350152829398</v>
      </c>
      <c r="R7" s="28">
        <v>11.085102209735201</v>
      </c>
      <c r="S7" s="28">
        <v>67.059257370267105</v>
      </c>
      <c r="T7" s="28">
        <v>67.059884387233794</v>
      </c>
      <c r="U7" s="28">
        <v>40.986406952909299</v>
      </c>
      <c r="V7" s="28">
        <v>376.971916380214</v>
      </c>
      <c r="W7" s="28">
        <v>55.658022878660802</v>
      </c>
      <c r="X7" s="28">
        <v>573.56173205709899</v>
      </c>
      <c r="Y7" s="28">
        <v>174177.85394026499</v>
      </c>
      <c r="Z7" s="28">
        <v>819.02350501408705</v>
      </c>
      <c r="AA7" s="28">
        <v>242.554108593667</v>
      </c>
      <c r="AB7" s="28">
        <v>275.624186463473</v>
      </c>
      <c r="AC7" s="28">
        <v>8.9371056766599999</v>
      </c>
      <c r="AD7" s="28">
        <v>156.938375682578</v>
      </c>
      <c r="AE7" s="28">
        <v>156.938365058123</v>
      </c>
      <c r="AF7" s="28">
        <v>330.97221211329497</v>
      </c>
      <c r="AG7" s="28">
        <v>596.70863664277897</v>
      </c>
      <c r="AH7" s="28">
        <v>7.3226436133269397</v>
      </c>
      <c r="AI7" s="28">
        <v>6.8712724342796703</v>
      </c>
      <c r="AJ7" s="28">
        <v>49.103410632746503</v>
      </c>
      <c r="AK7" s="28">
        <v>23.1026913348236</v>
      </c>
      <c r="AL7" s="28">
        <v>284.08545080441098</v>
      </c>
      <c r="AM7" s="28">
        <v>0</v>
      </c>
      <c r="AN7" s="28">
        <v>35661.461673638703</v>
      </c>
      <c r="AO7" s="28">
        <v>5379.0793238865199</v>
      </c>
      <c r="AP7" s="28">
        <v>41371.513209638601</v>
      </c>
      <c r="AQ7" s="28">
        <v>470.00338654717598</v>
      </c>
      <c r="AR7" s="28">
        <v>1.0904030549446899</v>
      </c>
      <c r="AS7" s="28">
        <v>8386.1555716529692</v>
      </c>
      <c r="AT7" s="28">
        <v>5.7538913374890397</v>
      </c>
      <c r="AU7" s="28">
        <v>1.2107426349642001</v>
      </c>
      <c r="AV7" s="28">
        <v>477.96849793592202</v>
      </c>
      <c r="AW7" s="28">
        <v>9.0318020282522298</v>
      </c>
      <c r="AX7" s="28">
        <v>0.39998600472891399</v>
      </c>
      <c r="AY7" s="28">
        <v>0.325488246388553</v>
      </c>
      <c r="AZ7" s="28">
        <v>1355.1731049494799</v>
      </c>
      <c r="BA7" s="28">
        <v>931.55854606678895</v>
      </c>
      <c r="BB7" s="28">
        <v>423.614558882697</v>
      </c>
      <c r="BC7" s="28">
        <v>4.5023033427580899</v>
      </c>
      <c r="BD7" s="28">
        <v>5.4934558772466398E-2</v>
      </c>
      <c r="BE7" s="28">
        <v>34.334896357413299</v>
      </c>
      <c r="BF7" s="28">
        <v>0.95719187795212601</v>
      </c>
      <c r="BG7" s="28">
        <v>50.555568820031098</v>
      </c>
      <c r="BH7" s="28">
        <v>7.61381552825498</v>
      </c>
      <c r="BI7" s="28">
        <v>1.9049836962692199</v>
      </c>
      <c r="BJ7" s="28">
        <v>242.23153626878701</v>
      </c>
      <c r="BK7" s="28">
        <v>43.550016795681501</v>
      </c>
      <c r="BL7" s="28">
        <v>5.29672605808077</v>
      </c>
      <c r="BM7" s="28">
        <v>88.060021517110599</v>
      </c>
      <c r="BN7" s="28">
        <v>0.26575679866840801</v>
      </c>
      <c r="BO7" s="28">
        <v>663.33844154830604</v>
      </c>
      <c r="BP7" s="28">
        <v>0</v>
      </c>
      <c r="BQ7" s="28">
        <v>0.53582078524439003</v>
      </c>
      <c r="BR7" s="28">
        <v>1868.2653422854601</v>
      </c>
      <c r="BS7" s="28">
        <v>176.925223207725</v>
      </c>
      <c r="BT7" s="28">
        <v>15819.8072332545</v>
      </c>
      <c r="BU7" s="28">
        <v>2711.9203863323701</v>
      </c>
      <c r="BV7" s="28">
        <f t="shared" si="15"/>
        <v>5780.7315081773249</v>
      </c>
      <c r="BW7" s="28">
        <f t="shared" si="16"/>
        <v>2693.4348103231287</v>
      </c>
      <c r="BY7" s="28">
        <f t="shared" si="0"/>
        <v>16901.085655273542</v>
      </c>
      <c r="CA7" s="32">
        <f t="shared" si="1"/>
        <v>8.000002572692606E-3</v>
      </c>
      <c r="CB7" s="25">
        <f t="shared" si="2"/>
        <v>2.3483176700917068E-4</v>
      </c>
      <c r="CC7" s="25">
        <f t="shared" si="3"/>
        <v>2.4262810296717203E-4</v>
      </c>
      <c r="CD7" s="25">
        <f t="shared" si="4"/>
        <v>1.0923182155149297E-5</v>
      </c>
      <c r="CE7" s="25">
        <f t="shared" si="5"/>
        <v>-2.6741499944630458E-4</v>
      </c>
      <c r="CF7" s="25">
        <f t="shared" si="6"/>
        <v>-3.3896633107532103E-4</v>
      </c>
      <c r="CG7" s="25">
        <f t="shared" si="7"/>
        <v>2.2688132719461617E-4</v>
      </c>
      <c r="CH7" s="25">
        <f t="shared" si="8"/>
        <v>2.1590304302806661E-4</v>
      </c>
      <c r="CI7" s="25">
        <f t="shared" si="9"/>
        <v>-4.0255826770940555E-5</v>
      </c>
      <c r="CJ7" s="25">
        <f t="shared" si="10"/>
        <v>2.5771158601077814E-4</v>
      </c>
      <c r="CK7" s="25">
        <f t="shared" si="11"/>
        <v>-9.8393228231921445E-5</v>
      </c>
      <c r="CL7" s="25">
        <f t="shared" si="12"/>
        <v>-3.7268746796451416E-5</v>
      </c>
      <c r="CM7" s="25">
        <f t="shared" si="13"/>
        <v>2.8921961585478244E-4</v>
      </c>
      <c r="CN7" s="25">
        <f t="shared" si="14"/>
        <v>6.4412827458538882E-5</v>
      </c>
      <c r="CO7" s="25"/>
      <c r="CP7" s="25"/>
      <c r="CQ7" s="25"/>
      <c r="CR7" s="25"/>
      <c r="CS7" s="25"/>
    </row>
    <row r="8" spans="1:97" x14ac:dyDescent="0.3">
      <c r="A8" s="22" t="s">
        <v>94</v>
      </c>
      <c r="B8" s="102">
        <v>67099.638951000001</v>
      </c>
      <c r="C8" s="102">
        <v>84.050765835999997</v>
      </c>
      <c r="D8" s="102">
        <v>12400.040515999999</v>
      </c>
      <c r="E8" s="102">
        <v>780.10796440000001</v>
      </c>
      <c r="F8" s="102">
        <v>624.66930546000003</v>
      </c>
      <c r="G8" s="102">
        <v>318.56261906999998</v>
      </c>
      <c r="H8" s="102">
        <v>4946.0825377000001</v>
      </c>
      <c r="I8" s="102">
        <v>21.836092488999999</v>
      </c>
      <c r="J8" s="102">
        <v>130.57540921</v>
      </c>
      <c r="K8" s="102">
        <v>50.594621226999998</v>
      </c>
      <c r="L8" s="102">
        <v>3.6417469279999999</v>
      </c>
      <c r="M8" s="102">
        <v>19.392665312999998</v>
      </c>
      <c r="N8" s="102">
        <v>7.6756721459000001</v>
      </c>
      <c r="P8" s="30" t="s">
        <v>185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G8" s="28">
        <v>0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28">
        <v>0</v>
      </c>
      <c r="AV8" s="28">
        <v>0</v>
      </c>
      <c r="AW8" s="28">
        <v>0</v>
      </c>
      <c r="AX8" s="28">
        <v>0</v>
      </c>
      <c r="AY8" s="28">
        <v>0</v>
      </c>
      <c r="AZ8" s="28">
        <v>0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8">
        <v>0</v>
      </c>
      <c r="BH8" s="28">
        <v>0</v>
      </c>
      <c r="BI8" s="28">
        <v>0</v>
      </c>
      <c r="BJ8" s="28">
        <v>0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28">
        <v>0</v>
      </c>
      <c r="BR8" s="28">
        <v>0</v>
      </c>
      <c r="BS8" s="28">
        <v>0</v>
      </c>
      <c r="BT8" s="28">
        <v>0</v>
      </c>
      <c r="BU8" s="28">
        <v>0</v>
      </c>
      <c r="BV8" s="28">
        <f t="shared" si="15"/>
        <v>0</v>
      </c>
      <c r="BW8" s="28">
        <f t="shared" si="16"/>
        <v>0</v>
      </c>
      <c r="BY8" s="28" t="str">
        <f t="shared" si="0"/>
        <v/>
      </c>
      <c r="CA8" s="32" t="str">
        <f t="shared" si="1"/>
        <v/>
      </c>
      <c r="CB8" s="25">
        <f t="shared" si="2"/>
        <v>-1</v>
      </c>
      <c r="CC8" s="25">
        <f t="shared" si="3"/>
        <v>-1</v>
      </c>
      <c r="CD8" s="25">
        <f t="shared" si="4"/>
        <v>-1</v>
      </c>
      <c r="CE8" s="25">
        <f t="shared" si="5"/>
        <v>-1</v>
      </c>
      <c r="CF8" s="25">
        <f t="shared" si="6"/>
        <v>-1</v>
      </c>
      <c r="CG8" s="25">
        <f t="shared" si="7"/>
        <v>-1</v>
      </c>
      <c r="CH8" s="25">
        <f t="shared" si="8"/>
        <v>-1</v>
      </c>
      <c r="CI8" s="25">
        <f t="shared" si="9"/>
        <v>-1</v>
      </c>
      <c r="CJ8" s="25">
        <f t="shared" si="10"/>
        <v>-1</v>
      </c>
      <c r="CK8" s="25">
        <f t="shared" si="11"/>
        <v>-1</v>
      </c>
      <c r="CL8" s="25">
        <f t="shared" si="12"/>
        <v>-1</v>
      </c>
      <c r="CM8" s="25">
        <f t="shared" si="13"/>
        <v>-1</v>
      </c>
      <c r="CN8" s="25">
        <f t="shared" si="14"/>
        <v>-1</v>
      </c>
      <c r="CO8" s="25"/>
      <c r="CP8" s="25"/>
      <c r="CQ8" s="25"/>
      <c r="CR8" s="25"/>
      <c r="CS8" s="25"/>
    </row>
    <row r="9" spans="1:97" x14ac:dyDescent="0.3">
      <c r="A9" s="22" t="s">
        <v>95</v>
      </c>
      <c r="B9" s="102">
        <v>128175.3922</v>
      </c>
      <c r="C9" s="102">
        <v>167.70115405000001</v>
      </c>
      <c r="D9" s="102">
        <v>25101.194373999999</v>
      </c>
      <c r="E9" s="102">
        <v>1556.5074085000001</v>
      </c>
      <c r="F9" s="102">
        <v>1246.3682681</v>
      </c>
      <c r="G9" s="102">
        <v>627.48769564999998</v>
      </c>
      <c r="H9" s="102">
        <v>9480.2290259000001</v>
      </c>
      <c r="I9" s="102">
        <v>43.442362457000002</v>
      </c>
      <c r="J9" s="102">
        <v>258.21646852999999</v>
      </c>
      <c r="K9" s="102">
        <v>100.65360364</v>
      </c>
      <c r="L9" s="102">
        <v>7.2494397739999998</v>
      </c>
      <c r="M9" s="102">
        <v>38.602016499999998</v>
      </c>
      <c r="N9" s="102">
        <v>15.263417185</v>
      </c>
      <c r="P9" s="30" t="s">
        <v>186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0</v>
      </c>
      <c r="AV9" s="28">
        <v>0</v>
      </c>
      <c r="AW9" s="28">
        <v>0</v>
      </c>
      <c r="AX9" s="28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8">
        <v>0</v>
      </c>
      <c r="BH9" s="28">
        <v>0</v>
      </c>
      <c r="BI9" s="28">
        <v>0</v>
      </c>
      <c r="BJ9" s="28">
        <v>0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28">
        <v>0</v>
      </c>
      <c r="BR9" s="28">
        <v>0</v>
      </c>
      <c r="BS9" s="28">
        <v>0</v>
      </c>
      <c r="BT9" s="28">
        <v>0</v>
      </c>
      <c r="BU9" s="28">
        <v>0</v>
      </c>
      <c r="BV9" s="28">
        <f t="shared" si="15"/>
        <v>0</v>
      </c>
      <c r="BW9" s="28">
        <f t="shared" si="16"/>
        <v>0</v>
      </c>
      <c r="BY9" s="28" t="str">
        <f t="shared" si="0"/>
        <v/>
      </c>
      <c r="CA9" s="32" t="str">
        <f t="shared" si="1"/>
        <v/>
      </c>
      <c r="CB9" s="25">
        <f t="shared" si="2"/>
        <v>-1</v>
      </c>
      <c r="CC9" s="25">
        <f t="shared" si="3"/>
        <v>-1</v>
      </c>
      <c r="CD9" s="25">
        <f t="shared" si="4"/>
        <v>-1</v>
      </c>
      <c r="CE9" s="25">
        <f t="shared" si="5"/>
        <v>-1</v>
      </c>
      <c r="CF9" s="25">
        <f t="shared" si="6"/>
        <v>-1</v>
      </c>
      <c r="CG9" s="25">
        <f t="shared" si="7"/>
        <v>-1</v>
      </c>
      <c r="CH9" s="25">
        <f t="shared" si="8"/>
        <v>-1</v>
      </c>
      <c r="CI9" s="25">
        <f t="shared" si="9"/>
        <v>-1</v>
      </c>
      <c r="CJ9" s="25">
        <f t="shared" si="10"/>
        <v>-1</v>
      </c>
      <c r="CK9" s="25">
        <f t="shared" si="11"/>
        <v>-1</v>
      </c>
      <c r="CL9" s="25">
        <f t="shared" si="12"/>
        <v>-1</v>
      </c>
      <c r="CM9" s="25">
        <f t="shared" si="13"/>
        <v>-1</v>
      </c>
      <c r="CN9" s="25">
        <f t="shared" si="14"/>
        <v>-1</v>
      </c>
      <c r="CO9" s="25"/>
      <c r="CP9" s="25"/>
      <c r="CQ9" s="25"/>
      <c r="CR9" s="25"/>
      <c r="CS9" s="25"/>
    </row>
    <row r="10" spans="1:97" x14ac:dyDescent="0.3">
      <c r="A10" s="58" t="s">
        <v>96</v>
      </c>
      <c r="B10" s="102">
        <v>284904.76890000002</v>
      </c>
      <c r="C10" s="102">
        <v>501.68341445999999</v>
      </c>
      <c r="D10" s="102">
        <v>82624.758184999999</v>
      </c>
      <c r="E10" s="102">
        <v>2430.4003581000002</v>
      </c>
      <c r="F10" s="102">
        <v>1677.8949998000001</v>
      </c>
      <c r="G10" s="102">
        <v>1145.9448648</v>
      </c>
      <c r="H10" s="102">
        <v>26831.546789</v>
      </c>
      <c r="I10" s="102">
        <v>118.82921468000001</v>
      </c>
      <c r="J10" s="102">
        <v>664.30827107000005</v>
      </c>
      <c r="K10" s="102">
        <v>277.74238385000001</v>
      </c>
      <c r="L10" s="102">
        <v>19.685990085</v>
      </c>
      <c r="M10" s="102">
        <v>99.374892528000004</v>
      </c>
      <c r="N10" s="102">
        <v>40.946763345999997</v>
      </c>
      <c r="P10" s="30" t="s">
        <v>187</v>
      </c>
      <c r="Q10" s="28">
        <v>39.272943269152798</v>
      </c>
      <c r="R10" s="28">
        <v>19.686398689945399</v>
      </c>
      <c r="S10" s="28">
        <v>118.830254399277</v>
      </c>
      <c r="T10" s="28">
        <v>118.831171540821</v>
      </c>
      <c r="U10" s="28">
        <v>72.646526368293095</v>
      </c>
      <c r="V10" s="28">
        <v>664.50478456632595</v>
      </c>
      <c r="W10" s="28">
        <v>99.408955375072907</v>
      </c>
      <c r="X10" s="28">
        <v>1012.76003457764</v>
      </c>
      <c r="Y10" s="28">
        <v>284987.33799037599</v>
      </c>
      <c r="Z10" s="28">
        <v>1453.6592867955801</v>
      </c>
      <c r="AA10" s="28">
        <v>429.98407903165401</v>
      </c>
      <c r="AB10" s="28">
        <v>487.56772920530699</v>
      </c>
      <c r="AC10" s="28">
        <v>15.9067991914181</v>
      </c>
      <c r="AD10" s="28">
        <v>277.73117113294802</v>
      </c>
      <c r="AE10" s="28">
        <v>277.73111944381702</v>
      </c>
      <c r="AF10" s="28">
        <v>661.03798678417195</v>
      </c>
      <c r="AG10" s="28">
        <v>988.10612438384601</v>
      </c>
      <c r="AH10" s="28">
        <v>12.887949006343201</v>
      </c>
      <c r="AI10" s="28">
        <v>12.175510611943499</v>
      </c>
      <c r="AJ10" s="28">
        <v>87.477200889257603</v>
      </c>
      <c r="AK10" s="28">
        <v>40.9515068136755</v>
      </c>
      <c r="AL10" s="28">
        <v>501.82462366551403</v>
      </c>
      <c r="AM10" s="28">
        <v>0</v>
      </c>
      <c r="AN10" s="28">
        <v>71025.091660620499</v>
      </c>
      <c r="AO10" s="28">
        <v>10943.596934671499</v>
      </c>
      <c r="AP10" s="28">
        <v>82629.726582076197</v>
      </c>
      <c r="AQ10" s="28">
        <v>822.86077533248397</v>
      </c>
      <c r="AR10" s="28">
        <v>1.9877082893786799</v>
      </c>
      <c r="AS10" s="28">
        <v>14042.986730660799</v>
      </c>
      <c r="AT10" s="28">
        <v>10.4860429799875</v>
      </c>
      <c r="AU10" s="28">
        <v>2.16124128760947</v>
      </c>
      <c r="AV10" s="28">
        <v>852.47072403093</v>
      </c>
      <c r="AW10" s="28">
        <v>16.339480893423001</v>
      </c>
      <c r="AX10" s="28">
        <v>0.70656846089827197</v>
      </c>
      <c r="AY10" s="28">
        <v>0.59113949966103896</v>
      </c>
      <c r="AZ10" s="28">
        <v>2429.9298072699798</v>
      </c>
      <c r="BA10" s="28">
        <v>1677.4688143302801</v>
      </c>
      <c r="BB10" s="28">
        <v>752.46099293969701</v>
      </c>
      <c r="BC10" s="28">
        <v>7.9830021598681604</v>
      </c>
      <c r="BD10" s="28">
        <v>9.7040777922915294E-2</v>
      </c>
      <c r="BE10" s="28">
        <v>61.778761394864297</v>
      </c>
      <c r="BF10" s="28">
        <v>1.69895565050127</v>
      </c>
      <c r="BG10" s="28">
        <v>92.473145156721102</v>
      </c>
      <c r="BH10" s="28">
        <v>14.0305217006454</v>
      </c>
      <c r="BI10" s="28">
        <v>3.4523733342151801</v>
      </c>
      <c r="BJ10" s="28">
        <v>443.73398595655698</v>
      </c>
      <c r="BK10" s="28">
        <v>75.385464882549002</v>
      </c>
      <c r="BL10" s="28">
        <v>9.4181197104229</v>
      </c>
      <c r="BM10" s="28">
        <v>157.584080953719</v>
      </c>
      <c r="BN10" s="28">
        <v>0.47592209295788601</v>
      </c>
      <c r="BO10" s="28">
        <v>1146.25191166079</v>
      </c>
      <c r="BP10" s="28">
        <v>0</v>
      </c>
      <c r="BQ10" s="28">
        <v>0.95013426593444705</v>
      </c>
      <c r="BR10" s="28">
        <v>3167.7185815683702</v>
      </c>
      <c r="BS10" s="28">
        <v>299.027305640821</v>
      </c>
      <c r="BT10" s="28">
        <v>26837.942518119198</v>
      </c>
      <c r="BU10" s="28">
        <v>4654.1121969239903</v>
      </c>
      <c r="BV10" s="28">
        <f t="shared" si="15"/>
        <v>9680.08942467616</v>
      </c>
      <c r="BW10" s="28">
        <f t="shared" si="16"/>
        <v>4621.3449240151376</v>
      </c>
      <c r="BY10" s="28">
        <f t="shared" si="0"/>
        <v>28736.551582703934</v>
      </c>
      <c r="CA10" s="32">
        <f t="shared" si="1"/>
        <v>8.0000021073234721E-3</v>
      </c>
      <c r="CB10" s="25">
        <f t="shared" si="2"/>
        <v>2.8981294590035129E-4</v>
      </c>
      <c r="CC10" s="25">
        <f t="shared" si="3"/>
        <v>2.8147074717633391E-4</v>
      </c>
      <c r="CD10" s="25">
        <f t="shared" si="4"/>
        <v>6.0132061930802689E-5</v>
      </c>
      <c r="CE10" s="25">
        <f t="shared" si="5"/>
        <v>-1.9361041832144434E-4</v>
      </c>
      <c r="CF10" s="25">
        <f t="shared" si="6"/>
        <v>-2.5400008330124334E-4</v>
      </c>
      <c r="CG10" s="25">
        <f t="shared" si="7"/>
        <v>2.6794208885748817E-4</v>
      </c>
      <c r="CH10" s="25">
        <f t="shared" si="8"/>
        <v>2.3836602375157322E-4</v>
      </c>
      <c r="CI10" s="25">
        <f t="shared" si="9"/>
        <v>1.6467842746131604E-5</v>
      </c>
      <c r="CJ10" s="25">
        <f t="shared" si="10"/>
        <v>2.9581672377702325E-4</v>
      </c>
      <c r="CK10" s="25">
        <f t="shared" si="11"/>
        <v>-4.0557029960079304E-5</v>
      </c>
      <c r="CL10" s="25">
        <f t="shared" si="12"/>
        <v>2.0756128781665459E-5</v>
      </c>
      <c r="CM10" s="25">
        <f t="shared" si="13"/>
        <v>3.4277115885489258E-4</v>
      </c>
      <c r="CN10" s="25">
        <f t="shared" si="14"/>
        <v>1.1584475274445676E-4</v>
      </c>
      <c r="CO10" s="25"/>
      <c r="CP10" s="25"/>
      <c r="CQ10" s="25"/>
      <c r="CR10" s="25"/>
      <c r="CS10" s="25"/>
    </row>
    <row r="11" spans="1:97" x14ac:dyDescent="0.3">
      <c r="A11" s="22" t="s">
        <v>97</v>
      </c>
      <c r="B11" s="102">
        <v>637367.53712999995</v>
      </c>
      <c r="C11" s="102">
        <v>1381.9623171000001</v>
      </c>
      <c r="D11" s="102">
        <v>145465.07005000001</v>
      </c>
      <c r="E11" s="102">
        <v>6598.0064776999998</v>
      </c>
      <c r="F11" s="102">
        <v>4536.1751901999996</v>
      </c>
      <c r="G11" s="102">
        <v>408.42569566999998</v>
      </c>
      <c r="H11" s="102">
        <v>60074.863267000001</v>
      </c>
      <c r="I11" s="102">
        <v>287.66603579000002</v>
      </c>
      <c r="J11" s="102">
        <v>1468.3974897000001</v>
      </c>
      <c r="K11" s="102">
        <v>751.81332011999996</v>
      </c>
      <c r="L11" s="102">
        <v>47.694739431000002</v>
      </c>
      <c r="M11" s="102">
        <v>229.74382460000001</v>
      </c>
      <c r="N11" s="102">
        <v>96.786469315000005</v>
      </c>
      <c r="P11" s="30" t="s">
        <v>188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28">
        <v>0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0</v>
      </c>
      <c r="AV11" s="28">
        <v>0</v>
      </c>
      <c r="AW11" s="28">
        <v>0</v>
      </c>
      <c r="AX11" s="28">
        <v>0</v>
      </c>
      <c r="AY11" s="28">
        <v>0</v>
      </c>
      <c r="AZ11" s="28">
        <v>0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8">
        <v>0</v>
      </c>
      <c r="BH11" s="28">
        <v>0</v>
      </c>
      <c r="BI11" s="28">
        <v>0</v>
      </c>
      <c r="BJ11" s="28">
        <v>0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28">
        <v>0</v>
      </c>
      <c r="BR11" s="28">
        <v>0</v>
      </c>
      <c r="BS11" s="28">
        <v>0</v>
      </c>
      <c r="BT11" s="28">
        <v>0</v>
      </c>
      <c r="BU11" s="28">
        <v>0</v>
      </c>
      <c r="BV11" s="28">
        <f t="shared" si="15"/>
        <v>0</v>
      </c>
      <c r="BW11" s="28">
        <f t="shared" si="16"/>
        <v>0</v>
      </c>
      <c r="BY11" s="28" t="str">
        <f t="shared" si="0"/>
        <v/>
      </c>
      <c r="CA11" s="32" t="str">
        <f t="shared" si="1"/>
        <v/>
      </c>
      <c r="CB11" s="25">
        <f t="shared" si="2"/>
        <v>-1</v>
      </c>
      <c r="CC11" s="25">
        <f t="shared" si="3"/>
        <v>-1</v>
      </c>
      <c r="CD11" s="25">
        <f t="shared" si="4"/>
        <v>-1</v>
      </c>
      <c r="CE11" s="25">
        <f t="shared" si="5"/>
        <v>-1</v>
      </c>
      <c r="CF11" s="25">
        <f t="shared" si="6"/>
        <v>-1</v>
      </c>
      <c r="CG11" s="25">
        <f t="shared" si="7"/>
        <v>-1</v>
      </c>
      <c r="CH11" s="25">
        <f t="shared" si="8"/>
        <v>-1</v>
      </c>
      <c r="CI11" s="25">
        <f t="shared" si="9"/>
        <v>-1</v>
      </c>
      <c r="CJ11" s="25">
        <f t="shared" si="10"/>
        <v>-1</v>
      </c>
      <c r="CK11" s="25">
        <f t="shared" si="11"/>
        <v>-1</v>
      </c>
      <c r="CL11" s="25">
        <f t="shared" si="12"/>
        <v>-1</v>
      </c>
      <c r="CM11" s="25">
        <f t="shared" si="13"/>
        <v>-1</v>
      </c>
      <c r="CN11" s="25">
        <f t="shared" si="14"/>
        <v>-1</v>
      </c>
      <c r="CO11" s="25"/>
      <c r="CP11" s="25"/>
      <c r="CQ11" s="25"/>
      <c r="CR11" s="25"/>
      <c r="CS11" s="25"/>
    </row>
    <row r="12" spans="1:97" x14ac:dyDescent="0.3">
      <c r="A12" s="22" t="s">
        <v>98</v>
      </c>
      <c r="B12" s="102">
        <v>109250.36233</v>
      </c>
      <c r="C12" s="102">
        <v>157.54248178</v>
      </c>
      <c r="D12" s="102">
        <v>26004.408553000001</v>
      </c>
      <c r="E12" s="102">
        <v>1481.1556403</v>
      </c>
      <c r="F12" s="102">
        <v>1187.6174427999999</v>
      </c>
      <c r="G12" s="102">
        <v>573.52594376000002</v>
      </c>
      <c r="H12" s="102">
        <v>9219.3789336000009</v>
      </c>
      <c r="I12" s="102">
        <v>40.967079875000003</v>
      </c>
      <c r="J12" s="102">
        <v>243.46461947</v>
      </c>
      <c r="K12" s="102">
        <v>94.604404553999998</v>
      </c>
      <c r="L12" s="102">
        <v>6.8489382859000001</v>
      </c>
      <c r="M12" s="102">
        <v>36.603914609</v>
      </c>
      <c r="N12" s="102">
        <v>14.397826668</v>
      </c>
      <c r="P12" s="30" t="s">
        <v>189</v>
      </c>
      <c r="Q12" s="28">
        <v>8.8940608305306998</v>
      </c>
      <c r="R12" s="28">
        <v>4.15397832048198</v>
      </c>
      <c r="S12" s="28">
        <v>25.090386276353001</v>
      </c>
      <c r="T12" s="28">
        <v>25.090622859042501</v>
      </c>
      <c r="U12" s="28">
        <v>15.3370277575687</v>
      </c>
      <c r="V12" s="28">
        <v>142.281684389904</v>
      </c>
      <c r="W12" s="28">
        <v>20.5904420788879</v>
      </c>
      <c r="X12" s="28">
        <v>223.352902921582</v>
      </c>
      <c r="Y12" s="28">
        <v>69469.451598075306</v>
      </c>
      <c r="Z12" s="28">
        <v>318.64365736116298</v>
      </c>
      <c r="AA12" s="28">
        <v>93.241828338176902</v>
      </c>
      <c r="AB12" s="28">
        <v>102.55064290081501</v>
      </c>
      <c r="AC12" s="28">
        <v>3.65928001084096</v>
      </c>
      <c r="AD12" s="28">
        <v>58.637917208337797</v>
      </c>
      <c r="AE12" s="28">
        <v>58.637913766146902</v>
      </c>
      <c r="AF12" s="28">
        <v>133.424798882256</v>
      </c>
      <c r="AG12" s="28">
        <v>195.60863696944901</v>
      </c>
      <c r="AH12" s="28">
        <v>2.9731322157284299</v>
      </c>
      <c r="AI12" s="28">
        <v>2.4980011267712698</v>
      </c>
      <c r="AJ12" s="28">
        <v>20.7601934025917</v>
      </c>
      <c r="AK12" s="28">
        <v>8.6962534553473105</v>
      </c>
      <c r="AL12" s="28">
        <v>104.226767557885</v>
      </c>
      <c r="AM12" s="28">
        <v>0</v>
      </c>
      <c r="AN12" s="28">
        <v>14289.4683498955</v>
      </c>
      <c r="AO12" s="28">
        <v>2255.1969137276301</v>
      </c>
      <c r="AP12" s="28">
        <v>16678.090062505398</v>
      </c>
      <c r="AQ12" s="28">
        <v>174.78885446485501</v>
      </c>
      <c r="AR12" s="28">
        <v>0.40651393993507301</v>
      </c>
      <c r="AS12" s="28">
        <v>2784.3364479406</v>
      </c>
      <c r="AT12" s="28">
        <v>2.12462427828943</v>
      </c>
      <c r="AU12" s="28">
        <v>0.44046472582769702</v>
      </c>
      <c r="AV12" s="28">
        <v>174.190942685339</v>
      </c>
      <c r="AW12" s="28">
        <v>3.30965191157261</v>
      </c>
      <c r="AX12" s="28">
        <v>0.143348308779355</v>
      </c>
      <c r="AY12" s="28">
        <v>0.12080965966148</v>
      </c>
      <c r="AZ12" s="28">
        <v>962.02616243484999</v>
      </c>
      <c r="BA12" s="28">
        <v>772.05023740302101</v>
      </c>
      <c r="BB12" s="28">
        <v>189.97592503182901</v>
      </c>
      <c r="BC12" s="28">
        <v>1.6135006479384</v>
      </c>
      <c r="BD12" s="28">
        <v>1.9744148172643899E-2</v>
      </c>
      <c r="BE12" s="28">
        <v>12.463120641324499</v>
      </c>
      <c r="BF12" s="28">
        <v>0.34629014963871702</v>
      </c>
      <c r="BG12" s="28">
        <v>18.498124278950801</v>
      </c>
      <c r="BH12" s="28">
        <v>2.8510021653797102</v>
      </c>
      <c r="BI12" s="28">
        <v>0.69250783985625797</v>
      </c>
      <c r="BJ12" s="28">
        <v>88.687339903106903</v>
      </c>
      <c r="BK12" s="28">
        <v>15.2291000285657</v>
      </c>
      <c r="BL12" s="28">
        <v>1.91119969521101</v>
      </c>
      <c r="BM12" s="28">
        <v>464.134300049052</v>
      </c>
      <c r="BN12" s="28">
        <v>9.6752374984154302E-2</v>
      </c>
      <c r="BO12" s="28">
        <v>376.87668087986498</v>
      </c>
      <c r="BP12" s="28">
        <v>0</v>
      </c>
      <c r="BQ12" s="28">
        <v>0.19432764717934201</v>
      </c>
      <c r="BR12" s="28">
        <v>640.01213223182299</v>
      </c>
      <c r="BS12" s="28">
        <v>60.938111654954596</v>
      </c>
      <c r="BT12" s="28">
        <v>5415.3784671263302</v>
      </c>
      <c r="BU12" s="28">
        <v>945.88312779377395</v>
      </c>
      <c r="BV12" s="28">
        <f t="shared" si="15"/>
        <v>1919.2944009270536</v>
      </c>
      <c r="BW12" s="28">
        <f t="shared" si="16"/>
        <v>938.92483657503021</v>
      </c>
      <c r="BY12" s="28">
        <f t="shared" si="0"/>
        <v>5834.9114534715645</v>
      </c>
      <c r="CA12" s="32">
        <f t="shared" si="1"/>
        <v>8.000004699711568E-3</v>
      </c>
      <c r="CB12" s="25">
        <f t="shared" si="2"/>
        <v>-0.36412612172180331</v>
      </c>
      <c r="CC12" s="25">
        <f t="shared" si="3"/>
        <v>-0.33842119039718865</v>
      </c>
      <c r="CD12" s="25">
        <f t="shared" si="4"/>
        <v>-0.35864374578973729</v>
      </c>
      <c r="CE12" s="25">
        <f t="shared" si="5"/>
        <v>-0.35048948519684475</v>
      </c>
      <c r="CF12" s="25">
        <f t="shared" si="6"/>
        <v>-0.34991672437650639</v>
      </c>
      <c r="CG12" s="25">
        <f t="shared" si="7"/>
        <v>-0.34287771114749377</v>
      </c>
      <c r="CH12" s="25">
        <f t="shared" si="8"/>
        <v>-0.41260918917325345</v>
      </c>
      <c r="CI12" s="25">
        <f t="shared" si="9"/>
        <v>-0.38754182783835778</v>
      </c>
      <c r="CJ12" s="25">
        <f t="shared" si="10"/>
        <v>-0.41559605375254077</v>
      </c>
      <c r="CK12" s="25">
        <f t="shared" si="11"/>
        <v>-0.38017776188553143</v>
      </c>
      <c r="CL12" s="25">
        <f t="shared" si="12"/>
        <v>-0.39348580070668321</v>
      </c>
      <c r="CM12" s="25">
        <f t="shared" si="13"/>
        <v>-0.43747978054169051</v>
      </c>
      <c r="CN12" s="25">
        <f t="shared" si="14"/>
        <v>-0.39600235119684868</v>
      </c>
      <c r="CO12" s="25"/>
      <c r="CP12" s="25"/>
      <c r="CQ12" s="25"/>
      <c r="CR12" s="25"/>
      <c r="CS12" s="25"/>
    </row>
    <row r="13" spans="1:97" x14ac:dyDescent="0.3">
      <c r="A13" s="22" t="s">
        <v>99</v>
      </c>
      <c r="B13" s="102">
        <v>235158.12774</v>
      </c>
      <c r="C13" s="102">
        <v>429.76920557</v>
      </c>
      <c r="D13" s="102">
        <v>62436.623050000002</v>
      </c>
      <c r="E13" s="102">
        <v>4019.5168263</v>
      </c>
      <c r="F13" s="102">
        <v>3221.1818342000001</v>
      </c>
      <c r="G13" s="102">
        <v>1556.2707213000001</v>
      </c>
      <c r="H13" s="102">
        <v>22990.958946999999</v>
      </c>
      <c r="I13" s="102">
        <v>100.88420495</v>
      </c>
      <c r="J13" s="102">
        <v>564.82424549999996</v>
      </c>
      <c r="K13" s="102">
        <v>236.55102733999999</v>
      </c>
      <c r="L13" s="102">
        <v>16.714813609</v>
      </c>
      <c r="M13" s="102">
        <v>83.986122266999999</v>
      </c>
      <c r="N13" s="102">
        <v>34.695768487999999</v>
      </c>
      <c r="P13" s="30" t="s">
        <v>190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f t="shared" si="15"/>
        <v>0</v>
      </c>
      <c r="BW13" s="28">
        <f t="shared" si="16"/>
        <v>0</v>
      </c>
      <c r="BY13" s="28" t="str">
        <f t="shared" si="0"/>
        <v/>
      </c>
      <c r="CA13" s="32" t="str">
        <f t="shared" si="1"/>
        <v/>
      </c>
      <c r="CB13" s="25">
        <f t="shared" si="2"/>
        <v>-1</v>
      </c>
      <c r="CC13" s="25">
        <f t="shared" si="3"/>
        <v>-1</v>
      </c>
      <c r="CD13" s="25">
        <f t="shared" si="4"/>
        <v>-1</v>
      </c>
      <c r="CE13" s="25">
        <f t="shared" si="5"/>
        <v>-1</v>
      </c>
      <c r="CF13" s="25">
        <f t="shared" si="6"/>
        <v>-1</v>
      </c>
      <c r="CG13" s="25">
        <f t="shared" si="7"/>
        <v>-1</v>
      </c>
      <c r="CH13" s="25">
        <f t="shared" si="8"/>
        <v>-1</v>
      </c>
      <c r="CI13" s="25">
        <f t="shared" si="9"/>
        <v>-1</v>
      </c>
      <c r="CJ13" s="25">
        <f t="shared" si="10"/>
        <v>-1</v>
      </c>
      <c r="CK13" s="25">
        <f t="shared" si="11"/>
        <v>-1</v>
      </c>
      <c r="CL13" s="25">
        <f t="shared" si="12"/>
        <v>-1</v>
      </c>
      <c r="CM13" s="25">
        <f t="shared" si="13"/>
        <v>-1</v>
      </c>
      <c r="CN13" s="25">
        <f t="shared" si="14"/>
        <v>-1</v>
      </c>
      <c r="CO13" s="25"/>
      <c r="CP13" s="25"/>
      <c r="CQ13" s="25"/>
      <c r="CR13" s="25"/>
      <c r="CS13" s="25"/>
    </row>
    <row r="14" spans="1:97" x14ac:dyDescent="0.3">
      <c r="A14" s="22" t="s">
        <v>100</v>
      </c>
      <c r="B14" s="102">
        <v>176039.20675000001</v>
      </c>
      <c r="C14" s="102">
        <v>220.80144952000001</v>
      </c>
      <c r="D14" s="102">
        <v>31142.340005999999</v>
      </c>
      <c r="E14" s="102">
        <v>2049.3642169999998</v>
      </c>
      <c r="F14" s="102">
        <v>1641.0208545</v>
      </c>
      <c r="G14" s="102">
        <v>836.72774991999995</v>
      </c>
      <c r="H14" s="102">
        <v>13400.573863</v>
      </c>
      <c r="I14" s="102">
        <v>57.357641276999999</v>
      </c>
      <c r="J14" s="102">
        <v>344.44318933</v>
      </c>
      <c r="K14" s="102">
        <v>132.89863753</v>
      </c>
      <c r="L14" s="102">
        <v>9.5660662360999993</v>
      </c>
      <c r="M14" s="102">
        <v>50.939481399000002</v>
      </c>
      <c r="N14" s="102">
        <v>20.161637653</v>
      </c>
      <c r="P14" s="30" t="s">
        <v>191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28">
        <v>0</v>
      </c>
      <c r="BV14" s="28">
        <f t="shared" si="15"/>
        <v>0</v>
      </c>
      <c r="BW14" s="28">
        <f t="shared" si="16"/>
        <v>0</v>
      </c>
      <c r="BY14" s="28" t="str">
        <f t="shared" si="0"/>
        <v/>
      </c>
      <c r="CA14" s="32" t="str">
        <f t="shared" si="1"/>
        <v/>
      </c>
      <c r="CB14" s="25">
        <f t="shared" si="2"/>
        <v>-1</v>
      </c>
      <c r="CC14" s="25">
        <f t="shared" si="3"/>
        <v>-1</v>
      </c>
      <c r="CD14" s="25">
        <f t="shared" si="4"/>
        <v>-1</v>
      </c>
      <c r="CE14" s="25">
        <f t="shared" si="5"/>
        <v>-1</v>
      </c>
      <c r="CF14" s="25">
        <f t="shared" si="6"/>
        <v>-1</v>
      </c>
      <c r="CG14" s="25">
        <f t="shared" si="7"/>
        <v>-1</v>
      </c>
      <c r="CH14" s="25">
        <f t="shared" si="8"/>
        <v>-1</v>
      </c>
      <c r="CI14" s="25">
        <f t="shared" si="9"/>
        <v>-1</v>
      </c>
      <c r="CJ14" s="25">
        <f t="shared" si="10"/>
        <v>-1</v>
      </c>
      <c r="CK14" s="25">
        <f t="shared" si="11"/>
        <v>-1</v>
      </c>
      <c r="CL14" s="25">
        <f t="shared" si="12"/>
        <v>-1</v>
      </c>
      <c r="CM14" s="25">
        <f t="shared" si="13"/>
        <v>-1</v>
      </c>
      <c r="CN14" s="25">
        <f t="shared" si="14"/>
        <v>-1</v>
      </c>
      <c r="CO14" s="25"/>
      <c r="CP14" s="25"/>
      <c r="CQ14" s="25"/>
      <c r="CR14" s="25"/>
      <c r="CS14" s="25"/>
    </row>
    <row r="15" spans="1:97" x14ac:dyDescent="0.3">
      <c r="A15" s="22" t="s">
        <v>101</v>
      </c>
      <c r="B15" s="102">
        <v>133490.23009</v>
      </c>
      <c r="C15" s="102">
        <v>252.16615762999999</v>
      </c>
      <c r="D15" s="102">
        <v>36671.132076000002</v>
      </c>
      <c r="E15" s="102">
        <v>2313.8675244999999</v>
      </c>
      <c r="F15" s="102">
        <v>1848.5629812</v>
      </c>
      <c r="G15" s="102">
        <v>872.79030263000004</v>
      </c>
      <c r="H15" s="102">
        <v>12961.583549000001</v>
      </c>
      <c r="I15" s="102">
        <v>59.151994428000002</v>
      </c>
      <c r="J15" s="102">
        <v>328.79167180000002</v>
      </c>
      <c r="K15" s="102">
        <v>139.13989280999999</v>
      </c>
      <c r="L15" s="102">
        <v>9.8128654138999991</v>
      </c>
      <c r="M15" s="102">
        <v>49.419964112999999</v>
      </c>
      <c r="N15" s="102">
        <v>20.335277099999999</v>
      </c>
      <c r="P15" s="30" t="s">
        <v>192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28">
        <v>0</v>
      </c>
      <c r="BV15" s="28">
        <f t="shared" si="15"/>
        <v>0</v>
      </c>
      <c r="BW15" s="28">
        <f t="shared" si="16"/>
        <v>0</v>
      </c>
      <c r="BY15" s="28" t="str">
        <f t="shared" si="0"/>
        <v/>
      </c>
      <c r="CA15" s="32" t="str">
        <f t="shared" si="1"/>
        <v/>
      </c>
      <c r="CB15" s="25">
        <f t="shared" si="2"/>
        <v>-1</v>
      </c>
      <c r="CC15" s="25">
        <f t="shared" si="3"/>
        <v>-1</v>
      </c>
      <c r="CD15" s="25">
        <f t="shared" si="4"/>
        <v>-1</v>
      </c>
      <c r="CE15" s="25">
        <f t="shared" si="5"/>
        <v>-1</v>
      </c>
      <c r="CF15" s="25">
        <f t="shared" si="6"/>
        <v>-1</v>
      </c>
      <c r="CG15" s="25">
        <f t="shared" si="7"/>
        <v>-1</v>
      </c>
      <c r="CH15" s="25">
        <f t="shared" si="8"/>
        <v>-1</v>
      </c>
      <c r="CI15" s="25">
        <f t="shared" si="9"/>
        <v>-1</v>
      </c>
      <c r="CJ15" s="25">
        <f t="shared" si="10"/>
        <v>-1</v>
      </c>
      <c r="CK15" s="25">
        <f t="shared" si="11"/>
        <v>-1</v>
      </c>
      <c r="CL15" s="25">
        <f t="shared" si="12"/>
        <v>-1</v>
      </c>
      <c r="CM15" s="25">
        <f t="shared" si="13"/>
        <v>-1</v>
      </c>
      <c r="CN15" s="25">
        <f t="shared" si="14"/>
        <v>-1</v>
      </c>
      <c r="CO15" s="25"/>
      <c r="CP15" s="25"/>
      <c r="CQ15" s="25"/>
      <c r="CR15" s="25"/>
      <c r="CS15" s="25"/>
    </row>
    <row r="16" spans="1:97" x14ac:dyDescent="0.3">
      <c r="A16" s="22" t="s">
        <v>102</v>
      </c>
      <c r="B16" s="102">
        <v>459152.73015000002</v>
      </c>
      <c r="C16" s="102">
        <v>917.01786059000005</v>
      </c>
      <c r="D16" s="102">
        <v>129900.28268</v>
      </c>
      <c r="E16" s="102">
        <v>6582.6093526000004</v>
      </c>
      <c r="F16" s="102">
        <v>5040.5602814000003</v>
      </c>
      <c r="G16" s="102">
        <v>2243.5489710000002</v>
      </c>
      <c r="H16" s="102">
        <v>46491.184860000001</v>
      </c>
      <c r="I16" s="102">
        <v>203.42822555000001</v>
      </c>
      <c r="J16" s="102">
        <v>1101.8371334000001</v>
      </c>
      <c r="K16" s="102">
        <v>504.50797182999997</v>
      </c>
      <c r="L16" s="102">
        <v>33.560625938999998</v>
      </c>
      <c r="M16" s="102">
        <v>164.48783427000001</v>
      </c>
      <c r="N16" s="102">
        <v>69.315032674999998</v>
      </c>
      <c r="P16" s="30" t="s">
        <v>193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S16" s="28">
        <v>0</v>
      </c>
      <c r="BT16" s="28">
        <v>0</v>
      </c>
      <c r="BU16" s="28">
        <v>0</v>
      </c>
      <c r="BV16" s="28">
        <f t="shared" si="15"/>
        <v>0</v>
      </c>
      <c r="BW16" s="28">
        <f t="shared" si="16"/>
        <v>0</v>
      </c>
      <c r="BY16" s="28" t="str">
        <f t="shared" si="0"/>
        <v/>
      </c>
      <c r="CA16" s="32" t="str">
        <f t="shared" si="1"/>
        <v/>
      </c>
      <c r="CB16" s="25">
        <f t="shared" si="2"/>
        <v>-1</v>
      </c>
      <c r="CC16" s="25">
        <f t="shared" si="3"/>
        <v>-1</v>
      </c>
      <c r="CD16" s="25">
        <f t="shared" si="4"/>
        <v>-1</v>
      </c>
      <c r="CE16" s="25">
        <f t="shared" si="5"/>
        <v>-1</v>
      </c>
      <c r="CF16" s="25">
        <f t="shared" si="6"/>
        <v>-1</v>
      </c>
      <c r="CG16" s="25">
        <f t="shared" si="7"/>
        <v>-1</v>
      </c>
      <c r="CH16" s="25">
        <f t="shared" si="8"/>
        <v>-1</v>
      </c>
      <c r="CI16" s="25">
        <f t="shared" si="9"/>
        <v>-1</v>
      </c>
      <c r="CJ16" s="25">
        <f t="shared" si="10"/>
        <v>-1</v>
      </c>
      <c r="CK16" s="25">
        <f t="shared" si="11"/>
        <v>-1</v>
      </c>
      <c r="CL16" s="25">
        <f t="shared" si="12"/>
        <v>-1</v>
      </c>
      <c r="CM16" s="25">
        <f t="shared" si="13"/>
        <v>-1</v>
      </c>
      <c r="CN16" s="25">
        <f t="shared" si="14"/>
        <v>-1</v>
      </c>
      <c r="CO16" s="25"/>
      <c r="CP16" s="25"/>
      <c r="CQ16" s="25"/>
      <c r="CR16" s="25"/>
      <c r="CS16" s="25"/>
    </row>
    <row r="17" spans="1:97" x14ac:dyDescent="0.3">
      <c r="A17" s="22" t="s">
        <v>103</v>
      </c>
      <c r="B17" s="102">
        <v>460889.38501000003</v>
      </c>
      <c r="C17" s="102">
        <v>784.11077160000002</v>
      </c>
      <c r="D17" s="102">
        <v>107698.45959</v>
      </c>
      <c r="E17" s="102">
        <v>5372.8377903000001</v>
      </c>
      <c r="F17" s="102">
        <v>4067.7743291000002</v>
      </c>
      <c r="G17" s="102">
        <v>1461.9849429999999</v>
      </c>
      <c r="H17" s="102">
        <v>38912.040759000003</v>
      </c>
      <c r="I17" s="102">
        <v>189.35182191999999</v>
      </c>
      <c r="J17" s="102">
        <v>1064.8019623</v>
      </c>
      <c r="K17" s="102">
        <v>470.70004041999999</v>
      </c>
      <c r="L17" s="102">
        <v>31.618955884999998</v>
      </c>
      <c r="M17" s="102">
        <v>165.8078318</v>
      </c>
      <c r="N17" s="102">
        <v>65.639976520000005</v>
      </c>
      <c r="P17" s="30" t="s">
        <v>194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8">
        <v>0</v>
      </c>
      <c r="BH17" s="28">
        <v>0</v>
      </c>
      <c r="BI17" s="28">
        <v>0</v>
      </c>
      <c r="BJ17" s="28">
        <v>0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28">
        <v>0</v>
      </c>
      <c r="BR17" s="28">
        <v>0</v>
      </c>
      <c r="BS17" s="28">
        <v>0</v>
      </c>
      <c r="BT17" s="28">
        <v>0</v>
      </c>
      <c r="BU17" s="28">
        <v>0</v>
      </c>
      <c r="BV17" s="28">
        <f t="shared" si="15"/>
        <v>0</v>
      </c>
      <c r="BW17" s="28">
        <f t="shared" si="16"/>
        <v>0</v>
      </c>
      <c r="BY17" s="28" t="str">
        <f t="shared" si="0"/>
        <v/>
      </c>
      <c r="CA17" s="32" t="str">
        <f t="shared" si="1"/>
        <v/>
      </c>
      <c r="CB17" s="25">
        <f t="shared" si="2"/>
        <v>-1</v>
      </c>
      <c r="CC17" s="25">
        <f t="shared" si="3"/>
        <v>-1</v>
      </c>
      <c r="CD17" s="25">
        <f t="shared" si="4"/>
        <v>-1</v>
      </c>
      <c r="CE17" s="25">
        <f t="shared" si="5"/>
        <v>-1</v>
      </c>
      <c r="CF17" s="25">
        <f t="shared" si="6"/>
        <v>-1</v>
      </c>
      <c r="CG17" s="25">
        <f t="shared" si="7"/>
        <v>-1</v>
      </c>
      <c r="CH17" s="25">
        <f t="shared" si="8"/>
        <v>-1</v>
      </c>
      <c r="CI17" s="25">
        <f t="shared" si="9"/>
        <v>-1</v>
      </c>
      <c r="CJ17" s="25">
        <f t="shared" si="10"/>
        <v>-1</v>
      </c>
      <c r="CK17" s="25">
        <f t="shared" si="11"/>
        <v>-1</v>
      </c>
      <c r="CL17" s="25">
        <f t="shared" si="12"/>
        <v>-1</v>
      </c>
      <c r="CM17" s="25">
        <f t="shared" si="13"/>
        <v>-1</v>
      </c>
      <c r="CN17" s="25">
        <f t="shared" si="14"/>
        <v>-1</v>
      </c>
      <c r="CO17" s="25"/>
      <c r="CP17" s="25"/>
      <c r="CQ17" s="25"/>
      <c r="CR17" s="25"/>
      <c r="CS17" s="25"/>
    </row>
    <row r="18" spans="1:97" x14ac:dyDescent="0.3">
      <c r="A18" s="22" t="s">
        <v>104</v>
      </c>
      <c r="B18" s="102">
        <v>335957.31161999999</v>
      </c>
      <c r="C18" s="102">
        <v>489.09089446000002</v>
      </c>
      <c r="D18" s="102">
        <v>73805.040905000002</v>
      </c>
      <c r="E18" s="102">
        <v>4561.2543863000001</v>
      </c>
      <c r="F18" s="102">
        <v>3654.2327261</v>
      </c>
      <c r="G18" s="102">
        <v>1777.4713400000001</v>
      </c>
      <c r="H18" s="102">
        <v>28798.826287</v>
      </c>
      <c r="I18" s="102">
        <v>126.55578933</v>
      </c>
      <c r="J18" s="102">
        <v>755.29061618000003</v>
      </c>
      <c r="K18" s="102">
        <v>293.00952448999999</v>
      </c>
      <c r="L18" s="102">
        <v>21.163893452</v>
      </c>
      <c r="M18" s="102">
        <v>112.96701738</v>
      </c>
      <c r="N18" s="102">
        <v>44.431231871999998</v>
      </c>
      <c r="P18" s="30" t="s">
        <v>195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28">
        <v>0</v>
      </c>
      <c r="BV18" s="28">
        <f t="shared" si="15"/>
        <v>0</v>
      </c>
      <c r="BW18" s="28">
        <f t="shared" si="16"/>
        <v>0</v>
      </c>
      <c r="BY18" s="28" t="str">
        <f t="shared" si="0"/>
        <v/>
      </c>
      <c r="CA18" s="32" t="str">
        <f t="shared" si="1"/>
        <v/>
      </c>
      <c r="CB18" s="25">
        <f t="shared" si="2"/>
        <v>-1</v>
      </c>
      <c r="CC18" s="25">
        <f t="shared" si="3"/>
        <v>-1</v>
      </c>
      <c r="CD18" s="25">
        <f t="shared" si="4"/>
        <v>-1</v>
      </c>
      <c r="CE18" s="25">
        <f t="shared" si="5"/>
        <v>-1</v>
      </c>
      <c r="CF18" s="25">
        <f t="shared" si="6"/>
        <v>-1</v>
      </c>
      <c r="CG18" s="25">
        <f t="shared" si="7"/>
        <v>-1</v>
      </c>
      <c r="CH18" s="25">
        <f t="shared" si="8"/>
        <v>-1</v>
      </c>
      <c r="CI18" s="25">
        <f t="shared" si="9"/>
        <v>-1</v>
      </c>
      <c r="CJ18" s="25">
        <f t="shared" si="10"/>
        <v>-1</v>
      </c>
      <c r="CK18" s="25">
        <f t="shared" si="11"/>
        <v>-1</v>
      </c>
      <c r="CL18" s="25">
        <f t="shared" si="12"/>
        <v>-1</v>
      </c>
      <c r="CM18" s="25">
        <f t="shared" si="13"/>
        <v>-1</v>
      </c>
      <c r="CN18" s="25">
        <f t="shared" si="14"/>
        <v>-1</v>
      </c>
      <c r="CO18" s="25"/>
      <c r="CP18" s="25"/>
      <c r="CQ18" s="25"/>
      <c r="CR18" s="25"/>
      <c r="CS18" s="25"/>
    </row>
    <row r="19" spans="1:97" x14ac:dyDescent="0.3">
      <c r="A19" s="22" t="s">
        <v>105</v>
      </c>
      <c r="B19" s="102">
        <v>85278.215469999996</v>
      </c>
      <c r="C19" s="102">
        <v>148.51952535000001</v>
      </c>
      <c r="D19" s="102">
        <v>21551.391315000001</v>
      </c>
      <c r="E19" s="102">
        <v>1379.7229936000001</v>
      </c>
      <c r="F19" s="102">
        <v>1104.9131058</v>
      </c>
      <c r="G19" s="102">
        <v>545.75773961000004</v>
      </c>
      <c r="H19" s="102">
        <v>8099.0430151</v>
      </c>
      <c r="I19" s="102">
        <v>34.729860299000002</v>
      </c>
      <c r="J19" s="102">
        <v>194.89329437999999</v>
      </c>
      <c r="K19" s="102">
        <v>81.50547546</v>
      </c>
      <c r="L19" s="102">
        <v>5.7448535602000002</v>
      </c>
      <c r="M19" s="102">
        <v>28.756237492</v>
      </c>
      <c r="N19" s="102">
        <v>11.941909743</v>
      </c>
      <c r="P19" s="30" t="s">
        <v>196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0</v>
      </c>
      <c r="BT19" s="28">
        <v>0</v>
      </c>
      <c r="BU19" s="28">
        <v>0</v>
      </c>
      <c r="BV19" s="28">
        <f t="shared" si="15"/>
        <v>0</v>
      </c>
      <c r="BW19" s="28">
        <f t="shared" si="16"/>
        <v>0</v>
      </c>
      <c r="BY19" s="28" t="str">
        <f t="shared" si="0"/>
        <v/>
      </c>
      <c r="CA19" s="32" t="str">
        <f t="shared" si="1"/>
        <v/>
      </c>
      <c r="CB19" s="25">
        <f t="shared" si="2"/>
        <v>-1</v>
      </c>
      <c r="CC19" s="25">
        <f t="shared" si="3"/>
        <v>-1</v>
      </c>
      <c r="CD19" s="25">
        <f t="shared" si="4"/>
        <v>-1</v>
      </c>
      <c r="CE19" s="25">
        <f t="shared" si="5"/>
        <v>-1</v>
      </c>
      <c r="CF19" s="25">
        <f t="shared" si="6"/>
        <v>-1</v>
      </c>
      <c r="CG19" s="25">
        <f t="shared" si="7"/>
        <v>-1</v>
      </c>
      <c r="CH19" s="25">
        <f t="shared" si="8"/>
        <v>-1</v>
      </c>
      <c r="CI19" s="25">
        <f t="shared" si="9"/>
        <v>-1</v>
      </c>
      <c r="CJ19" s="25">
        <f t="shared" si="10"/>
        <v>-1</v>
      </c>
      <c r="CK19" s="25">
        <f t="shared" si="11"/>
        <v>-1</v>
      </c>
      <c r="CL19" s="25">
        <f t="shared" si="12"/>
        <v>-1</v>
      </c>
      <c r="CM19" s="25">
        <f t="shared" si="13"/>
        <v>-1</v>
      </c>
      <c r="CN19" s="25">
        <f t="shared" si="14"/>
        <v>-1</v>
      </c>
      <c r="CO19" s="25"/>
      <c r="CP19" s="25"/>
      <c r="CQ19" s="25"/>
      <c r="CR19" s="25"/>
      <c r="CS19" s="25"/>
    </row>
    <row r="20" spans="1:97" x14ac:dyDescent="0.3">
      <c r="A20" s="22" t="s">
        <v>106</v>
      </c>
      <c r="B20" s="102">
        <v>80297.499328999998</v>
      </c>
      <c r="C20" s="102">
        <v>101.20775089999999</v>
      </c>
      <c r="D20" s="102">
        <v>14794.569174</v>
      </c>
      <c r="E20" s="102">
        <v>939.35658957999999</v>
      </c>
      <c r="F20" s="102">
        <v>752.18647008000005</v>
      </c>
      <c r="G20" s="102">
        <v>383.00646774000001</v>
      </c>
      <c r="H20" s="102">
        <v>6255.1791136000002</v>
      </c>
      <c r="I20" s="102">
        <v>26.290300322</v>
      </c>
      <c r="J20" s="102">
        <v>158.34245575</v>
      </c>
      <c r="K20" s="102">
        <v>60.917524288000003</v>
      </c>
      <c r="L20" s="102">
        <v>4.3851525641000002</v>
      </c>
      <c r="M20" s="102">
        <v>23.353245709999999</v>
      </c>
      <c r="N20" s="102">
        <v>9.2409553471999999</v>
      </c>
      <c r="P20" s="30" t="s">
        <v>197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0</v>
      </c>
      <c r="BH20" s="28">
        <v>0</v>
      </c>
      <c r="BI20" s="28">
        <v>0</v>
      </c>
      <c r="BJ20" s="28">
        <v>0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28">
        <v>0</v>
      </c>
      <c r="BR20" s="28">
        <v>0</v>
      </c>
      <c r="BS20" s="28">
        <v>0</v>
      </c>
      <c r="BT20" s="28">
        <v>0</v>
      </c>
      <c r="BU20" s="28">
        <v>0</v>
      </c>
      <c r="BV20" s="28">
        <f t="shared" si="15"/>
        <v>0</v>
      </c>
      <c r="BW20" s="28">
        <f t="shared" si="16"/>
        <v>0</v>
      </c>
      <c r="BY20" s="28" t="str">
        <f t="shared" si="0"/>
        <v/>
      </c>
      <c r="CA20" s="32" t="str">
        <f t="shared" si="1"/>
        <v/>
      </c>
      <c r="CB20" s="25">
        <f t="shared" si="2"/>
        <v>-1</v>
      </c>
      <c r="CC20" s="25">
        <f t="shared" si="3"/>
        <v>-1</v>
      </c>
      <c r="CD20" s="25">
        <f t="shared" si="4"/>
        <v>-1</v>
      </c>
      <c r="CE20" s="25">
        <f t="shared" si="5"/>
        <v>-1</v>
      </c>
      <c r="CF20" s="25">
        <f t="shared" si="6"/>
        <v>-1</v>
      </c>
      <c r="CG20" s="25">
        <f t="shared" si="7"/>
        <v>-1</v>
      </c>
      <c r="CH20" s="25">
        <f t="shared" si="8"/>
        <v>-1</v>
      </c>
      <c r="CI20" s="25">
        <f t="shared" si="9"/>
        <v>-1</v>
      </c>
      <c r="CJ20" s="25">
        <f t="shared" si="10"/>
        <v>-1</v>
      </c>
      <c r="CK20" s="25">
        <f t="shared" si="11"/>
        <v>-1</v>
      </c>
      <c r="CL20" s="25">
        <f t="shared" si="12"/>
        <v>-1</v>
      </c>
      <c r="CM20" s="25">
        <f t="shared" si="13"/>
        <v>-1</v>
      </c>
      <c r="CN20" s="25">
        <f t="shared" si="14"/>
        <v>-1</v>
      </c>
      <c r="CO20" s="25"/>
      <c r="CP20" s="25"/>
      <c r="CQ20" s="25"/>
      <c r="CR20" s="25"/>
      <c r="CS20" s="25"/>
    </row>
    <row r="21" spans="1:97" x14ac:dyDescent="0.3">
      <c r="A21" s="59" t="s">
        <v>107</v>
      </c>
      <c r="B21" s="102">
        <v>368216.39223</v>
      </c>
      <c r="C21" s="102">
        <v>611.54296314999999</v>
      </c>
      <c r="D21" s="102">
        <v>90749.718995000003</v>
      </c>
      <c r="E21" s="102">
        <v>2892.4457081999999</v>
      </c>
      <c r="F21" s="102">
        <v>1983.2510660999999</v>
      </c>
      <c r="G21" s="102">
        <v>676.68843423999999</v>
      </c>
      <c r="H21" s="102">
        <v>35131.557038999999</v>
      </c>
      <c r="I21" s="102">
        <v>144.08456404</v>
      </c>
      <c r="J21" s="102">
        <v>783.94386815999997</v>
      </c>
      <c r="K21" s="102">
        <v>357.94403133999998</v>
      </c>
      <c r="L21" s="102">
        <v>23.781290932000001</v>
      </c>
      <c r="M21" s="102">
        <v>119.15902446</v>
      </c>
      <c r="N21" s="102">
        <v>49.963084354000003</v>
      </c>
      <c r="P21" s="30" t="s">
        <v>198</v>
      </c>
      <c r="Q21" s="28">
        <v>46.440420573197002</v>
      </c>
      <c r="R21" s="28">
        <v>23.0891546903825</v>
      </c>
      <c r="S21" s="28">
        <v>139.76953583725</v>
      </c>
      <c r="T21" s="28">
        <v>139.77083218631799</v>
      </c>
      <c r="U21" s="28">
        <v>84.635133470012207</v>
      </c>
      <c r="V21" s="28">
        <v>762.21289020623703</v>
      </c>
      <c r="W21" s="28">
        <v>116.57487934843699</v>
      </c>
      <c r="X21" s="28">
        <v>1211.6763912077499</v>
      </c>
      <c r="Y21" s="28">
        <v>351906.92108731502</v>
      </c>
      <c r="Z21" s="28">
        <v>1697.8527932153399</v>
      </c>
      <c r="AA21" s="28">
        <v>499.18331239950498</v>
      </c>
      <c r="AB21" s="28">
        <v>561.14388537661796</v>
      </c>
      <c r="AC21" s="28">
        <v>18.2260039150094</v>
      </c>
      <c r="AD21" s="28">
        <v>347.55400930107402</v>
      </c>
      <c r="AE21" s="28">
        <v>347.55398894580901</v>
      </c>
      <c r="AF21" s="28">
        <v>695.95478206763198</v>
      </c>
      <c r="AG21" s="28">
        <v>1201.0414908856201</v>
      </c>
      <c r="AH21" s="28">
        <v>15.569063893008501</v>
      </c>
      <c r="AI21" s="28">
        <v>14.2079713978061</v>
      </c>
      <c r="AJ21" s="28">
        <v>105.159412682919</v>
      </c>
      <c r="AK21" s="28">
        <v>48.517588896785298</v>
      </c>
      <c r="AL21" s="28">
        <v>586.33724723182104</v>
      </c>
      <c r="AM21" s="28">
        <v>0</v>
      </c>
      <c r="AN21" s="28">
        <v>74525.219745075694</v>
      </c>
      <c r="AO21" s="28">
        <v>11773.135695225301</v>
      </c>
      <c r="AP21" s="28">
        <v>86994.310222368702</v>
      </c>
      <c r="AQ21" s="28">
        <v>962.05562319751004</v>
      </c>
      <c r="AR21" s="28">
        <v>2.2395242030864502</v>
      </c>
      <c r="AS21" s="28">
        <v>18034.367564594799</v>
      </c>
      <c r="AT21" s="28">
        <v>11.8493165696212</v>
      </c>
      <c r="AU21" s="28">
        <v>2.5185253661988201</v>
      </c>
      <c r="AV21" s="28">
        <v>988.32404849330396</v>
      </c>
      <c r="AW21" s="28">
        <v>18.752760690534</v>
      </c>
      <c r="AX21" s="28">
        <v>0.84264226238308504</v>
      </c>
      <c r="AY21" s="28">
        <v>0.66992420611756098</v>
      </c>
      <c r="AZ21" s="28">
        <v>2798.3476983303599</v>
      </c>
      <c r="BA21" s="28">
        <v>1911.44410882277</v>
      </c>
      <c r="BB21" s="28">
        <v>886.903589507589</v>
      </c>
      <c r="BC21" s="28">
        <v>9.5000472070111499</v>
      </c>
      <c r="BD21" s="28">
        <v>0.115478156274629</v>
      </c>
      <c r="BE21" s="28">
        <v>71.583283974102699</v>
      </c>
      <c r="BF21" s="28">
        <v>1.99971356606335</v>
      </c>
      <c r="BG21" s="28">
        <v>104.151311593065</v>
      </c>
      <c r="BH21" s="28">
        <v>15.5534002039282</v>
      </c>
      <c r="BI21" s="28">
        <v>3.9435796833765502</v>
      </c>
      <c r="BJ21" s="28">
        <v>498.68712626197998</v>
      </c>
      <c r="BK21" s="28">
        <v>87.326130881737697</v>
      </c>
      <c r="BL21" s="28">
        <v>11.1175065642452</v>
      </c>
      <c r="BM21" s="28">
        <v>169.04123083165899</v>
      </c>
      <c r="BN21" s="28">
        <v>0.55468898982102</v>
      </c>
      <c r="BO21" s="28">
        <v>623.213607194578</v>
      </c>
      <c r="BP21" s="28">
        <v>0</v>
      </c>
      <c r="BQ21" s="28">
        <v>1.1133685372456801</v>
      </c>
      <c r="BR21" s="28">
        <v>4048.97911414898</v>
      </c>
      <c r="BS21" s="28">
        <v>988.579553619232</v>
      </c>
      <c r="BT21" s="28">
        <v>34277.005196812403</v>
      </c>
      <c r="BU21" s="28">
        <v>5595.54595017261</v>
      </c>
      <c r="BV21" s="28">
        <f t="shared" si="15"/>
        <v>12431.421754575866</v>
      </c>
      <c r="BW21" s="28">
        <f t="shared" si="16"/>
        <v>5556.7246905912752</v>
      </c>
      <c r="BY21" s="28">
        <f t="shared" si="0"/>
        <v>36422.639619513458</v>
      </c>
      <c r="CA21" s="32">
        <f t="shared" si="1"/>
        <v>8.0000034518197989E-3</v>
      </c>
      <c r="CB21" s="25">
        <f t="shared" si="2"/>
        <v>-4.4293169687289621E-2</v>
      </c>
      <c r="CC21" s="25">
        <f t="shared" si="3"/>
        <v>-4.1216590553747351E-2</v>
      </c>
      <c r="CD21" s="25">
        <f t="shared" si="4"/>
        <v>-4.1382042988344803E-2</v>
      </c>
      <c r="CE21" s="25">
        <f t="shared" si="5"/>
        <v>-3.2532334004705732E-2</v>
      </c>
      <c r="CF21" s="25">
        <f t="shared" si="6"/>
        <v>-3.6206690370491526E-2</v>
      </c>
      <c r="CG21" s="25">
        <f t="shared" si="7"/>
        <v>-7.9024295879211323E-2</v>
      </c>
      <c r="CH21" s="25">
        <f t="shared" si="8"/>
        <v>-2.4324337268597222E-2</v>
      </c>
      <c r="CI21" s="25">
        <f t="shared" si="9"/>
        <v>-2.993888958490001E-2</v>
      </c>
      <c r="CJ21" s="25">
        <f t="shared" si="10"/>
        <v>-2.7720068791108551E-2</v>
      </c>
      <c r="CK21" s="25">
        <f t="shared" si="11"/>
        <v>-2.9027002783912299E-2</v>
      </c>
      <c r="CL21" s="25">
        <f t="shared" si="12"/>
        <v>-2.9104233390718302E-2</v>
      </c>
      <c r="CM21" s="25">
        <f t="shared" si="13"/>
        <v>-2.1686524568942444E-2</v>
      </c>
      <c r="CN21" s="25">
        <f t="shared" si="14"/>
        <v>-2.8931269474338994E-2</v>
      </c>
      <c r="CO21" s="25"/>
      <c r="CP21" s="25"/>
      <c r="CQ21" s="25"/>
      <c r="CR21" s="25"/>
      <c r="CS21" s="25"/>
    </row>
    <row r="22" spans="1:97" x14ac:dyDescent="0.3">
      <c r="A22" s="22" t="s">
        <v>108</v>
      </c>
      <c r="B22" s="102">
        <v>100576.38167</v>
      </c>
      <c r="C22" s="102">
        <v>183.71996264000001</v>
      </c>
      <c r="D22" s="102">
        <v>28708.769068000001</v>
      </c>
      <c r="E22" s="102">
        <v>1646.6906485</v>
      </c>
      <c r="F22" s="102">
        <v>1322.6417947</v>
      </c>
      <c r="G22" s="102">
        <v>670.16384145999996</v>
      </c>
      <c r="H22" s="102">
        <v>8543.7902465000006</v>
      </c>
      <c r="I22" s="102">
        <v>38.819614121000001</v>
      </c>
      <c r="J22" s="102">
        <v>204.04824117999999</v>
      </c>
      <c r="K22" s="102">
        <v>92.411960432000001</v>
      </c>
      <c r="L22" s="102">
        <v>6.3507448056999998</v>
      </c>
      <c r="M22" s="102">
        <v>28.678635821</v>
      </c>
      <c r="N22" s="102">
        <v>13.104677377</v>
      </c>
      <c r="P22" s="30" t="s">
        <v>199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28">
        <v>0</v>
      </c>
      <c r="BV22" s="28">
        <f t="shared" si="15"/>
        <v>0</v>
      </c>
      <c r="BW22" s="28">
        <f t="shared" si="16"/>
        <v>0</v>
      </c>
      <c r="BY22" s="28" t="str">
        <f t="shared" si="0"/>
        <v/>
      </c>
      <c r="CA22" s="32" t="str">
        <f t="shared" si="1"/>
        <v/>
      </c>
      <c r="CB22" s="25">
        <f t="shared" si="2"/>
        <v>-1</v>
      </c>
      <c r="CC22" s="25">
        <f t="shared" si="3"/>
        <v>-1</v>
      </c>
      <c r="CD22" s="25">
        <f t="shared" si="4"/>
        <v>-1</v>
      </c>
      <c r="CE22" s="25">
        <f t="shared" si="5"/>
        <v>-1</v>
      </c>
      <c r="CF22" s="25">
        <f t="shared" si="6"/>
        <v>-1</v>
      </c>
      <c r="CG22" s="25">
        <f t="shared" si="7"/>
        <v>-1</v>
      </c>
      <c r="CH22" s="25">
        <f t="shared" si="8"/>
        <v>-1</v>
      </c>
      <c r="CI22" s="25">
        <f t="shared" si="9"/>
        <v>-1</v>
      </c>
      <c r="CJ22" s="25">
        <f t="shared" si="10"/>
        <v>-1</v>
      </c>
      <c r="CK22" s="25">
        <f t="shared" si="11"/>
        <v>-1</v>
      </c>
      <c r="CL22" s="25">
        <f t="shared" si="12"/>
        <v>-1</v>
      </c>
      <c r="CM22" s="25">
        <f t="shared" si="13"/>
        <v>-1</v>
      </c>
      <c r="CN22" s="25">
        <f t="shared" si="14"/>
        <v>-1</v>
      </c>
      <c r="CO22" s="25"/>
      <c r="CP22" s="25"/>
      <c r="CQ22" s="25"/>
      <c r="CR22" s="25"/>
      <c r="CS22" s="25"/>
    </row>
    <row r="23" spans="1:97" x14ac:dyDescent="0.3">
      <c r="A23" s="22" t="s">
        <v>109</v>
      </c>
      <c r="B23" s="102">
        <v>216502.01608</v>
      </c>
      <c r="C23" s="102">
        <v>324.50956753999998</v>
      </c>
      <c r="D23" s="102">
        <v>52956.499365000003</v>
      </c>
      <c r="E23" s="102">
        <v>3113.4551056999999</v>
      </c>
      <c r="F23" s="102">
        <v>2492.6375671000001</v>
      </c>
      <c r="G23" s="102">
        <v>1171.7844605</v>
      </c>
      <c r="H23" s="102">
        <v>19648.523346999998</v>
      </c>
      <c r="I23" s="102">
        <v>88.681296532000005</v>
      </c>
      <c r="J23" s="102">
        <v>538.99084230000005</v>
      </c>
      <c r="K23" s="102">
        <v>203.76332819999999</v>
      </c>
      <c r="L23" s="102">
        <v>14.934097576999999</v>
      </c>
      <c r="M23" s="102">
        <v>83.281704023000003</v>
      </c>
      <c r="N23" s="102">
        <v>31.369720314999999</v>
      </c>
      <c r="P23" s="30" t="s">
        <v>200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28">
        <v>0</v>
      </c>
      <c r="BV23" s="28">
        <f t="shared" si="15"/>
        <v>0</v>
      </c>
      <c r="BW23" s="28">
        <f t="shared" si="16"/>
        <v>0</v>
      </c>
      <c r="BY23" s="28" t="str">
        <f t="shared" si="0"/>
        <v/>
      </c>
      <c r="CA23" s="32" t="str">
        <f t="shared" si="1"/>
        <v/>
      </c>
      <c r="CB23" s="25">
        <f t="shared" si="2"/>
        <v>-1</v>
      </c>
      <c r="CC23" s="25">
        <f t="shared" si="3"/>
        <v>-1</v>
      </c>
      <c r="CD23" s="25">
        <f t="shared" si="4"/>
        <v>-1</v>
      </c>
      <c r="CE23" s="25">
        <f t="shared" si="5"/>
        <v>-1</v>
      </c>
      <c r="CF23" s="25">
        <f t="shared" si="6"/>
        <v>-1</v>
      </c>
      <c r="CG23" s="25">
        <f t="shared" si="7"/>
        <v>-1</v>
      </c>
      <c r="CH23" s="25">
        <f t="shared" si="8"/>
        <v>-1</v>
      </c>
      <c r="CI23" s="25">
        <f t="shared" si="9"/>
        <v>-1</v>
      </c>
      <c r="CJ23" s="25">
        <f t="shared" si="10"/>
        <v>-1</v>
      </c>
      <c r="CK23" s="25">
        <f t="shared" si="11"/>
        <v>-1</v>
      </c>
      <c r="CL23" s="25">
        <f t="shared" si="12"/>
        <v>-1</v>
      </c>
      <c r="CM23" s="25">
        <f t="shared" si="13"/>
        <v>-1</v>
      </c>
      <c r="CN23" s="25">
        <f t="shared" si="14"/>
        <v>-1</v>
      </c>
      <c r="CO23" s="25"/>
      <c r="CP23" s="25"/>
      <c r="CQ23" s="25"/>
      <c r="CR23" s="25"/>
      <c r="CS23" s="25"/>
    </row>
    <row r="24" spans="1:97" x14ac:dyDescent="0.3">
      <c r="A24" s="22" t="s">
        <v>110</v>
      </c>
      <c r="B24" s="102">
        <v>72782.536288999996</v>
      </c>
      <c r="C24" s="102">
        <v>135.64175757000001</v>
      </c>
      <c r="D24" s="102">
        <v>21929.742882999999</v>
      </c>
      <c r="E24" s="102">
        <v>1269.728535</v>
      </c>
      <c r="F24" s="102">
        <v>1017.6341302</v>
      </c>
      <c r="G24" s="102">
        <v>488.27458767000002</v>
      </c>
      <c r="H24" s="102">
        <v>7068.2584662999998</v>
      </c>
      <c r="I24" s="102">
        <v>31.843620154</v>
      </c>
      <c r="J24" s="102">
        <v>177.49980865000001</v>
      </c>
      <c r="K24" s="102">
        <v>74.655088062000004</v>
      </c>
      <c r="L24" s="102">
        <v>5.2781742709000001</v>
      </c>
      <c r="M24" s="102">
        <v>26.530354672000001</v>
      </c>
      <c r="N24" s="102">
        <v>10.949918054999999</v>
      </c>
      <c r="P24" s="30" t="s">
        <v>201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28">
        <v>0</v>
      </c>
      <c r="BR24" s="28">
        <v>0</v>
      </c>
      <c r="BS24" s="28">
        <v>0</v>
      </c>
      <c r="BT24" s="28">
        <v>0</v>
      </c>
      <c r="BU24" s="28">
        <v>0</v>
      </c>
      <c r="BV24" s="28">
        <f t="shared" si="15"/>
        <v>0</v>
      </c>
      <c r="BW24" s="28">
        <f t="shared" si="16"/>
        <v>0</v>
      </c>
      <c r="BY24" s="28" t="str">
        <f t="shared" si="0"/>
        <v/>
      </c>
      <c r="CA24" s="32" t="str">
        <f t="shared" si="1"/>
        <v/>
      </c>
      <c r="CB24" s="25">
        <f t="shared" si="2"/>
        <v>-1</v>
      </c>
      <c r="CC24" s="25">
        <f t="shared" si="3"/>
        <v>-1</v>
      </c>
      <c r="CD24" s="25">
        <f t="shared" si="4"/>
        <v>-1</v>
      </c>
      <c r="CE24" s="25">
        <f t="shared" si="5"/>
        <v>-1</v>
      </c>
      <c r="CF24" s="25">
        <f t="shared" si="6"/>
        <v>-1</v>
      </c>
      <c r="CG24" s="25">
        <f t="shared" si="7"/>
        <v>-1</v>
      </c>
      <c r="CH24" s="25">
        <f t="shared" si="8"/>
        <v>-1</v>
      </c>
      <c r="CI24" s="25">
        <f t="shared" si="9"/>
        <v>-1</v>
      </c>
      <c r="CJ24" s="25">
        <f t="shared" si="10"/>
        <v>-1</v>
      </c>
      <c r="CK24" s="25">
        <f t="shared" si="11"/>
        <v>-1</v>
      </c>
      <c r="CL24" s="25">
        <f t="shared" si="12"/>
        <v>-1</v>
      </c>
      <c r="CM24" s="25">
        <f t="shared" si="13"/>
        <v>-1</v>
      </c>
      <c r="CN24" s="25">
        <f t="shared" si="14"/>
        <v>-1</v>
      </c>
      <c r="CO24" s="25"/>
      <c r="CP24" s="25"/>
      <c r="CQ24" s="25"/>
      <c r="CR24" s="25"/>
      <c r="CS24" s="25"/>
    </row>
    <row r="25" spans="1:97" x14ac:dyDescent="0.3">
      <c r="A25" s="22" t="s">
        <v>111</v>
      </c>
      <c r="B25" s="102">
        <v>69043.611615999995</v>
      </c>
      <c r="C25" s="102">
        <v>104.15420616</v>
      </c>
      <c r="D25" s="102">
        <v>14847.266466999999</v>
      </c>
      <c r="E25" s="102">
        <v>966.70545514000003</v>
      </c>
      <c r="F25" s="102">
        <v>774.08578342999999</v>
      </c>
      <c r="G25" s="102">
        <v>400.87071622000002</v>
      </c>
      <c r="H25" s="102">
        <v>5673.2353308000002</v>
      </c>
      <c r="I25" s="102">
        <v>24.534516750000002</v>
      </c>
      <c r="J25" s="102">
        <v>138.0831857</v>
      </c>
      <c r="K25" s="102">
        <v>57.592605341999999</v>
      </c>
      <c r="L25" s="102">
        <v>4.0497588120000003</v>
      </c>
      <c r="M25" s="102">
        <v>20.293094945</v>
      </c>
      <c r="N25" s="102">
        <v>8.4498512649999995</v>
      </c>
      <c r="P25" s="30" t="s">
        <v>202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  <c r="BI25" s="28">
        <v>0</v>
      </c>
      <c r="BJ25" s="28">
        <v>0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28">
        <v>0</v>
      </c>
      <c r="BR25" s="28">
        <v>0</v>
      </c>
      <c r="BS25" s="28">
        <v>0</v>
      </c>
      <c r="BT25" s="28">
        <v>0</v>
      </c>
      <c r="BU25" s="28">
        <v>0</v>
      </c>
      <c r="BV25" s="28">
        <f t="shared" si="15"/>
        <v>0</v>
      </c>
      <c r="BW25" s="28">
        <f t="shared" si="16"/>
        <v>0</v>
      </c>
      <c r="BY25" s="28" t="str">
        <f t="shared" si="0"/>
        <v/>
      </c>
      <c r="CA25" s="32" t="str">
        <f t="shared" si="1"/>
        <v/>
      </c>
      <c r="CB25" s="25">
        <f t="shared" si="2"/>
        <v>-1</v>
      </c>
      <c r="CC25" s="25">
        <f t="shared" si="3"/>
        <v>-1</v>
      </c>
      <c r="CD25" s="25">
        <f t="shared" si="4"/>
        <v>-1</v>
      </c>
      <c r="CE25" s="25">
        <f t="shared" si="5"/>
        <v>-1</v>
      </c>
      <c r="CF25" s="25">
        <f t="shared" si="6"/>
        <v>-1</v>
      </c>
      <c r="CG25" s="25">
        <f t="shared" si="7"/>
        <v>-1</v>
      </c>
      <c r="CH25" s="25">
        <f t="shared" si="8"/>
        <v>-1</v>
      </c>
      <c r="CI25" s="25">
        <f t="shared" si="9"/>
        <v>-1</v>
      </c>
      <c r="CJ25" s="25">
        <f t="shared" si="10"/>
        <v>-1</v>
      </c>
      <c r="CK25" s="25">
        <f t="shared" si="11"/>
        <v>-1</v>
      </c>
      <c r="CL25" s="25">
        <f t="shared" si="12"/>
        <v>-1</v>
      </c>
      <c r="CM25" s="25">
        <f t="shared" si="13"/>
        <v>-1</v>
      </c>
      <c r="CN25" s="25">
        <f t="shared" si="14"/>
        <v>-1</v>
      </c>
      <c r="CO25" s="25"/>
      <c r="CP25" s="25"/>
      <c r="CQ25" s="25"/>
      <c r="CR25" s="25"/>
      <c r="CS25" s="25"/>
    </row>
    <row r="26" spans="1:97" x14ac:dyDescent="0.3">
      <c r="A26" s="22" t="s">
        <v>112</v>
      </c>
      <c r="B26" s="102">
        <v>147824.05236999999</v>
      </c>
      <c r="C26" s="102">
        <v>244.34229124999999</v>
      </c>
      <c r="D26" s="102">
        <v>35041.129231999999</v>
      </c>
      <c r="E26" s="102">
        <v>2274.5050892999998</v>
      </c>
      <c r="F26" s="102">
        <v>1821.8614468000001</v>
      </c>
      <c r="G26" s="102">
        <v>911.53328010999996</v>
      </c>
      <c r="H26" s="102">
        <v>13827.567252000001</v>
      </c>
      <c r="I26" s="102">
        <v>57.317779244</v>
      </c>
      <c r="J26" s="102">
        <v>322.16930558000001</v>
      </c>
      <c r="K26" s="102">
        <v>134.26422156000001</v>
      </c>
      <c r="L26" s="102">
        <v>9.4674950312000004</v>
      </c>
      <c r="M26" s="102">
        <v>47.289873319999998</v>
      </c>
      <c r="N26" s="102">
        <v>19.724675001000001</v>
      </c>
      <c r="P26" s="30" t="s">
        <v>203</v>
      </c>
      <c r="Q26" s="28">
        <v>4.5650195793581199E-6</v>
      </c>
      <c r="R26" s="28">
        <v>2.5465191355181099E-6</v>
      </c>
      <c r="S26" s="28">
        <v>1.38366153213511E-5</v>
      </c>
      <c r="T26" s="28">
        <v>1.3836697872782199E-5</v>
      </c>
      <c r="U26" s="28">
        <v>1.0236844855238999E-5</v>
      </c>
      <c r="V26" s="28">
        <v>1.2288914815258099E-4</v>
      </c>
      <c r="W26" s="28">
        <v>2.3503150360290301E-5</v>
      </c>
      <c r="X26" s="28">
        <v>2.36858953620264E-4</v>
      </c>
      <c r="Y26" s="28">
        <v>4.5586710538644298E-2</v>
      </c>
      <c r="Z26" s="28">
        <v>2.13345170092098E-4</v>
      </c>
      <c r="AA26" s="28">
        <v>7.23938722961689E-5</v>
      </c>
      <c r="AB26" s="28">
        <v>8.8144824633343803E-5</v>
      </c>
      <c r="AC26" s="28">
        <v>2.89054028622607E-6</v>
      </c>
      <c r="AD26" s="28">
        <v>2.7609019284930799E-5</v>
      </c>
      <c r="AE26" s="28">
        <v>2.7609019284930799E-5</v>
      </c>
      <c r="AF26" s="28">
        <v>3.1459358344769797E-5</v>
      </c>
      <c r="AG26" s="28">
        <v>1.74254180867188E-4</v>
      </c>
      <c r="AH26" s="28">
        <v>1.32985098758246E-6</v>
      </c>
      <c r="AI26" s="28">
        <v>8.2367886263551403E-7</v>
      </c>
      <c r="AJ26" s="28">
        <v>9.17748278972866E-6</v>
      </c>
      <c r="AK26" s="28">
        <v>5.6072780019841598E-6</v>
      </c>
      <c r="AL26" s="28">
        <v>0</v>
      </c>
      <c r="AM26" s="28">
        <v>0</v>
      </c>
      <c r="AN26" s="28">
        <v>3.73085842468735E-3</v>
      </c>
      <c r="AO26" s="28">
        <v>1.7013527340068401E-4</v>
      </c>
      <c r="AP26" s="28">
        <v>3.9324530564328096E-3</v>
      </c>
      <c r="AQ26" s="28">
        <v>1.3730679999118101E-4</v>
      </c>
      <c r="AR26" s="28">
        <v>8.4055402150608695E-9</v>
      </c>
      <c r="AS26" s="28">
        <v>2.3407940276790199E-3</v>
      </c>
      <c r="AT26" s="28">
        <v>1.8567127983818E-7</v>
      </c>
      <c r="AU26" s="28">
        <v>4.5211638199485099E-8</v>
      </c>
      <c r="AV26" s="28">
        <v>1.67580041557124E-5</v>
      </c>
      <c r="AW26" s="28">
        <v>1.4108213870379199E-7</v>
      </c>
      <c r="AX26" s="28">
        <v>0</v>
      </c>
      <c r="AY26" s="28">
        <v>2.75002562873063E-8</v>
      </c>
      <c r="AZ26" s="28">
        <v>9.1577192362087096E-5</v>
      </c>
      <c r="BA26" s="28">
        <v>8.3041226710097696E-5</v>
      </c>
      <c r="BB26" s="28">
        <v>8.5359656519893897E-6</v>
      </c>
      <c r="BC26" s="28">
        <v>2.2165236418150599E-8</v>
      </c>
      <c r="BD26" s="28">
        <v>0</v>
      </c>
      <c r="BE26" s="28">
        <v>7.7257450244437504E-7</v>
      </c>
      <c r="BF26" s="28">
        <v>5.4500669653929503E-8</v>
      </c>
      <c r="BG26" s="28">
        <v>3.3590359188037699E-6</v>
      </c>
      <c r="BH26" s="28">
        <v>3.0457778733114002E-7</v>
      </c>
      <c r="BI26" s="28">
        <v>2.0500361006850799E-7</v>
      </c>
      <c r="BJ26" s="28">
        <v>1.6795438637102702E-5</v>
      </c>
      <c r="BK26" s="28">
        <v>1.0112713775470199E-5</v>
      </c>
      <c r="BL26" s="28">
        <v>3.1889140583232702E-8</v>
      </c>
      <c r="BM26" s="28">
        <v>4.4328863462248499E-5</v>
      </c>
      <c r="BN26" s="28">
        <v>1.3027364870450901E-9</v>
      </c>
      <c r="BO26" s="28">
        <v>2.1237719759475701E-5</v>
      </c>
      <c r="BP26" s="28">
        <v>0</v>
      </c>
      <c r="BQ26" s="28">
        <v>3.6366910070161997E-8</v>
      </c>
      <c r="BR26" s="28">
        <v>5.3374642470058404E-4</v>
      </c>
      <c r="BS26" s="28">
        <v>4.8417077134211799E-5</v>
      </c>
      <c r="BT26" s="28">
        <v>4.4788507305566E-3</v>
      </c>
      <c r="BU26" s="28">
        <v>7.8954034612565096E-4</v>
      </c>
      <c r="BV26" s="28">
        <f t="shared" si="15"/>
        <v>1.6135524406078081E-3</v>
      </c>
      <c r="BW26" s="28">
        <f t="shared" si="16"/>
        <v>7.850536929384362E-4</v>
      </c>
      <c r="BY26" s="28">
        <f t="shared" si="0"/>
        <v>4.8383089579448835E-3</v>
      </c>
      <c r="CA26" s="32">
        <f t="shared" si="1"/>
        <v>7.9999323306117424E-3</v>
      </c>
      <c r="CB26" s="25">
        <f t="shared" si="2"/>
        <v>-0.99999969161506663</v>
      </c>
      <c r="CC26" s="25">
        <f t="shared" si="3"/>
        <v>-1</v>
      </c>
      <c r="CD26" s="25">
        <f t="shared" si="4"/>
        <v>-0.99999988777607496</v>
      </c>
      <c r="CE26" s="25">
        <f t="shared" si="5"/>
        <v>-0.9999999597375302</v>
      </c>
      <c r="CF26" s="25">
        <f t="shared" si="6"/>
        <v>-0.99999995441957079</v>
      </c>
      <c r="CG26" s="25">
        <f t="shared" si="7"/>
        <v>-0.99999997670110319</v>
      </c>
      <c r="CH26" s="25">
        <f t="shared" si="8"/>
        <v>-0.99999967609264528</v>
      </c>
      <c r="CI26" s="25">
        <f t="shared" si="9"/>
        <v>-0.99999975859675549</v>
      </c>
      <c r="CJ26" s="25">
        <f t="shared" si="10"/>
        <v>-0.99999961855724295</v>
      </c>
      <c r="CK26" s="25">
        <f t="shared" si="11"/>
        <v>-0.99999979436800823</v>
      </c>
      <c r="CL26" s="25">
        <f t="shared" si="12"/>
        <v>-0.99999973102503592</v>
      </c>
      <c r="CM26" s="25">
        <f t="shared" si="13"/>
        <v>-0.99999950299823814</v>
      </c>
      <c r="CN26" s="25">
        <f t="shared" si="14"/>
        <v>-0.9999997157226671</v>
      </c>
      <c r="CO26" s="25"/>
      <c r="CP26" s="25"/>
      <c r="CQ26" s="25"/>
      <c r="CR26" s="25"/>
      <c r="CS26" s="25"/>
    </row>
    <row r="27" spans="1:97" x14ac:dyDescent="0.3">
      <c r="A27" s="22" t="s">
        <v>113</v>
      </c>
      <c r="B27" s="102">
        <v>228110.51942</v>
      </c>
      <c r="C27" s="102">
        <v>302.60195741000001</v>
      </c>
      <c r="D27" s="102">
        <v>50517.308772999997</v>
      </c>
      <c r="E27" s="102">
        <v>2813.1326869999998</v>
      </c>
      <c r="F27" s="102">
        <v>2252.9870058000001</v>
      </c>
      <c r="G27" s="102">
        <v>1127.4882230999999</v>
      </c>
      <c r="H27" s="102">
        <v>18444.630628999999</v>
      </c>
      <c r="I27" s="102">
        <v>78.463221395999994</v>
      </c>
      <c r="J27" s="102">
        <v>471.49365977999997</v>
      </c>
      <c r="K27" s="102">
        <v>181.76864380000001</v>
      </c>
      <c r="L27" s="102">
        <v>13.099229834999999</v>
      </c>
      <c r="M27" s="102">
        <v>69.807673847000004</v>
      </c>
      <c r="N27" s="102">
        <v>27.567272244000002</v>
      </c>
      <c r="P27" s="30" t="s">
        <v>204</v>
      </c>
      <c r="Q27" s="28">
        <v>22.277396502172198</v>
      </c>
      <c r="R27" s="28">
        <v>9.9746597486507707</v>
      </c>
      <c r="S27" s="28">
        <v>59.674524222700498</v>
      </c>
      <c r="T27" s="28">
        <v>59.675083974818797</v>
      </c>
      <c r="U27" s="28">
        <v>36.836993489029197</v>
      </c>
      <c r="V27" s="28">
        <v>360.44753774924902</v>
      </c>
      <c r="W27" s="28">
        <v>53.623774544635701</v>
      </c>
      <c r="X27" s="28">
        <v>526.34510455575401</v>
      </c>
      <c r="Y27" s="28">
        <v>172127.44612135299</v>
      </c>
      <c r="Z27" s="28">
        <v>789.038844766838</v>
      </c>
      <c r="AA27" s="28">
        <v>231.30466324317899</v>
      </c>
      <c r="AB27" s="28">
        <v>249.95582501600501</v>
      </c>
      <c r="AC27" s="28">
        <v>9.14765838741795</v>
      </c>
      <c r="AD27" s="28">
        <v>138.04795105347</v>
      </c>
      <c r="AE27" s="28">
        <v>138.047964428368</v>
      </c>
      <c r="AF27" s="28">
        <v>305.03477418872598</v>
      </c>
      <c r="AG27" s="28">
        <v>536.13937575578905</v>
      </c>
      <c r="AH27" s="28">
        <v>7.6941076975296898</v>
      </c>
      <c r="AI27" s="28">
        <v>5.6241738495237401</v>
      </c>
      <c r="AJ27" s="28">
        <v>53.745972341206603</v>
      </c>
      <c r="AK27" s="28">
        <v>20.99889874442</v>
      </c>
      <c r="AL27" s="28">
        <v>227.641099410815</v>
      </c>
      <c r="AM27" s="28">
        <v>0</v>
      </c>
      <c r="AN27" s="28">
        <v>32807.316213275102</v>
      </c>
      <c r="AO27" s="28">
        <v>5017.0154800200498</v>
      </c>
      <c r="AP27" s="28">
        <v>38129.366467483902</v>
      </c>
      <c r="AQ27" s="28">
        <v>437.53155759069</v>
      </c>
      <c r="AR27" s="28">
        <v>0.84554835430480002</v>
      </c>
      <c r="AS27" s="28">
        <v>7364.3897554344503</v>
      </c>
      <c r="AT27" s="28">
        <v>4.4723837399207396</v>
      </c>
      <c r="AU27" s="28">
        <v>0.96452939951608496</v>
      </c>
      <c r="AV27" s="28">
        <v>380.05342025055501</v>
      </c>
      <c r="AW27" s="28">
        <v>7.0903883515490103</v>
      </c>
      <c r="AX27" s="28">
        <v>0.32325670023203601</v>
      </c>
      <c r="AY27" s="28">
        <v>0.25363924976713598</v>
      </c>
      <c r="AZ27" s="28">
        <v>2126.2998005070399</v>
      </c>
      <c r="BA27" s="28">
        <v>1702.04174011142</v>
      </c>
      <c r="BB27" s="28">
        <v>424.258060395619</v>
      </c>
      <c r="BC27" s="28">
        <v>3.6266921568367998</v>
      </c>
      <c r="BD27" s="28">
        <v>4.4349011149875599E-2</v>
      </c>
      <c r="BE27" s="28">
        <v>27.160727132833902</v>
      </c>
      <c r="BF27" s="28">
        <v>0.76788230096397003</v>
      </c>
      <c r="BG27" s="28">
        <v>39.213499312708997</v>
      </c>
      <c r="BH27" s="28">
        <v>5.8293010815875501</v>
      </c>
      <c r="BI27" s="28">
        <v>1.4943083352348101</v>
      </c>
      <c r="BJ27" s="28">
        <v>187.56084499853901</v>
      </c>
      <c r="BK27" s="28">
        <v>37.200793599033403</v>
      </c>
      <c r="BL27" s="28">
        <v>4.2470528482062599</v>
      </c>
      <c r="BM27" s="28">
        <v>1037.8827823321601</v>
      </c>
      <c r="BN27" s="28">
        <v>0.21113455535530201</v>
      </c>
      <c r="BO27" s="28">
        <v>849.07011632511603</v>
      </c>
      <c r="BP27" s="28">
        <v>0</v>
      </c>
      <c r="BQ27" s="28">
        <v>0.42904936427381801</v>
      </c>
      <c r="BR27" s="28">
        <v>1671.57633616303</v>
      </c>
      <c r="BS27" s="28">
        <v>160.310894097051</v>
      </c>
      <c r="BT27" s="28">
        <v>14096.426469353</v>
      </c>
      <c r="BU27" s="28">
        <v>2407.2405722180802</v>
      </c>
      <c r="BV27" s="28">
        <f t="shared" si="15"/>
        <v>5076.4095101740495</v>
      </c>
      <c r="BW27" s="28">
        <f t="shared" si="16"/>
        <v>2390.4383419833184</v>
      </c>
      <c r="BY27" s="28">
        <f t="shared" si="0"/>
        <v>15104.959087096471</v>
      </c>
      <c r="CA27" s="32">
        <f t="shared" si="1"/>
        <v>7.9999958679841856E-3</v>
      </c>
      <c r="CB27" s="25">
        <f t="shared" si="2"/>
        <v>-0.24542083127508146</v>
      </c>
      <c r="CC27" s="25">
        <f t="shared" si="3"/>
        <v>-0.2477209950681826</v>
      </c>
      <c r="CD27" s="25">
        <f t="shared" si="4"/>
        <v>-0.24522173897230809</v>
      </c>
      <c r="CE27" s="25">
        <f t="shared" si="5"/>
        <v>-0.24415232515229024</v>
      </c>
      <c r="CF27" s="25">
        <f t="shared" si="6"/>
        <v>-0.24453992156645757</v>
      </c>
      <c r="CG27" s="25">
        <f t="shared" si="7"/>
        <v>-0.24693659860089753</v>
      </c>
      <c r="CH27" s="25">
        <f t="shared" si="8"/>
        <v>-0.23574362897842116</v>
      </c>
      <c r="CI27" s="25">
        <f t="shared" si="9"/>
        <v>-0.23945151737217615</v>
      </c>
      <c r="CJ27" s="25">
        <f t="shared" si="10"/>
        <v>-0.23551986273275727</v>
      </c>
      <c r="CK27" s="25">
        <f t="shared" si="11"/>
        <v>-0.24052927093265797</v>
      </c>
      <c r="CL27" s="25">
        <f t="shared" si="12"/>
        <v>-0.23853082400315245</v>
      </c>
      <c r="CM27" s="25">
        <f t="shared" si="13"/>
        <v>-0.23183553340905097</v>
      </c>
      <c r="CN27" s="25">
        <f t="shared" si="14"/>
        <v>-0.23826708139430094</v>
      </c>
      <c r="CO27" s="25"/>
      <c r="CP27" s="25"/>
      <c r="CQ27" s="25"/>
      <c r="CR27" s="25"/>
      <c r="CS27" s="25"/>
    </row>
    <row r="28" spans="1:97" x14ac:dyDescent="0.3">
      <c r="A28" s="58" t="s">
        <v>114</v>
      </c>
      <c r="B28" s="102">
        <v>218101.96247</v>
      </c>
      <c r="C28" s="102">
        <v>298.29684675999999</v>
      </c>
      <c r="D28" s="102">
        <v>49732.665270999998</v>
      </c>
      <c r="E28" s="102">
        <v>1425.9423405</v>
      </c>
      <c r="F28" s="102">
        <v>980.71938090000003</v>
      </c>
      <c r="G28" s="102">
        <v>687.65891541999997</v>
      </c>
      <c r="H28" s="102">
        <v>17929.282685999999</v>
      </c>
      <c r="I28" s="102">
        <v>77.756349231000002</v>
      </c>
      <c r="J28" s="102">
        <v>467.01499481000002</v>
      </c>
      <c r="K28" s="102">
        <v>179.94917508</v>
      </c>
      <c r="L28" s="102">
        <v>13.000023948000001</v>
      </c>
      <c r="M28" s="102">
        <v>69.603586282999999</v>
      </c>
      <c r="N28" s="102">
        <v>27.332776004999999</v>
      </c>
      <c r="P28" s="30" t="s">
        <v>205</v>
      </c>
      <c r="Q28" s="28">
        <v>28.979676360451201</v>
      </c>
      <c r="R28" s="28">
        <v>13.0007684120303</v>
      </c>
      <c r="S28" s="28">
        <v>77.759799217079703</v>
      </c>
      <c r="T28" s="28">
        <v>77.760420144664494</v>
      </c>
      <c r="U28" s="28">
        <v>47.976922208055598</v>
      </c>
      <c r="V28" s="28">
        <v>467.14636349500699</v>
      </c>
      <c r="W28" s="28">
        <v>69.626767797085094</v>
      </c>
      <c r="X28" s="28">
        <v>685.82457023978498</v>
      </c>
      <c r="Y28" s="28">
        <v>218161.60043475099</v>
      </c>
      <c r="Z28" s="28">
        <v>1026.09030658846</v>
      </c>
      <c r="AA28" s="28">
        <v>300.54741078908</v>
      </c>
      <c r="AB28" s="28">
        <v>324.84099154482499</v>
      </c>
      <c r="AC28" s="28">
        <v>11.901064342472299</v>
      </c>
      <c r="AD28" s="28">
        <v>179.94901916808101</v>
      </c>
      <c r="AE28" s="28">
        <v>179.94902073692501</v>
      </c>
      <c r="AF28" s="28">
        <v>397.88546535690102</v>
      </c>
      <c r="AG28" s="28">
        <v>671.73632292972002</v>
      </c>
      <c r="AH28" s="28">
        <v>9.9422250145057003</v>
      </c>
      <c r="AI28" s="28">
        <v>7.3640848560459</v>
      </c>
      <c r="AJ28" s="28">
        <v>69.794470811496396</v>
      </c>
      <c r="AK28" s="28">
        <v>27.336567401405901</v>
      </c>
      <c r="AL28" s="28">
        <v>298.38389335097003</v>
      </c>
      <c r="AM28" s="28">
        <v>0</v>
      </c>
      <c r="AN28" s="28">
        <v>42773.551413394103</v>
      </c>
      <c r="AO28" s="28">
        <v>6564.5868153860501</v>
      </c>
      <c r="AP28" s="28">
        <v>49736.023694137097</v>
      </c>
      <c r="AQ28" s="28">
        <v>565.02106819021401</v>
      </c>
      <c r="AR28" s="28">
        <v>1.14915737649983</v>
      </c>
      <c r="AS28" s="28">
        <v>9305.1204099528695</v>
      </c>
      <c r="AT28" s="28">
        <v>6.0635703239140799</v>
      </c>
      <c r="AU28" s="28">
        <v>1.27304252826049</v>
      </c>
      <c r="AV28" s="28">
        <v>502.45790181715898</v>
      </c>
      <c r="AW28" s="28">
        <v>9.5100250107750899</v>
      </c>
      <c r="AX28" s="28">
        <v>0.42010423111052297</v>
      </c>
      <c r="AY28" s="28">
        <v>0.34288721793239502</v>
      </c>
      <c r="AZ28" s="28">
        <v>1425.49327756357</v>
      </c>
      <c r="BA28" s="28">
        <v>980.33402586739203</v>
      </c>
      <c r="BB28" s="28">
        <v>445.15925169617998</v>
      </c>
      <c r="BC28" s="28">
        <v>4.7302071839812099</v>
      </c>
      <c r="BD28" s="28">
        <v>5.7694448067373297E-2</v>
      </c>
      <c r="BE28" s="28">
        <v>36.131256679728999</v>
      </c>
      <c r="BF28" s="28">
        <v>1.0057578939246099</v>
      </c>
      <c r="BG28" s="28">
        <v>53.296197170367599</v>
      </c>
      <c r="BH28" s="28">
        <v>8.0338702420123695</v>
      </c>
      <c r="BI28" s="28">
        <v>2.00614185221316</v>
      </c>
      <c r="BJ28" s="28">
        <v>255.397371097405</v>
      </c>
      <c r="BK28" s="28">
        <v>48.001377258504</v>
      </c>
      <c r="BL28" s="28">
        <v>5.5667251508788098</v>
      </c>
      <c r="BM28" s="28">
        <v>92.612591592673894</v>
      </c>
      <c r="BN28" s="28">
        <v>0.279524050485843</v>
      </c>
      <c r="BO28" s="28">
        <v>687.84258221553398</v>
      </c>
      <c r="BP28" s="28">
        <v>0</v>
      </c>
      <c r="BQ28" s="28">
        <v>0.56304354972748605</v>
      </c>
      <c r="BR28" s="28">
        <v>2125.8255610761198</v>
      </c>
      <c r="BS28" s="28">
        <v>203.33845566788401</v>
      </c>
      <c r="BT28" s="28">
        <v>17933.6364937691</v>
      </c>
      <c r="BU28" s="28">
        <v>3084.9958498657702</v>
      </c>
      <c r="BV28" s="28">
        <f t="shared" si="15"/>
        <v>6414.190898511557</v>
      </c>
      <c r="BW28" s="28">
        <f t="shared" si="16"/>
        <v>3063.1225457036389</v>
      </c>
      <c r="BY28" s="28">
        <f t="shared" si="0"/>
        <v>19242.718993126156</v>
      </c>
      <c r="CA28" s="32">
        <f t="shared" si="1"/>
        <v>7.999945226900073E-3</v>
      </c>
      <c r="CB28" s="25">
        <f t="shared" si="2"/>
        <v>2.7344075255257073E-4</v>
      </c>
      <c r="CC28" s="25">
        <f t="shared" si="3"/>
        <v>2.918119715830176E-4</v>
      </c>
      <c r="CD28" s="25">
        <f t="shared" si="4"/>
        <v>6.7529522473775029E-5</v>
      </c>
      <c r="CE28" s="25">
        <f t="shared" si="5"/>
        <v>-3.1492362887023908E-4</v>
      </c>
      <c r="CF28" s="25">
        <f t="shared" si="6"/>
        <v>-3.9293098526753503E-4</v>
      </c>
      <c r="CG28" s="25">
        <f t="shared" si="7"/>
        <v>2.670899648291933E-4</v>
      </c>
      <c r="CH28" s="25">
        <f t="shared" si="8"/>
        <v>2.4283223402465616E-4</v>
      </c>
      <c r="CI28" s="25">
        <f t="shared" si="9"/>
        <v>5.2354742792747843E-5</v>
      </c>
      <c r="CJ28" s="25">
        <f t="shared" si="10"/>
        <v>2.8129436199456862E-4</v>
      </c>
      <c r="CK28" s="25">
        <f t="shared" si="11"/>
        <v>-8.5770370954777014E-7</v>
      </c>
      <c r="CL28" s="25">
        <f t="shared" si="12"/>
        <v>5.7266358375757384E-5</v>
      </c>
      <c r="CM28" s="25">
        <f t="shared" si="13"/>
        <v>3.3305056999279015E-4</v>
      </c>
      <c r="CN28" s="25">
        <f t="shared" si="14"/>
        <v>1.3871245296152775E-4</v>
      </c>
      <c r="CO28" s="25"/>
      <c r="CP28" s="25"/>
      <c r="CQ28" s="25"/>
      <c r="CR28" s="25"/>
      <c r="CS28" s="25"/>
    </row>
    <row r="29" spans="1:97" x14ac:dyDescent="0.3">
      <c r="A29" s="22" t="s">
        <v>115</v>
      </c>
      <c r="B29" s="102">
        <v>105161.08878999999</v>
      </c>
      <c r="C29" s="102">
        <v>130.43451024999999</v>
      </c>
      <c r="D29" s="102">
        <v>18699.690208</v>
      </c>
      <c r="E29" s="102">
        <v>1210.6232150000001</v>
      </c>
      <c r="F29" s="102">
        <v>969.40221202999999</v>
      </c>
      <c r="G29" s="102">
        <v>496.13384848999999</v>
      </c>
      <c r="H29" s="102">
        <v>7667.6139082</v>
      </c>
      <c r="I29" s="102">
        <v>33.917562717000003</v>
      </c>
      <c r="J29" s="102">
        <v>202.94438676999999</v>
      </c>
      <c r="K29" s="102">
        <v>78.594393776000004</v>
      </c>
      <c r="L29" s="102">
        <v>5.6560793513999998</v>
      </c>
      <c r="M29" s="102">
        <v>30.121995975000001</v>
      </c>
      <c r="N29" s="102">
        <v>11.924149126</v>
      </c>
      <c r="P29" s="30" t="s">
        <v>206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f t="shared" si="15"/>
        <v>0</v>
      </c>
      <c r="BW29" s="28">
        <f t="shared" si="16"/>
        <v>0</v>
      </c>
      <c r="BY29" s="28" t="str">
        <f t="shared" si="0"/>
        <v/>
      </c>
      <c r="CA29" s="32" t="str">
        <f t="shared" si="1"/>
        <v/>
      </c>
      <c r="CB29" s="25">
        <f t="shared" si="2"/>
        <v>-1</v>
      </c>
      <c r="CC29" s="25">
        <f t="shared" si="3"/>
        <v>-1</v>
      </c>
      <c r="CD29" s="25">
        <f t="shared" si="4"/>
        <v>-1</v>
      </c>
      <c r="CE29" s="25">
        <f t="shared" si="5"/>
        <v>-1</v>
      </c>
      <c r="CF29" s="25">
        <f t="shared" si="6"/>
        <v>-1</v>
      </c>
      <c r="CG29" s="25">
        <f t="shared" si="7"/>
        <v>-1</v>
      </c>
      <c r="CH29" s="25">
        <f t="shared" si="8"/>
        <v>-1</v>
      </c>
      <c r="CI29" s="25">
        <f t="shared" si="9"/>
        <v>-1</v>
      </c>
      <c r="CJ29" s="25">
        <f t="shared" si="10"/>
        <v>-1</v>
      </c>
      <c r="CK29" s="25">
        <f t="shared" si="11"/>
        <v>-1</v>
      </c>
      <c r="CL29" s="25">
        <f t="shared" si="12"/>
        <v>-1</v>
      </c>
      <c r="CM29" s="25">
        <f t="shared" si="13"/>
        <v>-1</v>
      </c>
      <c r="CN29" s="25">
        <f t="shared" si="14"/>
        <v>-1</v>
      </c>
      <c r="CO29" s="25"/>
      <c r="CP29" s="25"/>
      <c r="CQ29" s="25"/>
      <c r="CR29" s="25"/>
      <c r="CS29" s="25"/>
    </row>
    <row r="30" spans="1:97" x14ac:dyDescent="0.3">
      <c r="A30" s="22" t="s">
        <v>116</v>
      </c>
      <c r="B30" s="102">
        <v>332721.05878999998</v>
      </c>
      <c r="C30" s="102">
        <v>425.20896390000001</v>
      </c>
      <c r="D30" s="102">
        <v>63088.590236999997</v>
      </c>
      <c r="E30" s="102">
        <v>2007.1210338999999</v>
      </c>
      <c r="F30" s="102">
        <v>1375.4175339999999</v>
      </c>
      <c r="G30" s="102">
        <v>997.18065366999997</v>
      </c>
      <c r="H30" s="102">
        <v>25463.517507</v>
      </c>
      <c r="I30" s="102">
        <v>110.51062989</v>
      </c>
      <c r="J30" s="102">
        <v>659.12149827999997</v>
      </c>
      <c r="K30" s="102">
        <v>255.54819248999999</v>
      </c>
      <c r="L30" s="102">
        <v>18.424995846000002</v>
      </c>
      <c r="M30" s="102">
        <v>97.940153756000001</v>
      </c>
      <c r="N30" s="102">
        <v>38.850635638</v>
      </c>
      <c r="P30" s="30" t="s">
        <v>207</v>
      </c>
      <c r="Q30" s="28">
        <v>22.5656869422873</v>
      </c>
      <c r="R30" s="28">
        <v>10.200401409381801</v>
      </c>
      <c r="S30" s="28">
        <v>61.167614698453498</v>
      </c>
      <c r="T30" s="28">
        <v>61.168339150388803</v>
      </c>
      <c r="U30" s="28">
        <v>37.691015385059202</v>
      </c>
      <c r="V30" s="28">
        <v>363.509858515171</v>
      </c>
      <c r="W30" s="28">
        <v>54.191154110597999</v>
      </c>
      <c r="X30" s="28">
        <v>538.02300229613604</v>
      </c>
      <c r="Y30" s="28">
        <v>179488.02933955</v>
      </c>
      <c r="Z30" s="28">
        <v>802.10008011903597</v>
      </c>
      <c r="AA30" s="28">
        <v>235.38594846561</v>
      </c>
      <c r="AB30" s="28">
        <v>255.574919295537</v>
      </c>
      <c r="AC30" s="28">
        <v>9.2238965678691809</v>
      </c>
      <c r="AD30" s="28">
        <v>141.53162292654901</v>
      </c>
      <c r="AE30" s="28">
        <v>141.531545543448</v>
      </c>
      <c r="AF30" s="28">
        <v>274.53713539509499</v>
      </c>
      <c r="AG30" s="28">
        <v>533.45893805160404</v>
      </c>
      <c r="AH30" s="28">
        <v>7.7402318676824402</v>
      </c>
      <c r="AI30" s="28">
        <v>5.8100567470928199</v>
      </c>
      <c r="AJ30" s="28">
        <v>53.998448555002703</v>
      </c>
      <c r="AK30" s="28">
        <v>21.476257584180399</v>
      </c>
      <c r="AL30" s="28">
        <v>231.154618184383</v>
      </c>
      <c r="AM30" s="28">
        <v>0</v>
      </c>
      <c r="AN30" s="28">
        <v>29597.493997166999</v>
      </c>
      <c r="AO30" s="28">
        <v>4445.1072912338695</v>
      </c>
      <c r="AP30" s="28">
        <v>34317.138423796001</v>
      </c>
      <c r="AQ30" s="28">
        <v>444.51483226414598</v>
      </c>
      <c r="AR30" s="28">
        <v>0.868421371385108</v>
      </c>
      <c r="AS30" s="28">
        <v>7326.25335099522</v>
      </c>
      <c r="AT30" s="28">
        <v>4.6121350813781099</v>
      </c>
      <c r="AU30" s="28">
        <v>1.0056774582913</v>
      </c>
      <c r="AV30" s="28">
        <v>388.529183848939</v>
      </c>
      <c r="AW30" s="28">
        <v>7.4174324018805402</v>
      </c>
      <c r="AX30" s="28">
        <v>0.344325632037567</v>
      </c>
      <c r="AY30" s="28">
        <v>0.26101573745156698</v>
      </c>
      <c r="AZ30" s="28">
        <v>1115.2613646202999</v>
      </c>
      <c r="BA30" s="28">
        <v>755.43405306863497</v>
      </c>
      <c r="BB30" s="28">
        <v>359.827311551668</v>
      </c>
      <c r="BC30" s="28">
        <v>3.8832179753853899</v>
      </c>
      <c r="BD30" s="28">
        <v>4.6989783274635197E-2</v>
      </c>
      <c r="BE30" s="28">
        <v>28.5585008826204</v>
      </c>
      <c r="BF30" s="28">
        <v>0.80536712599965798</v>
      </c>
      <c r="BG30" s="28">
        <v>40.460120776908703</v>
      </c>
      <c r="BH30" s="28">
        <v>5.9445170864817998</v>
      </c>
      <c r="BI30" s="28">
        <v>1.55051392295948</v>
      </c>
      <c r="BJ30" s="28">
        <v>193.36425615833599</v>
      </c>
      <c r="BK30" s="28">
        <v>37.480300721374299</v>
      </c>
      <c r="BL30" s="28">
        <v>4.5054925131037198</v>
      </c>
      <c r="BM30" s="28">
        <v>73.054638684501995</v>
      </c>
      <c r="BN30" s="28">
        <v>0.222246627699972</v>
      </c>
      <c r="BO30" s="28">
        <v>546.179651573603</v>
      </c>
      <c r="BP30" s="28">
        <v>0</v>
      </c>
      <c r="BQ30" s="28">
        <v>0.44411018351397602</v>
      </c>
      <c r="BR30" s="28">
        <v>1669.7867205074799</v>
      </c>
      <c r="BS30" s="28">
        <v>160.44271101809801</v>
      </c>
      <c r="BT30" s="28">
        <v>14089.9844186136</v>
      </c>
      <c r="BU30" s="28">
        <v>2410.68725067783</v>
      </c>
      <c r="BV30" s="28">
        <f t="shared" si="15"/>
        <v>5050.1213841231038</v>
      </c>
      <c r="BW30" s="28">
        <f t="shared" si="16"/>
        <v>2393.5030626448111</v>
      </c>
      <c r="BY30" s="28">
        <f t="shared" si="0"/>
        <v>15117.390596800753</v>
      </c>
      <c r="CA30" s="32">
        <f t="shared" si="1"/>
        <v>8.0000008160565905E-3</v>
      </c>
      <c r="CB30" s="25">
        <f t="shared" si="2"/>
        <v>-0.46054502834208771</v>
      </c>
      <c r="CC30" s="25">
        <f t="shared" si="3"/>
        <v>-0.45637407061167795</v>
      </c>
      <c r="CD30" s="25">
        <f t="shared" si="4"/>
        <v>-0.45604841866208329</v>
      </c>
      <c r="CE30" s="25">
        <f t="shared" si="5"/>
        <v>-0.44434772702607972</v>
      </c>
      <c r="CF30" s="25">
        <f t="shared" si="6"/>
        <v>-0.45076019870731487</v>
      </c>
      <c r="CG30" s="25">
        <f t="shared" si="7"/>
        <v>-0.45227612512992865</v>
      </c>
      <c r="CH30" s="25">
        <f t="shared" si="8"/>
        <v>-0.44665993554346062</v>
      </c>
      <c r="CI30" s="25">
        <f t="shared" si="9"/>
        <v>-0.44649361594197318</v>
      </c>
      <c r="CJ30" s="25">
        <f t="shared" si="10"/>
        <v>-0.44849339694766083</v>
      </c>
      <c r="CK30" s="25">
        <f t="shared" si="11"/>
        <v>-0.44616495165002445</v>
      </c>
      <c r="CL30" s="25">
        <f t="shared" si="12"/>
        <v>-0.44638243098457631</v>
      </c>
      <c r="CM30" s="25">
        <f t="shared" si="13"/>
        <v>-0.44669114727341191</v>
      </c>
      <c r="CN30" s="25">
        <f t="shared" si="14"/>
        <v>-0.44720962137426745</v>
      </c>
      <c r="CO30" s="25"/>
      <c r="CP30" s="25"/>
      <c r="CQ30" s="25"/>
      <c r="CR30" s="25"/>
      <c r="CS30" s="25"/>
    </row>
    <row r="31" spans="1:97" x14ac:dyDescent="0.3">
      <c r="A31" s="22" t="s">
        <v>117</v>
      </c>
      <c r="B31" s="102">
        <v>33646.522555000003</v>
      </c>
      <c r="C31" s="102">
        <v>64.708183607999999</v>
      </c>
      <c r="D31" s="102">
        <v>9597.5497730999996</v>
      </c>
      <c r="E31" s="102">
        <v>616.12081179999996</v>
      </c>
      <c r="F31" s="102">
        <v>494.65942869999998</v>
      </c>
      <c r="G31" s="102">
        <v>230.66910917000001</v>
      </c>
      <c r="H31" s="102">
        <v>3296.7890957999998</v>
      </c>
      <c r="I31" s="102">
        <v>15.408615282</v>
      </c>
      <c r="J31" s="102">
        <v>85.928429577000003</v>
      </c>
      <c r="K31" s="102">
        <v>36.038198225000002</v>
      </c>
      <c r="L31" s="102">
        <v>2.5615929516999998</v>
      </c>
      <c r="M31" s="102">
        <v>13.031320227</v>
      </c>
      <c r="N31" s="102">
        <v>5.3081372653000001</v>
      </c>
      <c r="P31" s="30" t="s">
        <v>208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0</v>
      </c>
      <c r="BR31" s="28">
        <v>0</v>
      </c>
      <c r="BS31" s="28">
        <v>0</v>
      </c>
      <c r="BT31" s="28">
        <v>0</v>
      </c>
      <c r="BU31" s="28">
        <v>0</v>
      </c>
      <c r="BV31" s="28">
        <f t="shared" si="15"/>
        <v>0</v>
      </c>
      <c r="BW31" s="28">
        <f t="shared" si="16"/>
        <v>0</v>
      </c>
      <c r="BY31" s="28" t="str">
        <f t="shared" si="0"/>
        <v/>
      </c>
      <c r="CA31" s="32" t="str">
        <f t="shared" si="1"/>
        <v/>
      </c>
      <c r="CB31" s="25">
        <f t="shared" si="2"/>
        <v>-1</v>
      </c>
      <c r="CC31" s="25">
        <f t="shared" si="3"/>
        <v>-1</v>
      </c>
      <c r="CD31" s="25">
        <f t="shared" si="4"/>
        <v>-1</v>
      </c>
      <c r="CE31" s="25">
        <f t="shared" si="5"/>
        <v>-1</v>
      </c>
      <c r="CF31" s="25">
        <f t="shared" si="6"/>
        <v>-1</v>
      </c>
      <c r="CG31" s="25">
        <f t="shared" si="7"/>
        <v>-1</v>
      </c>
      <c r="CH31" s="25">
        <f t="shared" si="8"/>
        <v>-1</v>
      </c>
      <c r="CI31" s="25">
        <f t="shared" si="9"/>
        <v>-1</v>
      </c>
      <c r="CJ31" s="25">
        <f t="shared" si="10"/>
        <v>-1</v>
      </c>
      <c r="CK31" s="25">
        <f t="shared" si="11"/>
        <v>-1</v>
      </c>
      <c r="CL31" s="25">
        <f t="shared" si="12"/>
        <v>-1</v>
      </c>
      <c r="CM31" s="25">
        <f t="shared" si="13"/>
        <v>-1</v>
      </c>
      <c r="CN31" s="25">
        <f t="shared" si="14"/>
        <v>-1</v>
      </c>
      <c r="CO31" s="25"/>
      <c r="CP31" s="25"/>
      <c r="CQ31" s="25"/>
      <c r="CR31" s="25"/>
      <c r="CS31" s="25"/>
    </row>
    <row r="32" spans="1:97" x14ac:dyDescent="0.3">
      <c r="A32" s="22" t="s">
        <v>118</v>
      </c>
      <c r="B32" s="102">
        <v>271892.39048</v>
      </c>
      <c r="C32" s="102">
        <v>463.45899049000002</v>
      </c>
      <c r="D32" s="102">
        <v>73640.795415999994</v>
      </c>
      <c r="E32" s="102">
        <v>4307.5605636999999</v>
      </c>
      <c r="F32" s="102">
        <v>3449.7655338999998</v>
      </c>
      <c r="G32" s="102">
        <v>1714.2702148999999</v>
      </c>
      <c r="H32" s="102">
        <v>24387.698494</v>
      </c>
      <c r="I32" s="102">
        <v>108.52697524</v>
      </c>
      <c r="J32" s="102">
        <v>606.46326496999995</v>
      </c>
      <c r="K32" s="102">
        <v>254.70230863</v>
      </c>
      <c r="L32" s="102">
        <v>17.947570581000001</v>
      </c>
      <c r="M32" s="102">
        <v>89.879450845999997</v>
      </c>
      <c r="N32" s="102">
        <v>37.328368638000001</v>
      </c>
      <c r="P32" s="30" t="s">
        <v>209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S32" s="28">
        <v>0</v>
      </c>
      <c r="BT32" s="28">
        <v>0</v>
      </c>
      <c r="BU32" s="28">
        <v>0</v>
      </c>
      <c r="BV32" s="28">
        <f t="shared" si="15"/>
        <v>0</v>
      </c>
      <c r="BW32" s="28">
        <f t="shared" si="16"/>
        <v>0</v>
      </c>
      <c r="BY32" s="28" t="str">
        <f t="shared" si="0"/>
        <v/>
      </c>
      <c r="CA32" s="32" t="str">
        <f t="shared" si="1"/>
        <v/>
      </c>
      <c r="CB32" s="25">
        <f t="shared" si="2"/>
        <v>-1</v>
      </c>
      <c r="CC32" s="25">
        <f t="shared" si="3"/>
        <v>-1</v>
      </c>
      <c r="CD32" s="25">
        <f t="shared" si="4"/>
        <v>-1</v>
      </c>
      <c r="CE32" s="25">
        <f t="shared" si="5"/>
        <v>-1</v>
      </c>
      <c r="CF32" s="25">
        <f t="shared" si="6"/>
        <v>-1</v>
      </c>
      <c r="CG32" s="25">
        <f t="shared" si="7"/>
        <v>-1</v>
      </c>
      <c r="CH32" s="25">
        <f t="shared" si="8"/>
        <v>-1</v>
      </c>
      <c r="CI32" s="25">
        <f t="shared" si="9"/>
        <v>-1</v>
      </c>
      <c r="CJ32" s="25">
        <f t="shared" si="10"/>
        <v>-1</v>
      </c>
      <c r="CK32" s="25">
        <f t="shared" si="11"/>
        <v>-1</v>
      </c>
      <c r="CL32" s="25">
        <f t="shared" si="12"/>
        <v>-1</v>
      </c>
      <c r="CM32" s="25">
        <f t="shared" si="13"/>
        <v>-1</v>
      </c>
      <c r="CN32" s="25">
        <f t="shared" si="14"/>
        <v>-1</v>
      </c>
      <c r="CO32" s="25"/>
      <c r="CP32" s="25"/>
      <c r="CQ32" s="25"/>
      <c r="CR32" s="25"/>
      <c r="CS32" s="25"/>
    </row>
    <row r="33" spans="1:97" x14ac:dyDescent="0.3">
      <c r="A33" s="22" t="s">
        <v>119</v>
      </c>
      <c r="B33" s="102">
        <v>100411.74373</v>
      </c>
      <c r="C33" s="102">
        <v>154.32923106000001</v>
      </c>
      <c r="D33" s="102">
        <v>22360.821401000001</v>
      </c>
      <c r="E33" s="102">
        <v>1432.3997532000001</v>
      </c>
      <c r="F33" s="102">
        <v>1146.9892299999999</v>
      </c>
      <c r="G33" s="102">
        <v>590.39018152000006</v>
      </c>
      <c r="H33" s="102">
        <v>8588.4477385999999</v>
      </c>
      <c r="I33" s="102">
        <v>36.306274768000002</v>
      </c>
      <c r="J33" s="102">
        <v>204.98210277000001</v>
      </c>
      <c r="K33" s="102">
        <v>85.228666856999993</v>
      </c>
      <c r="L33" s="102">
        <v>5.9943028617999996</v>
      </c>
      <c r="M33" s="102">
        <v>30.029783500000001</v>
      </c>
      <c r="N33" s="102">
        <v>12.501388757999999</v>
      </c>
      <c r="P33" s="30" t="s">
        <v>210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f t="shared" si="15"/>
        <v>0</v>
      </c>
      <c r="BW33" s="28">
        <f t="shared" si="16"/>
        <v>0</v>
      </c>
      <c r="BY33" s="28" t="str">
        <f t="shared" si="0"/>
        <v/>
      </c>
      <c r="CA33" s="32" t="str">
        <f t="shared" si="1"/>
        <v/>
      </c>
      <c r="CB33" s="25">
        <f t="shared" si="2"/>
        <v>-1</v>
      </c>
      <c r="CC33" s="25">
        <f t="shared" si="3"/>
        <v>-1</v>
      </c>
      <c r="CD33" s="25">
        <f t="shared" si="4"/>
        <v>-1</v>
      </c>
      <c r="CE33" s="25">
        <f t="shared" si="5"/>
        <v>-1</v>
      </c>
      <c r="CF33" s="25">
        <f t="shared" si="6"/>
        <v>-1</v>
      </c>
      <c r="CG33" s="25">
        <f t="shared" si="7"/>
        <v>-1</v>
      </c>
      <c r="CH33" s="25">
        <f t="shared" si="8"/>
        <v>-1</v>
      </c>
      <c r="CI33" s="25">
        <f t="shared" si="9"/>
        <v>-1</v>
      </c>
      <c r="CJ33" s="25">
        <f t="shared" si="10"/>
        <v>-1</v>
      </c>
      <c r="CK33" s="25">
        <f t="shared" si="11"/>
        <v>-1</v>
      </c>
      <c r="CL33" s="25">
        <f t="shared" si="12"/>
        <v>-1</v>
      </c>
      <c r="CM33" s="25">
        <f t="shared" si="13"/>
        <v>-1</v>
      </c>
      <c r="CN33" s="25">
        <f t="shared" si="14"/>
        <v>-1</v>
      </c>
      <c r="CO33" s="25"/>
      <c r="CP33" s="25"/>
      <c r="CQ33" s="25"/>
      <c r="CR33" s="25"/>
      <c r="CS33" s="25"/>
    </row>
    <row r="34" spans="1:97" x14ac:dyDescent="0.3">
      <c r="A34" s="22" t="s">
        <v>120</v>
      </c>
      <c r="B34" s="102">
        <v>124739.15300000001</v>
      </c>
      <c r="C34" s="102">
        <v>186.59549808</v>
      </c>
      <c r="D34" s="102">
        <v>30486.774841999999</v>
      </c>
      <c r="E34" s="102">
        <v>1754.1727653999999</v>
      </c>
      <c r="F34" s="102">
        <v>1406.5168157999999</v>
      </c>
      <c r="G34" s="102">
        <v>673.39805908000005</v>
      </c>
      <c r="H34" s="102">
        <v>10915.325634000001</v>
      </c>
      <c r="I34" s="102">
        <v>48.532072817</v>
      </c>
      <c r="J34" s="102">
        <v>289.69567518999997</v>
      </c>
      <c r="K34" s="102">
        <v>112.25301016</v>
      </c>
      <c r="L34" s="102">
        <v>8.1266223227999994</v>
      </c>
      <c r="M34" s="102">
        <v>43.570508232999998</v>
      </c>
      <c r="N34" s="102">
        <v>17.047437812999998</v>
      </c>
      <c r="P34" s="30" t="s">
        <v>211</v>
      </c>
      <c r="Q34" s="28">
        <v>0.38042352880537</v>
      </c>
      <c r="R34" s="28">
        <v>0.15827652722446001</v>
      </c>
      <c r="S34" s="28">
        <v>0.93806455311509795</v>
      </c>
      <c r="T34" s="28">
        <v>0.93807237607718397</v>
      </c>
      <c r="U34" s="28">
        <v>0.59068156656029303</v>
      </c>
      <c r="V34" s="28">
        <v>5.99253913741435</v>
      </c>
      <c r="W34" s="28">
        <v>0.90820376753866106</v>
      </c>
      <c r="X34" s="28">
        <v>8.4910929954287102</v>
      </c>
      <c r="Y34" s="28">
        <v>2796.8188856738102</v>
      </c>
      <c r="Z34" s="28">
        <v>13.2610901829858</v>
      </c>
      <c r="AA34" s="28">
        <v>3.8691161628803301</v>
      </c>
      <c r="AB34" s="28">
        <v>4.0638636018323702</v>
      </c>
      <c r="AC34" s="28">
        <v>0.157553101781678</v>
      </c>
      <c r="AD34" s="28">
        <v>2.1336919576436899</v>
      </c>
      <c r="AE34" s="28">
        <v>2.1336918782085199</v>
      </c>
      <c r="AF34" s="28">
        <v>5.4090358365713698</v>
      </c>
      <c r="AG34" s="28">
        <v>7.9398783849743904</v>
      </c>
      <c r="AH34" s="28">
        <v>0.13291314523304501</v>
      </c>
      <c r="AI34" s="28">
        <v>8.4140057746545593E-2</v>
      </c>
      <c r="AJ34" s="28">
        <v>0.95986590977584396</v>
      </c>
      <c r="AK34" s="28">
        <v>0.337285987610773</v>
      </c>
      <c r="AL34" s="28">
        <v>4.02864074538269</v>
      </c>
      <c r="AM34" s="28">
        <v>0</v>
      </c>
      <c r="AN34" s="28">
        <v>582.41593716827299</v>
      </c>
      <c r="AO34" s="28">
        <v>88.305008122929806</v>
      </c>
      <c r="AP34" s="28">
        <v>676.12998112777404</v>
      </c>
      <c r="AQ34" s="28">
        <v>7.1110036257323399</v>
      </c>
      <c r="AR34" s="28">
        <v>1.50180599326487E-2</v>
      </c>
      <c r="AS34" s="28">
        <v>110.50989403197801</v>
      </c>
      <c r="AT34" s="28">
        <v>7.5945523680396004E-2</v>
      </c>
      <c r="AU34" s="28">
        <v>1.3268598135992101E-2</v>
      </c>
      <c r="AV34" s="28">
        <v>6.4259978615166702</v>
      </c>
      <c r="AW34" s="28">
        <v>9.81069823685356E-2</v>
      </c>
      <c r="AX34" s="28">
        <v>2.9377382231848999E-3</v>
      </c>
      <c r="AY34" s="28">
        <v>4.3479133804020104E-3</v>
      </c>
      <c r="AZ34" s="28">
        <v>27.5136299283167</v>
      </c>
      <c r="BA34" s="28">
        <v>22.954509649652501</v>
      </c>
      <c r="BB34" s="28">
        <v>4.5591202786642198</v>
      </c>
      <c r="BC34" s="28">
        <v>2.99467512139199E-2</v>
      </c>
      <c r="BD34" s="28">
        <v>4.44913121358929E-4</v>
      </c>
      <c r="BE34" s="28">
        <v>0.34133737815329801</v>
      </c>
      <c r="BF34" s="28">
        <v>9.4447628653471904E-3</v>
      </c>
      <c r="BG34" s="28">
        <v>0.67025190451782202</v>
      </c>
      <c r="BH34" s="28">
        <v>0.11494294956376</v>
      </c>
      <c r="BI34" s="28">
        <v>2.3141652474412602E-2</v>
      </c>
      <c r="BJ34" s="28">
        <v>3.2513239559736902</v>
      </c>
      <c r="BK34" s="28">
        <v>0.57177845900362101</v>
      </c>
      <c r="BL34" s="28">
        <v>4.3394478303763799E-2</v>
      </c>
      <c r="BM34" s="28">
        <v>11.8321045982903</v>
      </c>
      <c r="BN34" s="28">
        <v>2.5536279369698599E-3</v>
      </c>
      <c r="BO34" s="28">
        <v>13.658947796535401</v>
      </c>
      <c r="BP34" s="28">
        <v>0</v>
      </c>
      <c r="BQ34" s="28">
        <v>6.3141186371544998E-3</v>
      </c>
      <c r="BR34" s="28">
        <v>25.817047581591599</v>
      </c>
      <c r="BS34" s="28">
        <v>2.45534375258188</v>
      </c>
      <c r="BT34" s="28">
        <v>216.955222032992</v>
      </c>
      <c r="BU34" s="28">
        <v>37.8665673688051</v>
      </c>
      <c r="BV34" s="28">
        <f t="shared" si="15"/>
        <v>76.176505543895502</v>
      </c>
      <c r="BW34" s="28">
        <f t="shared" si="16"/>
        <v>37.596688605743722</v>
      </c>
      <c r="BY34" s="28">
        <f t="shared" si="0"/>
        <v>233.33286322450724</v>
      </c>
      <c r="CA34" s="32">
        <f t="shared" si="1"/>
        <v>7.9999940655629317E-3</v>
      </c>
      <c r="CB34" s="25">
        <f t="shared" si="2"/>
        <v>-0.97757866060166521</v>
      </c>
      <c r="CC34" s="25">
        <f t="shared" si="3"/>
        <v>-0.97840976450752593</v>
      </c>
      <c r="CD34" s="25">
        <f t="shared" si="4"/>
        <v>-0.97782218733756299</v>
      </c>
      <c r="CE34" s="25">
        <f t="shared" si="5"/>
        <v>-0.98431532488076057</v>
      </c>
      <c r="CF34" s="25">
        <f t="shared" si="6"/>
        <v>-0.98367988964526076</v>
      </c>
      <c r="CG34" s="25">
        <f t="shared" si="7"/>
        <v>-0.97971638377574732</v>
      </c>
      <c r="CH34" s="25">
        <f t="shared" si="8"/>
        <v>-0.98012379755696888</v>
      </c>
      <c r="CI34" s="25">
        <f t="shared" si="9"/>
        <v>-0.98067108364370958</v>
      </c>
      <c r="CJ34" s="25">
        <f t="shared" si="10"/>
        <v>-0.97931436451895926</v>
      </c>
      <c r="CK34" s="25">
        <f t="shared" si="11"/>
        <v>-0.98099211882899828</v>
      </c>
      <c r="CL34" s="25">
        <f t="shared" si="12"/>
        <v>-0.98052370087626683</v>
      </c>
      <c r="CM34" s="25">
        <f t="shared" si="13"/>
        <v>-0.97915553881809458</v>
      </c>
      <c r="CN34" s="25">
        <f t="shared" si="14"/>
        <v>-0.98021485742839509</v>
      </c>
      <c r="CO34" s="25"/>
      <c r="CP34" s="25"/>
      <c r="CQ34" s="25"/>
      <c r="CR34" s="25"/>
      <c r="CS34" s="25"/>
    </row>
    <row r="35" spans="1:97" x14ac:dyDescent="0.3">
      <c r="CB35" s="25"/>
      <c r="CC35" s="25" t="str">
        <f t="shared" si="3"/>
        <v/>
      </c>
      <c r="CD35" s="25" t="str">
        <f t="shared" si="4"/>
        <v/>
      </c>
      <c r="CE35" s="25" t="str">
        <f t="shared" si="5"/>
        <v/>
      </c>
      <c r="CF35" s="25" t="str">
        <f t="shared" si="6"/>
        <v/>
      </c>
      <c r="CG35" s="25" t="str">
        <f t="shared" si="7"/>
        <v/>
      </c>
      <c r="CH35" s="25" t="str">
        <f t="shared" si="8"/>
        <v/>
      </c>
      <c r="CI35" s="25"/>
      <c r="CJ35" s="25"/>
      <c r="CK35" s="25"/>
      <c r="CL35" s="25"/>
      <c r="CM35" s="25"/>
      <c r="CN35" s="25"/>
    </row>
    <row r="36" spans="1:97" x14ac:dyDescent="0.3">
      <c r="A36" s="4" t="s">
        <v>55</v>
      </c>
      <c r="B36" s="1">
        <f t="shared" ref="B36:N36" si="17">SUM(B3:B34)</f>
        <v>6308528.9548479998</v>
      </c>
      <c r="C36" s="1">
        <f t="shared" si="17"/>
        <v>10369.800304676997</v>
      </c>
      <c r="D36" s="1">
        <f t="shared" si="17"/>
        <v>1505063.0212671002</v>
      </c>
      <c r="E36" s="1">
        <f t="shared" si="17"/>
        <v>74664.025445910011</v>
      </c>
      <c r="F36" s="1">
        <f t="shared" si="17"/>
        <v>57183.447094859992</v>
      </c>
      <c r="G36" s="1">
        <f t="shared" si="17"/>
        <v>26593.964317139998</v>
      </c>
      <c r="H36" s="1">
        <f t="shared" si="17"/>
        <v>555563.92437229992</v>
      </c>
      <c r="I36" s="1">
        <f t="shared" si="17"/>
        <v>2482.4175352239999</v>
      </c>
      <c r="J36" s="1">
        <f t="shared" si="17"/>
        <v>14040.569774736998</v>
      </c>
      <c r="K36" s="1">
        <f t="shared" si="17"/>
        <v>5943.5135110099973</v>
      </c>
      <c r="L36" s="1">
        <f t="shared" si="17"/>
        <v>412.55906924409999</v>
      </c>
      <c r="M36" s="1">
        <f t="shared" si="17"/>
        <v>2114.7306467629996</v>
      </c>
      <c r="N36" s="1">
        <f t="shared" si="17"/>
        <v>858.95013119990006</v>
      </c>
      <c r="Q36" s="1">
        <f>SUM(Q3:Q34)</f>
        <v>244.70555060277249</v>
      </c>
      <c r="R36" s="1">
        <f t="shared" ref="R36:BU36" si="18">SUM(R3:R34)</f>
        <v>115.42228858982885</v>
      </c>
      <c r="S36" s="1">
        <f t="shared" si="18"/>
        <v>693.87426613508728</v>
      </c>
      <c r="T36" s="1">
        <f t="shared" si="18"/>
        <v>693.88068563090712</v>
      </c>
      <c r="U36" s="1">
        <f t="shared" si="18"/>
        <v>425.45774138049552</v>
      </c>
      <c r="V36" s="1">
        <f t="shared" si="18"/>
        <v>3998.5960225541685</v>
      </c>
      <c r="W36" s="1">
        <f t="shared" si="18"/>
        <v>601.15196476898313</v>
      </c>
      <c r="X36" s="1">
        <f t="shared" si="18"/>
        <v>6040.6614024515511</v>
      </c>
      <c r="Y36" s="1">
        <f t="shared" si="18"/>
        <v>1828101.2294164614</v>
      </c>
      <c r="Z36" s="1">
        <f t="shared" si="18"/>
        <v>8822.9717044922145</v>
      </c>
      <c r="AA36" s="1">
        <f t="shared" si="18"/>
        <v>2593.339202563212</v>
      </c>
      <c r="AB36" s="1">
        <f t="shared" si="18"/>
        <v>2862.348045410014</v>
      </c>
      <c r="AC36" s="1">
        <f t="shared" si="18"/>
        <v>99.249224492772512</v>
      </c>
      <c r="AD36" s="1">
        <f t="shared" si="18"/>
        <v>1633.9169988648898</v>
      </c>
      <c r="AE36" s="1">
        <f t="shared" si="18"/>
        <v>1633.9167890037729</v>
      </c>
      <c r="AF36" s="1">
        <f t="shared" si="18"/>
        <v>3539.289372499853</v>
      </c>
      <c r="AG36" s="1">
        <f t="shared" si="18"/>
        <v>5816.9540841225871</v>
      </c>
      <c r="AH36" s="1">
        <f t="shared" si="18"/>
        <v>82.447020238832238</v>
      </c>
      <c r="AI36" s="1">
        <f t="shared" si="18"/>
        <v>68.194445130018863</v>
      </c>
      <c r="AJ36" s="1">
        <f t="shared" si="18"/>
        <v>570.70628305731759</v>
      </c>
      <c r="AK36" s="1">
        <f t="shared" si="18"/>
        <v>241.98744124906216</v>
      </c>
      <c r="AL36" s="1">
        <f t="shared" si="18"/>
        <v>2789.381858205104</v>
      </c>
      <c r="AM36" s="1">
        <f t="shared" si="18"/>
        <v>0</v>
      </c>
      <c r="AN36" s="1">
        <f t="shared" si="18"/>
        <v>380317.33869479207</v>
      </c>
      <c r="AO36" s="1">
        <f t="shared" si="18"/>
        <v>58553.393800787097</v>
      </c>
      <c r="AP36" s="1">
        <f t="shared" si="18"/>
        <v>442410.02186807938</v>
      </c>
      <c r="AQ36" s="1">
        <f t="shared" si="18"/>
        <v>4909.8219517104108</v>
      </c>
      <c r="AR36" s="1">
        <f t="shared" si="18"/>
        <v>10.796333749127633</v>
      </c>
      <c r="AS36" s="1">
        <f t="shared" si="18"/>
        <v>82504.04469241394</v>
      </c>
      <c r="AT36" s="1">
        <f t="shared" si="18"/>
        <v>56.991161407485642</v>
      </c>
      <c r="AU36" s="1">
        <f t="shared" si="18"/>
        <v>11.936095688255836</v>
      </c>
      <c r="AV36" s="1">
        <f t="shared" si="18"/>
        <v>4706.6020366132643</v>
      </c>
      <c r="AW36" s="1">
        <f t="shared" si="18"/>
        <v>89.334111977302939</v>
      </c>
      <c r="AX36" s="1">
        <f t="shared" si="18"/>
        <v>3.9363355315068</v>
      </c>
      <c r="AY36" s="1">
        <f t="shared" si="18"/>
        <v>3.2202574511864466</v>
      </c>
      <c r="AZ36" s="1">
        <f t="shared" si="18"/>
        <v>15151.205068285321</v>
      </c>
      <c r="BA36" s="1">
        <f t="shared" si="18"/>
        <v>10835.971724313438</v>
      </c>
      <c r="BB36" s="1">
        <f t="shared" si="18"/>
        <v>4315.2333439718896</v>
      </c>
      <c r="BC36" s="1">
        <f t="shared" si="18"/>
        <v>44.355013207119093</v>
      </c>
      <c r="BD36" s="1">
        <f t="shared" si="18"/>
        <v>0.54045474228519974</v>
      </c>
      <c r="BE36" s="1">
        <f t="shared" si="18"/>
        <v>339.27430436737171</v>
      </c>
      <c r="BF36" s="1">
        <f t="shared" si="18"/>
        <v>9.4252130099939446</v>
      </c>
      <c r="BG36" s="1">
        <f t="shared" si="18"/>
        <v>501.40664050091357</v>
      </c>
      <c r="BH36" s="1">
        <f t="shared" si="18"/>
        <v>75.5842409417141</v>
      </c>
      <c r="BI36" s="1">
        <f t="shared" si="18"/>
        <v>18.853937459217381</v>
      </c>
      <c r="BJ36" s="1">
        <f t="shared" si="18"/>
        <v>2403.2777010417299</v>
      </c>
      <c r="BK36" s="1">
        <f t="shared" si="18"/>
        <v>427.70228866917506</v>
      </c>
      <c r="BL36" s="1">
        <f t="shared" si="18"/>
        <v>52.19756595932926</v>
      </c>
      <c r="BM36" s="1">
        <f t="shared" si="18"/>
        <v>2505.6177734370576</v>
      </c>
      <c r="BN36" s="1">
        <f t="shared" si="18"/>
        <v>2.622547228583588</v>
      </c>
      <c r="BO36" s="1">
        <f t="shared" si="18"/>
        <v>6246.9173746309152</v>
      </c>
      <c r="BP36" s="1">
        <f t="shared" si="18"/>
        <v>0</v>
      </c>
      <c r="BQ36" s="1">
        <f t="shared" si="18"/>
        <v>5.2721017399959527</v>
      </c>
      <c r="BR36" s="1">
        <f t="shared" si="18"/>
        <v>18785.822498563881</v>
      </c>
      <c r="BS36" s="1">
        <f t="shared" si="18"/>
        <v>2393.9147881716726</v>
      </c>
      <c r="BT36" s="1">
        <f t="shared" si="18"/>
        <v>158811.51756556405</v>
      </c>
      <c r="BU36" s="1">
        <f t="shared" si="18"/>
        <v>27123.551521222773</v>
      </c>
      <c r="BV36" s="1">
        <f t="shared" ref="BV36:BW36" si="19">SUM(BV3:BV34)</f>
        <v>56871.557727553642</v>
      </c>
      <c r="BW36" s="1">
        <f t="shared" si="19"/>
        <v>26929.925714875757</v>
      </c>
      <c r="BX36" s="1"/>
      <c r="BY36" s="1"/>
      <c r="BZ36" s="1"/>
      <c r="CB36" s="25">
        <f>IF(B36&lt;&gt;0,(Y36-B36)/B36,"")</f>
        <v>-0.71021750989799359</v>
      </c>
      <c r="CC36" s="25">
        <f t="shared" si="3"/>
        <v>-0.73100910564815458</v>
      </c>
      <c r="CD36" s="25">
        <f t="shared" si="4"/>
        <v>-0.70605216152635386</v>
      </c>
      <c r="CE36" s="25">
        <f t="shared" si="5"/>
        <v>-0.7970748968087511</v>
      </c>
      <c r="CF36" s="25">
        <f t="shared" si="6"/>
        <v>-0.81050509763187328</v>
      </c>
      <c r="CG36" s="25">
        <f t="shared" si="7"/>
        <v>-0.76510018212648612</v>
      </c>
      <c r="CH36" s="25">
        <f t="shared" si="8"/>
        <v>-0.71414357448605736</v>
      </c>
      <c r="CI36" s="25">
        <f>IF(I36&lt;&gt;0,(T36-I36)/I36,"")</f>
        <v>-0.72048187873910785</v>
      </c>
      <c r="CJ36" s="25">
        <f>IF(J36&lt;&gt;0,(V36-J36)/J36,"")</f>
        <v>-0.71521127085962088</v>
      </c>
      <c r="CK36" s="25">
        <f>IF(K36&lt;&gt;0,(AE36-K36)/K36,"")</f>
        <v>-0.7250924413687222</v>
      </c>
      <c r="CL36" s="25">
        <f>IF(L36&lt;&gt;0,(R36-L36)/L36,"")</f>
        <v>-0.72022845407008462</v>
      </c>
      <c r="CM36" s="25">
        <f>IF(M36&lt;&gt;0,(W36-M36)/M36,"")</f>
        <v>-0.71573118983774064</v>
      </c>
      <c r="CN36" s="25">
        <f>IF(N36&lt;&gt;0,(AK36-N36)/N36,"")</f>
        <v>-0.71827533117548892</v>
      </c>
      <c r="CO36" s="25"/>
      <c r="CP36" s="25"/>
      <c r="CQ36" s="25"/>
      <c r="CR36" s="25"/>
      <c r="CS36" s="25"/>
    </row>
    <row r="37" spans="1:97" x14ac:dyDescent="0.3">
      <c r="A37" s="4" t="s">
        <v>74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</row>
    <row r="38" spans="1:97" x14ac:dyDescent="0.3">
      <c r="A38" s="4" t="s">
        <v>127</v>
      </c>
      <c r="B38" s="1">
        <f>SUM(B3:B34)</f>
        <v>6308528.9548479998</v>
      </c>
      <c r="C38" s="1">
        <f t="shared" ref="C38:N38" si="20">SUM(C3:C34)</f>
        <v>10369.800304676997</v>
      </c>
      <c r="D38" s="1">
        <f t="shared" si="20"/>
        <v>1505063.0212671002</v>
      </c>
      <c r="E38" s="1">
        <f>SUM(E3:E34)</f>
        <v>74664.025445910011</v>
      </c>
      <c r="F38" s="1">
        <f t="shared" si="20"/>
        <v>57183.447094859992</v>
      </c>
      <c r="G38" s="1">
        <f t="shared" si="20"/>
        <v>26593.964317139998</v>
      </c>
      <c r="H38" s="1">
        <f t="shared" si="20"/>
        <v>555563.92437229992</v>
      </c>
      <c r="I38" s="1">
        <f t="shared" si="20"/>
        <v>2482.4175352239999</v>
      </c>
      <c r="J38" s="1">
        <f t="shared" si="20"/>
        <v>14040.569774736998</v>
      </c>
      <c r="K38" s="1">
        <f t="shared" si="20"/>
        <v>5943.5135110099973</v>
      </c>
      <c r="L38" s="1">
        <f t="shared" si="20"/>
        <v>412.55906924409999</v>
      </c>
      <c r="M38" s="1">
        <f t="shared" si="20"/>
        <v>2114.7306467629996</v>
      </c>
      <c r="N38" s="1">
        <f t="shared" si="20"/>
        <v>858.95013119990006</v>
      </c>
      <c r="Q38" s="1">
        <f t="shared" ref="Q38:BU38" si="21">SUM(Q3:Q34)</f>
        <v>244.70555060277249</v>
      </c>
      <c r="R38" s="1">
        <f t="shared" si="21"/>
        <v>115.42228858982885</v>
      </c>
      <c r="S38" s="1">
        <f t="shared" si="21"/>
        <v>693.87426613508728</v>
      </c>
      <c r="T38" s="1">
        <f t="shared" si="21"/>
        <v>693.88068563090712</v>
      </c>
      <c r="U38" s="1">
        <f t="shared" si="21"/>
        <v>425.45774138049552</v>
      </c>
      <c r="V38" s="1">
        <f t="shared" si="21"/>
        <v>3998.5960225541685</v>
      </c>
      <c r="W38" s="1">
        <f t="shared" si="21"/>
        <v>601.15196476898313</v>
      </c>
      <c r="X38" s="1">
        <f t="shared" si="21"/>
        <v>6040.6614024515511</v>
      </c>
      <c r="Y38" s="1">
        <f t="shared" si="21"/>
        <v>1828101.2294164614</v>
      </c>
      <c r="Z38" s="1">
        <f t="shared" si="21"/>
        <v>8822.9717044922145</v>
      </c>
      <c r="AA38" s="1">
        <f t="shared" si="21"/>
        <v>2593.339202563212</v>
      </c>
      <c r="AB38" s="1">
        <f t="shared" si="21"/>
        <v>2862.348045410014</v>
      </c>
      <c r="AC38" s="1">
        <f t="shared" si="21"/>
        <v>99.249224492772512</v>
      </c>
      <c r="AD38" s="1">
        <f t="shared" si="21"/>
        <v>1633.9169988648898</v>
      </c>
      <c r="AE38" s="1">
        <f t="shared" si="21"/>
        <v>1633.9167890037729</v>
      </c>
      <c r="AF38" s="1">
        <f t="shared" si="21"/>
        <v>3539.289372499853</v>
      </c>
      <c r="AG38" s="1">
        <f t="shared" si="21"/>
        <v>5816.9540841225871</v>
      </c>
      <c r="AH38" s="1">
        <f t="shared" si="21"/>
        <v>82.447020238832238</v>
      </c>
      <c r="AI38" s="1">
        <f t="shared" si="21"/>
        <v>68.194445130018863</v>
      </c>
      <c r="AJ38" s="1">
        <f t="shared" si="21"/>
        <v>570.70628305731759</v>
      </c>
      <c r="AK38" s="1">
        <f t="shared" si="21"/>
        <v>241.98744124906216</v>
      </c>
      <c r="AL38" s="1">
        <f t="shared" si="21"/>
        <v>2789.381858205104</v>
      </c>
      <c r="AM38" s="1">
        <f t="shared" si="21"/>
        <v>0</v>
      </c>
      <c r="AN38" s="1">
        <f t="shared" si="21"/>
        <v>380317.33869479207</v>
      </c>
      <c r="AO38" s="1">
        <f t="shared" si="21"/>
        <v>58553.393800787097</v>
      </c>
      <c r="AP38" s="1">
        <f t="shared" si="21"/>
        <v>442410.02186807938</v>
      </c>
      <c r="AQ38" s="1">
        <f t="shared" si="21"/>
        <v>4909.8219517104108</v>
      </c>
      <c r="AR38" s="1">
        <f t="shared" si="21"/>
        <v>10.796333749127633</v>
      </c>
      <c r="AS38" s="1">
        <f t="shared" si="21"/>
        <v>82504.04469241394</v>
      </c>
      <c r="AT38" s="1">
        <f t="shared" si="21"/>
        <v>56.991161407485642</v>
      </c>
      <c r="AU38" s="1">
        <f t="shared" si="21"/>
        <v>11.936095688255836</v>
      </c>
      <c r="AV38" s="1">
        <f t="shared" si="21"/>
        <v>4706.6020366132643</v>
      </c>
      <c r="AW38" s="1">
        <f t="shared" si="21"/>
        <v>89.334111977302939</v>
      </c>
      <c r="AX38" s="1">
        <f t="shared" si="21"/>
        <v>3.9363355315068</v>
      </c>
      <c r="AY38" s="1">
        <f t="shared" si="21"/>
        <v>3.2202574511864466</v>
      </c>
      <c r="AZ38" s="1">
        <f t="shared" si="21"/>
        <v>15151.205068285321</v>
      </c>
      <c r="BA38" s="1">
        <f t="shared" si="21"/>
        <v>10835.971724313438</v>
      </c>
      <c r="BB38" s="1">
        <f t="shared" si="21"/>
        <v>4315.2333439718896</v>
      </c>
      <c r="BC38" s="1">
        <f t="shared" si="21"/>
        <v>44.355013207119093</v>
      </c>
      <c r="BD38" s="1">
        <f t="shared" si="21"/>
        <v>0.54045474228519974</v>
      </c>
      <c r="BE38" s="1">
        <f t="shared" si="21"/>
        <v>339.27430436737171</v>
      </c>
      <c r="BF38" s="1">
        <f t="shared" si="21"/>
        <v>9.4252130099939446</v>
      </c>
      <c r="BG38" s="1">
        <f t="shared" si="21"/>
        <v>501.40664050091357</v>
      </c>
      <c r="BH38" s="1">
        <f t="shared" si="21"/>
        <v>75.5842409417141</v>
      </c>
      <c r="BI38" s="1">
        <f t="shared" si="21"/>
        <v>18.853937459217381</v>
      </c>
      <c r="BJ38" s="1">
        <f t="shared" si="21"/>
        <v>2403.2777010417299</v>
      </c>
      <c r="BK38" s="1">
        <f t="shared" si="21"/>
        <v>427.70228866917506</v>
      </c>
      <c r="BL38" s="1">
        <f t="shared" si="21"/>
        <v>52.19756595932926</v>
      </c>
      <c r="BM38" s="1">
        <f t="shared" si="21"/>
        <v>2505.6177734370576</v>
      </c>
      <c r="BN38" s="1">
        <f t="shared" si="21"/>
        <v>2.622547228583588</v>
      </c>
      <c r="BO38" s="1">
        <f t="shared" si="21"/>
        <v>6246.9173746309152</v>
      </c>
      <c r="BP38" s="1">
        <f t="shared" si="21"/>
        <v>0</v>
      </c>
      <c r="BQ38" s="1">
        <f t="shared" si="21"/>
        <v>5.2721017399959527</v>
      </c>
      <c r="BR38" s="1">
        <f t="shared" si="21"/>
        <v>18785.822498563881</v>
      </c>
      <c r="BS38" s="1">
        <f t="shared" si="21"/>
        <v>2393.9147881716726</v>
      </c>
      <c r="BT38" s="1">
        <f t="shared" si="21"/>
        <v>158811.51756556405</v>
      </c>
      <c r="BU38" s="1">
        <f t="shared" si="21"/>
        <v>27123.551521222773</v>
      </c>
      <c r="BV38" s="1">
        <f t="shared" ref="BV38:BW38" si="22">SUM(BV3:BV34)</f>
        <v>56871.557727553642</v>
      </c>
      <c r="BW38" s="1">
        <f t="shared" si="22"/>
        <v>26929.925714875757</v>
      </c>
      <c r="BX38" s="1"/>
      <c r="BY38" s="1"/>
      <c r="BZ38" s="1"/>
      <c r="CB38" s="25">
        <f>IF(B38&lt;&gt;0,(Y38-B38)/B38,"")</f>
        <v>-0.71021750989799359</v>
      </c>
      <c r="CC38" s="25">
        <f>IF(C38&lt;&gt;0,(AL38-C38)/C38,"")</f>
        <v>-0.73100910564815458</v>
      </c>
      <c r="CD38" s="25">
        <f>IF(D38&lt;&gt;0,(AP38-D38)/D38,"")</f>
        <v>-0.70605216152635386</v>
      </c>
      <c r="CE38" s="25">
        <f>IF(E38&lt;&gt;0,(AZ38-E38)/E38,"")</f>
        <v>-0.7970748968087511</v>
      </c>
      <c r="CF38" s="25">
        <f>IF(F38&lt;&gt;0,(BA38-F38)/F38,"")</f>
        <v>-0.81050509763187328</v>
      </c>
      <c r="CG38" s="25">
        <f>IF(G38&lt;&gt;0,(BO38-G38)/G38,"")</f>
        <v>-0.76510018212648612</v>
      </c>
      <c r="CH38" s="25">
        <f>IF(H38&lt;&gt;0,(BT38-H38)/H38,"")</f>
        <v>-0.71414357448605736</v>
      </c>
      <c r="CI38" s="25">
        <f>IF(I38&lt;&gt;0,(T38-I38)/I38,"")</f>
        <v>-0.72048187873910785</v>
      </c>
      <c r="CJ38" s="25">
        <f>IF(J38&lt;&gt;0,(V38-J38)/J38,"")</f>
        <v>-0.71521127085962088</v>
      </c>
      <c r="CK38" s="25">
        <f>IF(K38&lt;&gt;0,(AE38-K38)/K38,"")</f>
        <v>-0.7250924413687222</v>
      </c>
      <c r="CL38" s="25">
        <f>IF(L38&lt;&gt;0,(R38-L38)/L38,"")</f>
        <v>-0.72022845407008462</v>
      </c>
      <c r="CM38" s="25">
        <f>IF(M38&lt;&gt;0,(W38-M38)/M38,"")</f>
        <v>-0.71573118983774064</v>
      </c>
      <c r="CN38" s="25">
        <f>IF(N38&lt;&gt;0,(AK38-N38)/N38,"")</f>
        <v>-0.71827533117548892</v>
      </c>
      <c r="CO38" s="25"/>
      <c r="CP38" s="25"/>
      <c r="CQ38" s="25"/>
      <c r="CR38" s="25"/>
      <c r="CS38" s="25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0" sqref="E20"/>
    </sheetView>
  </sheetViews>
  <sheetFormatPr defaultColWidth="9.109375" defaultRowHeight="14.4" x14ac:dyDescent="0.3"/>
  <cols>
    <col min="1" max="1" width="18.88671875" style="30" customWidth="1"/>
    <col min="2" max="2" width="10.88671875" style="28" customWidth="1"/>
    <col min="3" max="14" width="9.109375" style="28"/>
    <col min="15" max="15" width="9.109375" style="30"/>
    <col min="16" max="16" width="14.88671875" style="30" bestFit="1" customWidth="1"/>
    <col min="17" max="17" width="5.44140625" style="28" bestFit="1" customWidth="1"/>
    <col min="18" max="18" width="9.88671875" style="28" bestFit="1" customWidth="1"/>
    <col min="19" max="19" width="5.5546875" style="28" bestFit="1" customWidth="1"/>
    <col min="20" max="20" width="14.5546875" style="28" bestFit="1" customWidth="1"/>
    <col min="21" max="21" width="5.5546875" style="28" bestFit="1" customWidth="1"/>
    <col min="22" max="22" width="5.6640625" style="28" bestFit="1" customWidth="1"/>
    <col min="23" max="23" width="13.44140625" style="28" bestFit="1" customWidth="1"/>
    <col min="24" max="24" width="5.6640625" style="28" bestFit="1" customWidth="1"/>
    <col min="25" max="25" width="9.33203125" style="28" bestFit="1" customWidth="1"/>
    <col min="26" max="26" width="5.6640625" style="28" bestFit="1" customWidth="1"/>
    <col min="27" max="27" width="5.6640625" style="28" customWidth="1"/>
    <col min="28" max="28" width="5.6640625" style="28" bestFit="1" customWidth="1"/>
    <col min="29" max="29" width="5.88671875" style="28" bestFit="1" customWidth="1"/>
    <col min="30" max="30" width="6.44140625" style="28" bestFit="1" customWidth="1"/>
    <col min="31" max="31" width="15.44140625" style="28" bestFit="1" customWidth="1"/>
    <col min="32" max="32" width="6.5546875" style="28" bestFit="1" customWidth="1"/>
    <col min="33" max="33" width="5.6640625" style="28" bestFit="1" customWidth="1"/>
    <col min="34" max="34" width="5.109375" style="28" bestFit="1" customWidth="1"/>
    <col min="35" max="35" width="4.109375" style="28" bestFit="1" customWidth="1"/>
    <col min="36" max="36" width="6.5546875" style="28" bestFit="1" customWidth="1"/>
    <col min="37" max="37" width="6.109375" style="28" bestFit="1" customWidth="1"/>
    <col min="38" max="38" width="5.6640625" style="28" bestFit="1" customWidth="1"/>
    <col min="39" max="39" width="10" style="28" bestFit="1" customWidth="1"/>
    <col min="40" max="40" width="7.6640625" style="28" bestFit="1" customWidth="1"/>
    <col min="41" max="41" width="6.6640625" style="28" bestFit="1" customWidth="1"/>
    <col min="42" max="42" width="7.6640625" style="28" bestFit="1" customWidth="1"/>
    <col min="43" max="43" width="5.6640625" style="28" bestFit="1" customWidth="1"/>
    <col min="44" max="44" width="4.33203125" style="28" bestFit="1" customWidth="1"/>
    <col min="45" max="45" width="6.6640625" style="28" bestFit="1" customWidth="1"/>
    <col min="46" max="46" width="4.5546875" style="28" bestFit="1" customWidth="1"/>
    <col min="47" max="47" width="4.109375" style="28" bestFit="1" customWidth="1"/>
    <col min="48" max="48" width="5.6640625" style="28" bestFit="1" customWidth="1"/>
    <col min="49" max="49" width="4.109375" style="28" bestFit="1" customWidth="1"/>
    <col min="50" max="50" width="5.88671875" style="28" bestFit="1" customWidth="1"/>
    <col min="51" max="51" width="3.33203125" style="28" bestFit="1" customWidth="1"/>
    <col min="52" max="52" width="6.6640625" style="28" bestFit="1" customWidth="1"/>
    <col min="53" max="53" width="6.88671875" style="28" bestFit="1" customWidth="1"/>
    <col min="54" max="54" width="5.6640625" style="28" bestFit="1" customWidth="1"/>
    <col min="55" max="55" width="5.109375" style="28" bestFit="1" customWidth="1"/>
    <col min="56" max="56" width="5.33203125" style="28" bestFit="1" customWidth="1"/>
    <col min="57" max="57" width="8.6640625" style="28" bestFit="1" customWidth="1"/>
    <col min="58" max="58" width="4.88671875" style="28" bestFit="1" customWidth="1"/>
    <col min="59" max="59" width="7.88671875" style="28" bestFit="1" customWidth="1"/>
    <col min="60" max="60" width="5.88671875" style="28" bestFit="1" customWidth="1"/>
    <col min="61" max="61" width="6" style="28" bestFit="1" customWidth="1"/>
    <col min="62" max="63" width="5.6640625" style="28" bestFit="1" customWidth="1"/>
    <col min="64" max="64" width="3.88671875" style="28" bestFit="1" customWidth="1"/>
    <col min="65" max="65" width="5.6640625" style="28" bestFit="1" customWidth="1"/>
    <col min="66" max="66" width="3.88671875" style="28" bestFit="1" customWidth="1"/>
    <col min="67" max="67" width="5.6640625" style="28" bestFit="1" customWidth="1"/>
    <col min="68" max="69" width="5.33203125" style="28" bestFit="1" customWidth="1"/>
    <col min="70" max="70" width="6.6640625" style="28" bestFit="1" customWidth="1"/>
    <col min="71" max="71" width="5.6640625" style="28" bestFit="1" customWidth="1"/>
    <col min="72" max="72" width="9.109375" style="28" bestFit="1" customWidth="1"/>
    <col min="73" max="73" width="6.6640625" style="28" bestFit="1" customWidth="1"/>
    <col min="74" max="74" width="7.5546875" style="28" customWidth="1"/>
    <col min="75" max="75" width="8" style="28" bestFit="1" customWidth="1"/>
    <col min="76" max="76" width="6.6640625" style="28" customWidth="1"/>
    <col min="77" max="77" width="9" style="28" bestFit="1" customWidth="1"/>
    <col min="78" max="78" width="7.109375" style="28" customWidth="1"/>
    <col min="79" max="16384" width="9.109375" style="30"/>
  </cols>
  <sheetData>
    <row r="1" spans="1:97" x14ac:dyDescent="0.3">
      <c r="B1" s="28" t="s">
        <v>490</v>
      </c>
      <c r="P1" s="30" t="s">
        <v>489</v>
      </c>
      <c r="BV1" s="28" t="s">
        <v>407</v>
      </c>
      <c r="CB1" s="30" t="s">
        <v>316</v>
      </c>
    </row>
    <row r="2" spans="1:97" x14ac:dyDescent="0.3">
      <c r="A2" s="8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30" t="s">
        <v>63</v>
      </c>
      <c r="J2" s="30" t="s">
        <v>64</v>
      </c>
      <c r="K2" s="30" t="s">
        <v>65</v>
      </c>
      <c r="L2" s="65" t="s">
        <v>317</v>
      </c>
      <c r="M2" s="65" t="s">
        <v>320</v>
      </c>
      <c r="N2" s="65" t="s">
        <v>327</v>
      </c>
      <c r="P2" s="30" t="s">
        <v>227</v>
      </c>
      <c r="Q2" s="28" t="s">
        <v>391</v>
      </c>
      <c r="R2" s="28" t="s">
        <v>178</v>
      </c>
      <c r="S2" s="28" t="s">
        <v>131</v>
      </c>
      <c r="T2" s="28" t="s">
        <v>132</v>
      </c>
      <c r="U2" s="28" t="s">
        <v>133</v>
      </c>
      <c r="V2" s="28" t="s">
        <v>392</v>
      </c>
      <c r="W2" s="28" t="s">
        <v>179</v>
      </c>
      <c r="X2" s="28" t="s">
        <v>134</v>
      </c>
      <c r="Y2" s="28" t="s">
        <v>59</v>
      </c>
      <c r="Z2" s="28" t="s">
        <v>136</v>
      </c>
      <c r="AA2" s="28" t="s">
        <v>137</v>
      </c>
      <c r="AB2" s="28" t="s">
        <v>393</v>
      </c>
      <c r="AC2" s="28" t="s">
        <v>138</v>
      </c>
      <c r="AD2" s="28" t="s">
        <v>139</v>
      </c>
      <c r="AE2" s="28" t="s">
        <v>140</v>
      </c>
      <c r="AF2" s="28" t="s">
        <v>141</v>
      </c>
      <c r="AG2" s="28" t="s">
        <v>142</v>
      </c>
      <c r="AH2" s="28" t="s">
        <v>143</v>
      </c>
      <c r="AI2" s="28" t="s">
        <v>394</v>
      </c>
      <c r="AJ2" s="28" t="s">
        <v>144</v>
      </c>
      <c r="AK2" s="28" t="s">
        <v>403</v>
      </c>
      <c r="AL2" s="28" t="s">
        <v>57</v>
      </c>
      <c r="AM2" s="28" t="s">
        <v>128</v>
      </c>
      <c r="AN2" s="28" t="s">
        <v>145</v>
      </c>
      <c r="AO2" s="28" t="s">
        <v>146</v>
      </c>
      <c r="AP2" s="28" t="s">
        <v>60</v>
      </c>
      <c r="AQ2" s="28" t="s">
        <v>148</v>
      </c>
      <c r="AR2" s="28" t="s">
        <v>149</v>
      </c>
      <c r="AS2" s="28" t="s">
        <v>150</v>
      </c>
      <c r="AT2" s="28" t="s">
        <v>151</v>
      </c>
      <c r="AU2" s="28" t="s">
        <v>152</v>
      </c>
      <c r="AV2" s="28" t="s">
        <v>153</v>
      </c>
      <c r="AW2" s="28" t="s">
        <v>154</v>
      </c>
      <c r="AX2" s="28" t="s">
        <v>155</v>
      </c>
      <c r="AY2" s="28" t="s">
        <v>156</v>
      </c>
      <c r="AZ2" s="28" t="s">
        <v>54</v>
      </c>
      <c r="BA2" s="28" t="s">
        <v>53</v>
      </c>
      <c r="BB2" s="28" t="s">
        <v>157</v>
      </c>
      <c r="BC2" s="28" t="s">
        <v>158</v>
      </c>
      <c r="BD2" s="28" t="s">
        <v>159</v>
      </c>
      <c r="BE2" s="28" t="s">
        <v>160</v>
      </c>
      <c r="BF2" s="28" t="s">
        <v>161</v>
      </c>
      <c r="BG2" s="28" t="s">
        <v>162</v>
      </c>
      <c r="BH2" s="28" t="s">
        <v>163</v>
      </c>
      <c r="BI2" s="28" t="s">
        <v>164</v>
      </c>
      <c r="BJ2" s="28" t="s">
        <v>165</v>
      </c>
      <c r="BK2" s="28" t="s">
        <v>395</v>
      </c>
      <c r="BL2" s="28" t="s">
        <v>166</v>
      </c>
      <c r="BM2" s="28" t="s">
        <v>167</v>
      </c>
      <c r="BN2" s="28" t="s">
        <v>168</v>
      </c>
      <c r="BO2" s="28" t="s">
        <v>61</v>
      </c>
      <c r="BP2" s="28" t="s">
        <v>169</v>
      </c>
      <c r="BQ2" s="28" t="s">
        <v>170</v>
      </c>
      <c r="BR2" s="28" t="s">
        <v>171</v>
      </c>
      <c r="BS2" s="28" t="s">
        <v>173</v>
      </c>
      <c r="BT2" s="28" t="s">
        <v>174</v>
      </c>
      <c r="BU2" s="28" t="s">
        <v>175</v>
      </c>
      <c r="BV2" s="30" t="s">
        <v>404</v>
      </c>
      <c r="BW2" s="30" t="s">
        <v>405</v>
      </c>
      <c r="BX2" s="30"/>
      <c r="BY2" s="30" t="s">
        <v>399</v>
      </c>
      <c r="CA2" s="28" t="s">
        <v>141</v>
      </c>
      <c r="CB2" s="28" t="s">
        <v>59</v>
      </c>
      <c r="CC2" s="28" t="s">
        <v>57</v>
      </c>
      <c r="CD2" s="28" t="s">
        <v>60</v>
      </c>
      <c r="CE2" s="28" t="s">
        <v>54</v>
      </c>
      <c r="CF2" s="28" t="s">
        <v>53</v>
      </c>
      <c r="CG2" s="28" t="s">
        <v>61</v>
      </c>
      <c r="CH2" s="28" t="s">
        <v>62</v>
      </c>
      <c r="CI2" s="30" t="s">
        <v>63</v>
      </c>
      <c r="CJ2" s="30" t="s">
        <v>64</v>
      </c>
      <c r="CK2" s="30" t="s">
        <v>65</v>
      </c>
      <c r="CL2" s="65" t="s">
        <v>317</v>
      </c>
      <c r="CM2" s="65" t="s">
        <v>320</v>
      </c>
      <c r="CN2" s="65" t="s">
        <v>327</v>
      </c>
      <c r="CO2" s="65"/>
      <c r="CP2" s="65"/>
      <c r="CQ2" s="65"/>
      <c r="CR2" s="65"/>
      <c r="CS2" s="65"/>
    </row>
    <row r="3" spans="1:97" x14ac:dyDescent="0.3">
      <c r="A3" s="22" t="s">
        <v>89</v>
      </c>
      <c r="B3" s="28">
        <v>75827.653095000001</v>
      </c>
      <c r="C3" s="28">
        <v>138.68294061</v>
      </c>
      <c r="D3" s="28">
        <v>20215.121604</v>
      </c>
      <c r="E3" s="28">
        <v>1300.5088512</v>
      </c>
      <c r="F3" s="28">
        <v>1042.4962581</v>
      </c>
      <c r="G3" s="28">
        <v>502.09099558999998</v>
      </c>
      <c r="H3" s="28">
        <v>7226.9313540000003</v>
      </c>
      <c r="I3" s="28">
        <v>32.625203050000003</v>
      </c>
      <c r="J3" s="28">
        <v>182.11056984999999</v>
      </c>
      <c r="K3" s="28">
        <v>76.471329041999994</v>
      </c>
      <c r="L3" s="28">
        <v>5.4073863565</v>
      </c>
      <c r="M3" s="28">
        <v>27.221487397000001</v>
      </c>
      <c r="N3" s="28">
        <v>11.224248454</v>
      </c>
      <c r="P3" s="30" t="s">
        <v>181</v>
      </c>
      <c r="Q3" s="28">
        <v>10.7475898501896</v>
      </c>
      <c r="R3" s="28">
        <v>5.4072181017898702</v>
      </c>
      <c r="S3" s="28">
        <v>32.623741728082102</v>
      </c>
      <c r="T3" s="28">
        <v>32.624000453979001</v>
      </c>
      <c r="U3" s="28">
        <v>19.9210671947287</v>
      </c>
      <c r="V3" s="28">
        <v>182.16278074987599</v>
      </c>
      <c r="W3" s="28">
        <v>27.229507976630099</v>
      </c>
      <c r="X3" s="28">
        <v>278.02262659393602</v>
      </c>
      <c r="Y3" s="28">
        <v>75846.901610145607</v>
      </c>
      <c r="Z3" s="28">
        <v>397.71996779635901</v>
      </c>
      <c r="AA3" s="28">
        <v>117.571807559847</v>
      </c>
      <c r="AB3" s="28">
        <v>133.394831693546</v>
      </c>
      <c r="AC3" s="28">
        <v>4.3715839408480903</v>
      </c>
      <c r="AD3" s="28">
        <v>76.464328171120599</v>
      </c>
      <c r="AE3" s="28">
        <v>76.464337107577805</v>
      </c>
      <c r="AF3" s="28">
        <v>161.727287642542</v>
      </c>
      <c r="AG3" s="28">
        <v>263.50026844899298</v>
      </c>
      <c r="AH3" s="28">
        <v>3.5077046044573001</v>
      </c>
      <c r="AI3" s="28">
        <v>3.3532480370927602</v>
      </c>
      <c r="AJ3" s="28">
        <v>23.877930242113699</v>
      </c>
      <c r="AK3" s="28">
        <v>11.224993538899099</v>
      </c>
      <c r="AL3" s="28">
        <v>138.71807191476901</v>
      </c>
      <c r="AM3" s="28">
        <v>0</v>
      </c>
      <c r="AN3" s="28">
        <v>17421.114168774799</v>
      </c>
      <c r="AO3" s="28">
        <v>2633.0768786961798</v>
      </c>
      <c r="AP3" s="28">
        <v>20215.9183351135</v>
      </c>
      <c r="AQ3" s="28">
        <v>224.12989876816701</v>
      </c>
      <c r="AR3" s="28">
        <v>0.53517582521756801</v>
      </c>
      <c r="AS3" s="28">
        <v>3764.1782354437</v>
      </c>
      <c r="AT3" s="28">
        <v>2.8235020199848901</v>
      </c>
      <c r="AU3" s="28">
        <v>0.592195287620496</v>
      </c>
      <c r="AV3" s="28">
        <v>233.71897595308499</v>
      </c>
      <c r="AW3" s="28">
        <v>4.4270259980048099</v>
      </c>
      <c r="AX3" s="28">
        <v>0.19531379035147101</v>
      </c>
      <c r="AY3" s="28">
        <v>0.15965419313590901</v>
      </c>
      <c r="AZ3" s="28">
        <v>1300.03403029437</v>
      </c>
      <c r="BA3" s="28">
        <v>1042.06149977413</v>
      </c>
      <c r="BB3" s="28">
        <v>257.97253052023501</v>
      </c>
      <c r="BC3" s="28">
        <v>2.1998764265282098</v>
      </c>
      <c r="BD3" s="28">
        <v>2.6825268495400598E-2</v>
      </c>
      <c r="BE3" s="28">
        <v>16.8135855861814</v>
      </c>
      <c r="BF3" s="28">
        <v>0.46777529390366901</v>
      </c>
      <c r="BG3" s="28">
        <v>24.8170764728252</v>
      </c>
      <c r="BH3" s="28">
        <v>3.7431030054509198</v>
      </c>
      <c r="BI3" s="28">
        <v>0.933790976482194</v>
      </c>
      <c r="BJ3" s="28">
        <v>118.93650721738101</v>
      </c>
      <c r="BK3" s="28">
        <v>20.5078627262311</v>
      </c>
      <c r="BL3" s="28">
        <v>2.58922021969058</v>
      </c>
      <c r="BM3" s="28">
        <v>628.95183804846897</v>
      </c>
      <c r="BN3" s="28">
        <v>0.13005819132811899</v>
      </c>
      <c r="BO3" s="28">
        <v>502.07263021324098</v>
      </c>
      <c r="BP3" s="28">
        <v>0</v>
      </c>
      <c r="BQ3" s="28">
        <v>0.26208600164028201</v>
      </c>
      <c r="BR3" s="28">
        <v>852.75662999723397</v>
      </c>
      <c r="BS3" s="28">
        <v>80.417057827477294</v>
      </c>
      <c r="BT3" s="28">
        <v>7228.7695527373098</v>
      </c>
      <c r="BU3" s="28">
        <v>1259.0553380272399</v>
      </c>
      <c r="BV3" s="28">
        <f>AS3*0.108*92.1006/14.43</f>
        <v>2594.7173936979248</v>
      </c>
      <c r="BW3" s="28">
        <f>BU3-AK3*0.966*106.165/128.1705</f>
        <v>1250.0736800784196</v>
      </c>
      <c r="BY3" s="28">
        <f t="shared" ref="BY3:BY34" si="0">IF(BT3&lt;&gt;0,S3+Q3+U3+V3+X3+Z3+AA3+AB3+AC3+AD3+AG3+AH3+AI3+AJ3+AQ3+AS3+BK3+BQ3+BR3+BS3+BU3,"")</f>
        <v>7748.5465854028789</v>
      </c>
      <c r="CA3" s="32">
        <f t="shared" ref="CA3:CA34" si="1">IF(AP3&lt;&gt;0,AF3/AP3,"")</f>
        <v>7.999997079609987E-3</v>
      </c>
      <c r="CB3" s="25">
        <f t="shared" ref="CB3:CB34" si="2">IF(B3&lt;&gt;0,(Y3-B3)/B3,"")</f>
        <v>2.538455874599E-4</v>
      </c>
      <c r="CC3" s="25">
        <f t="shared" ref="CC3:CC36" si="3">IF(C3&lt;&gt;0,(AL3-C3)/C3,"")</f>
        <v>2.5332102574753608E-4</v>
      </c>
      <c r="CD3" s="25">
        <f t="shared" ref="CD3:CD36" si="4">IF(D3&lt;&gt;0,(AP3-D3)/D3,"")</f>
        <v>3.9412630262990596E-5</v>
      </c>
      <c r="CE3" s="25">
        <f t="shared" ref="CE3:CF36" si="5">IF(E3&lt;&gt;0,(AZ3-E3)/E3,"")</f>
        <v>-3.6510394003994316E-4</v>
      </c>
      <c r="CF3" s="25">
        <f t="shared" si="5"/>
        <v>-4.1703586223165452E-4</v>
      </c>
      <c r="CG3" s="25">
        <f t="shared" ref="CG3:CG36" si="6">IF(G3&lt;&gt;0,(BO3-G3)/G3,"")</f>
        <v>-3.657778554146781E-5</v>
      </c>
      <c r="CH3" s="25">
        <f t="shared" ref="CH3:CH36" si="7">IF(H3&lt;&gt;0,(BT3-H3)/H3,"")</f>
        <v>2.5435397781827884E-4</v>
      </c>
      <c r="CI3" s="25">
        <f t="shared" ref="CI3:CI34" si="8">IF(I3&lt;&gt;0,(T3-I3)/I3,"")</f>
        <v>-3.6860951306860221E-5</v>
      </c>
      <c r="CJ3" s="25">
        <f t="shared" ref="CJ3:CJ34" si="9">IF(J3&lt;&gt;0,(V3-J3)/J3,"")</f>
        <v>2.8669889902056009E-4</v>
      </c>
      <c r="CK3" s="25">
        <f t="shared" ref="CK3:CK34" si="10">IF(K3&lt;&gt;0,(AE3-K3)/K3,"")</f>
        <v>-9.143210285188791E-5</v>
      </c>
      <c r="CL3" s="25">
        <f t="shared" ref="CL3:CL34" si="11">IF(L3&lt;&gt;0,(R3-L3)/L3,"")</f>
        <v>-3.1115718211547888E-5</v>
      </c>
      <c r="CM3" s="25">
        <f t="shared" ref="CM3:CM34" si="12">IF(M3&lt;&gt;0,(W3-M3)/M3,"")</f>
        <v>2.9464149086073259E-4</v>
      </c>
      <c r="CN3" s="25">
        <f t="shared" ref="CN3:CN34" si="13">IF(N3&lt;&gt;0,(AK3-N3)/N3,"")</f>
        <v>6.63817183086318E-5</v>
      </c>
      <c r="CO3" s="25"/>
      <c r="CP3" s="25"/>
      <c r="CQ3" s="25"/>
      <c r="CR3" s="25"/>
      <c r="CS3" s="25"/>
    </row>
    <row r="4" spans="1:97" x14ac:dyDescent="0.3">
      <c r="A4" s="58" t="s">
        <v>90</v>
      </c>
      <c r="B4" s="28">
        <v>322843.80378000002</v>
      </c>
      <c r="C4" s="28">
        <v>482.36256925999999</v>
      </c>
      <c r="D4" s="28">
        <v>79948.242255000005</v>
      </c>
      <c r="E4" s="28">
        <v>2355.0902900999999</v>
      </c>
      <c r="F4" s="28">
        <v>1629.455676</v>
      </c>
      <c r="G4" s="28">
        <v>1093.1161675999999</v>
      </c>
      <c r="H4" s="28">
        <v>26078.622206</v>
      </c>
      <c r="I4" s="28">
        <v>125.67628144</v>
      </c>
      <c r="J4" s="28">
        <v>742.11278953999999</v>
      </c>
      <c r="K4" s="28">
        <v>290.61272107000002</v>
      </c>
      <c r="L4" s="28">
        <v>21.048690304000001</v>
      </c>
      <c r="M4" s="28">
        <v>113.04708103999999</v>
      </c>
      <c r="N4" s="28">
        <v>44.145136561000001</v>
      </c>
      <c r="P4" s="30" t="s">
        <v>336</v>
      </c>
      <c r="Q4" s="28">
        <v>46.689794944649599</v>
      </c>
      <c r="R4" s="28">
        <v>21.050926919711699</v>
      </c>
      <c r="S4" s="28">
        <v>125.688013202625</v>
      </c>
      <c r="T4" s="28">
        <v>125.688977597579</v>
      </c>
      <c r="U4" s="28">
        <v>77.539702468625407</v>
      </c>
      <c r="V4" s="28">
        <v>742.36717846281499</v>
      </c>
      <c r="W4" s="28">
        <v>113.089026282745</v>
      </c>
      <c r="X4" s="28">
        <v>1102.1209928918499</v>
      </c>
      <c r="Y4" s="28">
        <v>322953.57221735298</v>
      </c>
      <c r="Z4" s="28">
        <v>1653.78425274194</v>
      </c>
      <c r="AA4" s="28">
        <v>484.22266293821002</v>
      </c>
      <c r="AB4" s="28">
        <v>523.82689352006503</v>
      </c>
      <c r="AC4" s="28">
        <v>19.153275620406401</v>
      </c>
      <c r="AD4" s="28">
        <v>290.626770452774</v>
      </c>
      <c r="AE4" s="28">
        <v>290.62671749599002</v>
      </c>
      <c r="AF4" s="28">
        <v>639.66467677485798</v>
      </c>
      <c r="AG4" s="28">
        <v>935.175993747691</v>
      </c>
      <c r="AH4" s="28">
        <v>15.6994975254044</v>
      </c>
      <c r="AI4" s="28">
        <v>11.960837874215301</v>
      </c>
      <c r="AJ4" s="28">
        <v>111.870151412247</v>
      </c>
      <c r="AK4" s="28">
        <v>44.153411796486303</v>
      </c>
      <c r="AL4" s="28">
        <v>482.516959936506</v>
      </c>
      <c r="AM4" s="28">
        <v>0</v>
      </c>
      <c r="AN4" s="28">
        <v>68769.198140621796</v>
      </c>
      <c r="AO4" s="28">
        <v>10549.266512563499</v>
      </c>
      <c r="AP4" s="28">
        <v>79958.129329960197</v>
      </c>
      <c r="AQ4" s="28">
        <v>891.19057171359805</v>
      </c>
      <c r="AR4" s="28">
        <v>1.9434456698468301</v>
      </c>
      <c r="AS4" s="28">
        <v>13099.410104816499</v>
      </c>
      <c r="AT4" s="28">
        <v>10.2493234345805</v>
      </c>
      <c r="AU4" s="28">
        <v>2.0898546162028602</v>
      </c>
      <c r="AV4" s="28">
        <v>823.75558612631301</v>
      </c>
      <c r="AW4" s="28">
        <v>15.9111231997883</v>
      </c>
      <c r="AX4" s="28">
        <v>0.67939942679828202</v>
      </c>
      <c r="AY4" s="28">
        <v>0.57686476187326696</v>
      </c>
      <c r="AZ4" s="28">
        <v>2354.8283830239602</v>
      </c>
      <c r="BA4" s="28">
        <v>1629.17783809652</v>
      </c>
      <c r="BB4" s="28">
        <v>725.650544927439</v>
      </c>
      <c r="BC4" s="28">
        <v>7.6917898774781301</v>
      </c>
      <c r="BD4" s="28">
        <v>9.3309998070955705E-2</v>
      </c>
      <c r="BE4" s="28">
        <v>59.983450674338798</v>
      </c>
      <c r="BF4" s="28">
        <v>1.63788202847269</v>
      </c>
      <c r="BG4" s="28">
        <v>90.532550031140303</v>
      </c>
      <c r="BH4" s="28">
        <v>13.792725849743899</v>
      </c>
      <c r="BI4" s="28">
        <v>3.3640019951828899</v>
      </c>
      <c r="BJ4" s="28">
        <v>434.74582626476302</v>
      </c>
      <c r="BK4" s="28">
        <v>72.450343614058895</v>
      </c>
      <c r="BL4" s="28">
        <v>9.0883762407888007</v>
      </c>
      <c r="BM4" s="28">
        <v>152.58131660025199</v>
      </c>
      <c r="BN4" s="28">
        <v>0.46101130089232001</v>
      </c>
      <c r="BO4" s="28">
        <v>1093.46842904148</v>
      </c>
      <c r="BP4" s="28">
        <v>0</v>
      </c>
      <c r="BQ4" s="28">
        <v>0.91633565205399103</v>
      </c>
      <c r="BR4" s="28">
        <v>3087.8495261544199</v>
      </c>
      <c r="BS4" s="28">
        <v>295.66671625522901</v>
      </c>
      <c r="BT4" s="28">
        <v>26087.325385230099</v>
      </c>
      <c r="BU4" s="28">
        <v>4578.5994534168904</v>
      </c>
      <c r="BV4" s="28">
        <f t="shared" ref="BV4:BV34" si="14">AS4*0.108*92.1006/14.43</f>
        <v>9029.6646758394691</v>
      </c>
      <c r="BW4" s="28">
        <f t="shared" ref="BW4:BW34" si="15">BU4-AK4*0.966*106.165/128.1705</f>
        <v>4543.2701821210831</v>
      </c>
      <c r="BY4" s="28">
        <f t="shared" si="0"/>
        <v>28166.809069426265</v>
      </c>
      <c r="CA4" s="32">
        <f t="shared" si="1"/>
        <v>7.999995524347223E-3</v>
      </c>
      <c r="CB4" s="25">
        <f t="shared" si="2"/>
        <v>3.4000478270837075E-4</v>
      </c>
      <c r="CC4" s="25">
        <f t="shared" si="3"/>
        <v>3.2007184293521079E-4</v>
      </c>
      <c r="CD4" s="25">
        <f t="shared" si="4"/>
        <v>1.2366844700170533E-4</v>
      </c>
      <c r="CE4" s="25">
        <f t="shared" si="5"/>
        <v>-1.1120893204846622E-4</v>
      </c>
      <c r="CF4" s="25">
        <f t="shared" si="5"/>
        <v>-1.7050964169956128E-4</v>
      </c>
      <c r="CG4" s="25">
        <f t="shared" si="6"/>
        <v>3.2225435129507415E-4</v>
      </c>
      <c r="CH4" s="25">
        <f t="shared" si="7"/>
        <v>3.3372849076728606E-4</v>
      </c>
      <c r="CI4" s="25">
        <f t="shared" si="8"/>
        <v>1.0102270240277532E-4</v>
      </c>
      <c r="CJ4" s="25">
        <f t="shared" si="9"/>
        <v>3.4279010738068528E-4</v>
      </c>
      <c r="CK4" s="25">
        <f t="shared" si="10"/>
        <v>4.8161780181087962E-5</v>
      </c>
      <c r="CL4" s="25">
        <f t="shared" si="11"/>
        <v>1.0625913913861819E-4</v>
      </c>
      <c r="CM4" s="25">
        <f t="shared" si="12"/>
        <v>3.7104224504619826E-4</v>
      </c>
      <c r="CN4" s="25">
        <f t="shared" si="13"/>
        <v>1.8745520188542301E-4</v>
      </c>
      <c r="CO4" s="25"/>
      <c r="CP4" s="25"/>
      <c r="CQ4" s="25"/>
      <c r="CR4" s="25"/>
      <c r="CS4" s="25"/>
    </row>
    <row r="5" spans="1:97" x14ac:dyDescent="0.3">
      <c r="A5" s="22" t="s">
        <v>91</v>
      </c>
      <c r="B5" s="28">
        <v>93162.003454000005</v>
      </c>
      <c r="C5" s="28">
        <v>128.73113393</v>
      </c>
      <c r="D5" s="28">
        <v>21442.433091999999</v>
      </c>
      <c r="E5" s="28">
        <v>1200.1016175</v>
      </c>
      <c r="F5" s="28">
        <v>961.42032151000001</v>
      </c>
      <c r="G5" s="28">
        <v>474.37176104999998</v>
      </c>
      <c r="H5" s="28">
        <v>7289.8293880000001</v>
      </c>
      <c r="I5" s="28">
        <v>33.379093605000001</v>
      </c>
      <c r="J5" s="28">
        <v>198.46335359</v>
      </c>
      <c r="K5" s="28">
        <v>77.297874648999993</v>
      </c>
      <c r="L5" s="28">
        <v>5.5775094856000003</v>
      </c>
      <c r="M5" s="28">
        <v>29.764318369000001</v>
      </c>
      <c r="N5" s="28">
        <v>11.725031954</v>
      </c>
      <c r="P5" s="30" t="s">
        <v>182</v>
      </c>
      <c r="Q5" s="28">
        <v>12.4056767047603</v>
      </c>
      <c r="R5" s="28">
        <v>5.5777572053751898</v>
      </c>
      <c r="S5" s="28">
        <v>33.380144806252702</v>
      </c>
      <c r="T5" s="28">
        <v>33.380468602101203</v>
      </c>
      <c r="U5" s="28">
        <v>20.584377778733099</v>
      </c>
      <c r="V5" s="28">
        <v>198.52171164247201</v>
      </c>
      <c r="W5" s="28">
        <v>29.7738585978577</v>
      </c>
      <c r="X5" s="28">
        <v>294.421055772307</v>
      </c>
      <c r="Y5" s="28">
        <v>93186.943258541505</v>
      </c>
      <c r="Z5" s="28">
        <v>439.57135528537202</v>
      </c>
      <c r="AA5" s="28">
        <v>128.78172704684201</v>
      </c>
      <c r="AB5" s="28">
        <v>139.33525080047599</v>
      </c>
      <c r="AC5" s="28">
        <v>5.0966463372228903</v>
      </c>
      <c r="AD5" s="28">
        <v>77.2968216229104</v>
      </c>
      <c r="AE5" s="28">
        <v>77.296827249568693</v>
      </c>
      <c r="AF5" s="28">
        <v>171.551565931976</v>
      </c>
      <c r="AG5" s="28">
        <v>270.13288812656702</v>
      </c>
      <c r="AH5" s="28">
        <v>4.2256329534780601</v>
      </c>
      <c r="AI5" s="28">
        <v>3.1670789698550901</v>
      </c>
      <c r="AJ5" s="28">
        <v>29.7913197793746</v>
      </c>
      <c r="AK5" s="28">
        <v>11.726545826613499</v>
      </c>
      <c r="AL5" s="28">
        <v>128.76757221514899</v>
      </c>
      <c r="AM5" s="28">
        <v>0</v>
      </c>
      <c r="AN5" s="28">
        <v>18441.058934175398</v>
      </c>
      <c r="AO5" s="28">
        <v>2831.3204422471699</v>
      </c>
      <c r="AP5" s="28">
        <v>21443.9309423546</v>
      </c>
      <c r="AQ5" s="28">
        <v>240.12074914322801</v>
      </c>
      <c r="AR5" s="28">
        <v>0.48430832189685602</v>
      </c>
      <c r="AS5" s="28">
        <v>3727.3888781891201</v>
      </c>
      <c r="AT5" s="28">
        <v>2.5564074913055199</v>
      </c>
      <c r="AU5" s="28">
        <v>0.54520286270165397</v>
      </c>
      <c r="AV5" s="28">
        <v>215.38076456290599</v>
      </c>
      <c r="AW5" s="28">
        <v>4.0319617718546903</v>
      </c>
      <c r="AX5" s="28">
        <v>0.181306549491007</v>
      </c>
      <c r="AY5" s="28">
        <v>0.144922980979623</v>
      </c>
      <c r="AZ5" s="28">
        <v>1199.6691562803601</v>
      </c>
      <c r="BA5" s="28">
        <v>961.01880701312302</v>
      </c>
      <c r="BB5" s="28">
        <v>238.650349267238</v>
      </c>
      <c r="BC5" s="28">
        <v>2.0360383053070699</v>
      </c>
      <c r="BD5" s="28">
        <v>2.4901051273995899E-2</v>
      </c>
      <c r="BE5" s="28">
        <v>15.3829543698363</v>
      </c>
      <c r="BF5" s="28">
        <v>0.43259074609919601</v>
      </c>
      <c r="BG5" s="28">
        <v>22.410785231237199</v>
      </c>
      <c r="BH5" s="28">
        <v>3.3575494193576798</v>
      </c>
      <c r="BI5" s="28">
        <v>0.84961293231259305</v>
      </c>
      <c r="BJ5" s="28">
        <v>107.273555228536</v>
      </c>
      <c r="BK5" s="28">
        <v>19.7232794506963</v>
      </c>
      <c r="BL5" s="28">
        <v>2.3909973996483598</v>
      </c>
      <c r="BM5" s="28">
        <v>583.41553023914605</v>
      </c>
      <c r="BN5" s="28">
        <v>0.119417549231964</v>
      </c>
      <c r="BO5" s="28">
        <v>474.36897497202801</v>
      </c>
      <c r="BP5" s="28">
        <v>0</v>
      </c>
      <c r="BQ5" s="28">
        <v>0.24227789475352801</v>
      </c>
      <c r="BR5" s="28">
        <v>863.65901473639803</v>
      </c>
      <c r="BS5" s="28">
        <v>83.089343417053797</v>
      </c>
      <c r="BT5" s="28">
        <v>7291.9743605769399</v>
      </c>
      <c r="BU5" s="28">
        <v>1260.3417298946099</v>
      </c>
      <c r="BV5" s="28">
        <f t="shared" si="14"/>
        <v>2569.3578120839115</v>
      </c>
      <c r="BW5" s="28">
        <f t="shared" si="15"/>
        <v>1250.9587558046187</v>
      </c>
      <c r="BY5" s="28">
        <f t="shared" si="0"/>
        <v>7851.276960352483</v>
      </c>
      <c r="CA5" s="32">
        <f t="shared" si="1"/>
        <v>8.000005521055795E-3</v>
      </c>
      <c r="CB5" s="25">
        <f t="shared" si="2"/>
        <v>2.6770360894841014E-4</v>
      </c>
      <c r="CC5" s="25">
        <f t="shared" si="3"/>
        <v>2.8305728409728207E-4</v>
      </c>
      <c r="CD5" s="25">
        <f t="shared" si="4"/>
        <v>6.9854495904182165E-5</v>
      </c>
      <c r="CE5" s="25">
        <f t="shared" si="5"/>
        <v>-3.6035383448676192E-4</v>
      </c>
      <c r="CF5" s="25">
        <f t="shared" si="5"/>
        <v>-4.1762638868124684E-4</v>
      </c>
      <c r="CG5" s="25">
        <f t="shared" si="6"/>
        <v>-5.8731952462660851E-6</v>
      </c>
      <c r="CH5" s="25">
        <f t="shared" si="7"/>
        <v>2.9424180769864618E-4</v>
      </c>
      <c r="CI5" s="25">
        <f t="shared" si="8"/>
        <v>4.1193362452353914E-5</v>
      </c>
      <c r="CJ5" s="25">
        <f t="shared" si="9"/>
        <v>2.9404951300267002E-4</v>
      </c>
      <c r="CK5" s="25">
        <f t="shared" si="10"/>
        <v>-1.3550171153558722E-5</v>
      </c>
      <c r="CL5" s="25">
        <f t="shared" si="11"/>
        <v>4.4414048210786748E-5</v>
      </c>
      <c r="CM5" s="25">
        <f t="shared" si="12"/>
        <v>3.2052569588271668E-4</v>
      </c>
      <c r="CN5" s="25">
        <f t="shared" si="13"/>
        <v>1.2911458317880589E-4</v>
      </c>
      <c r="CO5" s="25"/>
      <c r="CP5" s="25"/>
      <c r="CQ5" s="25"/>
      <c r="CR5" s="25"/>
      <c r="CS5" s="25"/>
    </row>
    <row r="6" spans="1:97" x14ac:dyDescent="0.3">
      <c r="A6" s="22" t="s">
        <v>92</v>
      </c>
      <c r="B6" s="28">
        <v>59768.698308999999</v>
      </c>
      <c r="C6" s="28">
        <v>70.838441752999998</v>
      </c>
      <c r="D6" s="28">
        <v>10133.530605</v>
      </c>
      <c r="E6" s="28">
        <v>657.47785008999995</v>
      </c>
      <c r="F6" s="28">
        <v>526.47370092999995</v>
      </c>
      <c r="G6" s="28">
        <v>273.18783661999998</v>
      </c>
      <c r="H6" s="28">
        <v>4104.4206771999998</v>
      </c>
      <c r="I6" s="28">
        <v>18.480657532999999</v>
      </c>
      <c r="J6" s="28">
        <v>110.44218004</v>
      </c>
      <c r="K6" s="28">
        <v>42.825526486000001</v>
      </c>
      <c r="L6" s="28">
        <v>3.0799074552999999</v>
      </c>
      <c r="M6" s="28">
        <v>16.403621927</v>
      </c>
      <c r="N6" s="28">
        <v>6.5004809975000004</v>
      </c>
      <c r="P6" s="30" t="s">
        <v>183</v>
      </c>
      <c r="Q6" s="28">
        <v>6.8861906672249802</v>
      </c>
      <c r="R6" s="28">
        <v>3.0799008857147601</v>
      </c>
      <c r="S6" s="28">
        <v>18.480395900868299</v>
      </c>
      <c r="T6" s="28">
        <v>18.480563179203401</v>
      </c>
      <c r="U6" s="28">
        <v>11.404267207509999</v>
      </c>
      <c r="V6" s="28">
        <v>110.471595489262</v>
      </c>
      <c r="W6" s="28">
        <v>16.408189952023399</v>
      </c>
      <c r="X6" s="28">
        <v>164.231712072113</v>
      </c>
      <c r="Y6" s="28">
        <v>59783.041244729502</v>
      </c>
      <c r="Z6" s="28">
        <v>244.231299981712</v>
      </c>
      <c r="AA6" s="28">
        <v>71.648909253896306</v>
      </c>
      <c r="AB6" s="28">
        <v>77.517320925722899</v>
      </c>
      <c r="AC6" s="28">
        <v>2.8286190925946499</v>
      </c>
      <c r="AD6" s="28">
        <v>42.823031122741199</v>
      </c>
      <c r="AE6" s="28">
        <v>42.823028905175804</v>
      </c>
      <c r="AF6" s="28">
        <v>81.069538804102706</v>
      </c>
      <c r="AG6" s="28">
        <v>154.20414401321599</v>
      </c>
      <c r="AH6" s="28">
        <v>2.35896441964241</v>
      </c>
      <c r="AI6" s="28">
        <v>1.7421562560249499</v>
      </c>
      <c r="AJ6" s="28">
        <v>16.560558056026</v>
      </c>
      <c r="AK6" s="28">
        <v>6.5010485781542302</v>
      </c>
      <c r="AL6" s="28">
        <v>70.856275092731806</v>
      </c>
      <c r="AM6" s="28">
        <v>0</v>
      </c>
      <c r="AN6" s="28">
        <v>8745.85276013162</v>
      </c>
      <c r="AO6" s="28">
        <v>1306.7666628747099</v>
      </c>
      <c r="AP6" s="28">
        <v>10133.6889618104</v>
      </c>
      <c r="AQ6" s="28">
        <v>134.249594641225</v>
      </c>
      <c r="AR6" s="28">
        <v>0.261304863175647</v>
      </c>
      <c r="AS6" s="28">
        <v>2109.04159314142</v>
      </c>
      <c r="AT6" s="28">
        <v>1.37997376830525</v>
      </c>
      <c r="AU6" s="28">
        <v>0.29812640145064101</v>
      </c>
      <c r="AV6" s="28">
        <v>117.88125586291601</v>
      </c>
      <c r="AW6" s="28">
        <v>2.18647477306172</v>
      </c>
      <c r="AX6" s="28">
        <v>9.9763022646979393E-2</v>
      </c>
      <c r="AY6" s="28">
        <v>7.8381147505745805E-2</v>
      </c>
      <c r="AZ6" s="28">
        <v>657.21703363856295</v>
      </c>
      <c r="BA6" s="28">
        <v>526.23537664467494</v>
      </c>
      <c r="BB6" s="28">
        <v>130.98165699388699</v>
      </c>
      <c r="BC6" s="28">
        <v>1.11784355506319</v>
      </c>
      <c r="BD6" s="28">
        <v>1.3701866984132199E-2</v>
      </c>
      <c r="BE6" s="28">
        <v>8.3717746192893294</v>
      </c>
      <c r="BF6" s="28">
        <v>0.237360313276784</v>
      </c>
      <c r="BG6" s="28">
        <v>12.0740972348528</v>
      </c>
      <c r="BH6" s="28">
        <v>1.7990333416006601</v>
      </c>
      <c r="BI6" s="28">
        <v>0.46044270418933197</v>
      </c>
      <c r="BJ6" s="28">
        <v>57.7404593550378</v>
      </c>
      <c r="BK6" s="28">
        <v>10.9397511137684</v>
      </c>
      <c r="BL6" s="28">
        <v>1.3104662389699999</v>
      </c>
      <c r="BM6" s="28">
        <v>320.85975352326102</v>
      </c>
      <c r="BN6" s="28">
        <v>6.5164053087297502E-2</v>
      </c>
      <c r="BO6" s="28">
        <v>273.17794998814998</v>
      </c>
      <c r="BP6" s="28">
        <v>0</v>
      </c>
      <c r="BQ6" s="28">
        <v>0.13284111391862499</v>
      </c>
      <c r="BR6" s="28">
        <v>486.56678288796599</v>
      </c>
      <c r="BS6" s="28">
        <v>46.974950710825198</v>
      </c>
      <c r="BT6" s="28">
        <v>4105.4859094892399</v>
      </c>
      <c r="BU6" s="28">
        <v>705.25958063344206</v>
      </c>
      <c r="BV6" s="28">
        <f t="shared" si="14"/>
        <v>1453.8012186108324</v>
      </c>
      <c r="BW6" s="28">
        <f t="shared" si="15"/>
        <v>700.05777856243856</v>
      </c>
      <c r="BY6" s="28">
        <f t="shared" si="0"/>
        <v>4418.5542587011205</v>
      </c>
      <c r="CA6" s="32">
        <f t="shared" si="1"/>
        <v>8.0000026751975133E-3</v>
      </c>
      <c r="CB6" s="25">
        <f t="shared" si="2"/>
        <v>2.3997403549514605E-4</v>
      </c>
      <c r="CC6" s="25">
        <f t="shared" si="3"/>
        <v>2.5174664053156156E-4</v>
      </c>
      <c r="CD6" s="25">
        <f t="shared" si="4"/>
        <v>1.5627012595350965E-5</v>
      </c>
      <c r="CE6" s="25">
        <f t="shared" si="5"/>
        <v>-3.9669237739536369E-4</v>
      </c>
      <c r="CF6" s="25">
        <f t="shared" si="5"/>
        <v>-4.5268032364012491E-4</v>
      </c>
      <c r="CG6" s="25">
        <f t="shared" si="6"/>
        <v>-3.6189868378952569E-5</v>
      </c>
      <c r="CH6" s="25">
        <f t="shared" si="7"/>
        <v>2.5953292145649393E-4</v>
      </c>
      <c r="CI6" s="25">
        <f t="shared" si="8"/>
        <v>-5.1055432648743065E-6</v>
      </c>
      <c r="CJ6" s="25">
        <f t="shared" si="9"/>
        <v>2.6634252648173091E-4</v>
      </c>
      <c r="CK6" s="25">
        <f t="shared" si="10"/>
        <v>-5.8319909388949996E-5</v>
      </c>
      <c r="CL6" s="25">
        <f t="shared" si="11"/>
        <v>-2.1330463123194615E-6</v>
      </c>
      <c r="CM6" s="25">
        <f t="shared" si="12"/>
        <v>2.7847660984434115E-4</v>
      </c>
      <c r="CN6" s="25">
        <f t="shared" si="13"/>
        <v>8.7313639474998462E-5</v>
      </c>
      <c r="CO6" s="25"/>
      <c r="CP6" s="25"/>
      <c r="CQ6" s="25"/>
      <c r="CR6" s="25"/>
      <c r="CS6" s="25"/>
    </row>
    <row r="7" spans="1:97" x14ac:dyDescent="0.3">
      <c r="A7" s="22" t="s">
        <v>93</v>
      </c>
      <c r="B7" s="28">
        <v>174136.96105000001</v>
      </c>
      <c r="C7" s="28">
        <v>284.01654041</v>
      </c>
      <c r="D7" s="28">
        <v>41371.061306000003</v>
      </c>
      <c r="E7" s="28">
        <v>1355.5355955</v>
      </c>
      <c r="F7" s="28">
        <v>931.87442011999997</v>
      </c>
      <c r="G7" s="28">
        <v>663.18797658000005</v>
      </c>
      <c r="H7" s="28">
        <v>15816.392426</v>
      </c>
      <c r="I7" s="28">
        <v>67.062584047000001</v>
      </c>
      <c r="J7" s="28">
        <v>376.87479137999998</v>
      </c>
      <c r="K7" s="28">
        <v>156.95380825000001</v>
      </c>
      <c r="L7" s="28">
        <v>11.085515353</v>
      </c>
      <c r="M7" s="28">
        <v>55.641930141000003</v>
      </c>
      <c r="N7" s="28">
        <v>23.101203321</v>
      </c>
      <c r="P7" s="30" t="s">
        <v>184</v>
      </c>
      <c r="Q7" s="28">
        <v>22.067744183618402</v>
      </c>
      <c r="R7" s="28">
        <v>11.085244934969101</v>
      </c>
      <c r="S7" s="28">
        <v>67.060144992389795</v>
      </c>
      <c r="T7" s="28">
        <v>67.060744281787706</v>
      </c>
      <c r="U7" s="28">
        <v>40.986853155475501</v>
      </c>
      <c r="V7" s="28">
        <v>376.98582820816199</v>
      </c>
      <c r="W7" s="28">
        <v>55.659296850277002</v>
      </c>
      <c r="X7" s="28">
        <v>573.57095618278504</v>
      </c>
      <c r="Y7" s="28">
        <v>174181.41591274101</v>
      </c>
      <c r="Z7" s="28">
        <v>819.03433287186999</v>
      </c>
      <c r="AA7" s="28">
        <v>242.558582624606</v>
      </c>
      <c r="AB7" s="28">
        <v>275.62805324577101</v>
      </c>
      <c r="AC7" s="28">
        <v>8.9371335405808896</v>
      </c>
      <c r="AD7" s="28">
        <v>156.94040177603199</v>
      </c>
      <c r="AE7" s="28">
        <v>156.94042408407699</v>
      </c>
      <c r="AF7" s="28">
        <v>330.97818714154198</v>
      </c>
      <c r="AG7" s="28">
        <v>596.72673946795805</v>
      </c>
      <c r="AH7" s="28">
        <v>7.3229153199537</v>
      </c>
      <c r="AI7" s="28">
        <v>6.8713549659330697</v>
      </c>
      <c r="AJ7" s="28">
        <v>49.104103658414303</v>
      </c>
      <c r="AK7" s="28">
        <v>23.1029740153534</v>
      </c>
      <c r="AL7" s="28">
        <v>284.08794665255601</v>
      </c>
      <c r="AM7" s="28">
        <v>0</v>
      </c>
      <c r="AN7" s="28">
        <v>35662.111018590404</v>
      </c>
      <c r="AO7" s="28">
        <v>5379.1887151352803</v>
      </c>
      <c r="AP7" s="28">
        <v>41372.2779208672</v>
      </c>
      <c r="AQ7" s="28">
        <v>470.015933704095</v>
      </c>
      <c r="AR7" s="28">
        <v>1.0904642337560599</v>
      </c>
      <c r="AS7" s="28">
        <v>8386.3944897666897</v>
      </c>
      <c r="AT7" s="28">
        <v>5.7542552048369302</v>
      </c>
      <c r="AU7" s="28">
        <v>1.2108032065124501</v>
      </c>
      <c r="AV7" s="28">
        <v>478.00813240959701</v>
      </c>
      <c r="AW7" s="28">
        <v>9.0323085831445606</v>
      </c>
      <c r="AX7" s="28">
        <v>0.39999353770179102</v>
      </c>
      <c r="AY7" s="28">
        <v>0.32550530068288103</v>
      </c>
      <c r="AZ7" s="28">
        <v>1355.25729674531</v>
      </c>
      <c r="BA7" s="28">
        <v>931.62493377635201</v>
      </c>
      <c r="BB7" s="28">
        <v>423.632362968964</v>
      </c>
      <c r="BC7" s="28">
        <v>4.5025613441580203</v>
      </c>
      <c r="BD7" s="28">
        <v>5.4936618109867302E-2</v>
      </c>
      <c r="BE7" s="28">
        <v>34.336530081515903</v>
      </c>
      <c r="BF7" s="28">
        <v>0.957255661744848</v>
      </c>
      <c r="BG7" s="28">
        <v>50.558236291384901</v>
      </c>
      <c r="BH7" s="28">
        <v>7.6142956519342802</v>
      </c>
      <c r="BI7" s="28">
        <v>1.9050881636049899</v>
      </c>
      <c r="BJ7" s="28">
        <v>242.245952942343</v>
      </c>
      <c r="BK7" s="28">
        <v>43.551223729767997</v>
      </c>
      <c r="BL7" s="28">
        <v>5.29701713762904</v>
      </c>
      <c r="BM7" s="28">
        <v>88.065828833148601</v>
      </c>
      <c r="BN7" s="28">
        <v>0.26576857454653602</v>
      </c>
      <c r="BO7" s="28">
        <v>663.35431510882495</v>
      </c>
      <c r="BP7" s="28">
        <v>0</v>
      </c>
      <c r="BQ7" s="28">
        <v>0.53582386978211904</v>
      </c>
      <c r="BR7" s="28">
        <v>1868.31825354901</v>
      </c>
      <c r="BS7" s="28">
        <v>176.929867956679</v>
      </c>
      <c r="BT7" s="28">
        <v>15820.278879059901</v>
      </c>
      <c r="BU7" s="28">
        <v>2712.00345725442</v>
      </c>
      <c r="BV7" s="28">
        <f t="shared" si="14"/>
        <v>5780.8961988339734</v>
      </c>
      <c r="BW7" s="28">
        <f t="shared" si="15"/>
        <v>2693.5176550588726</v>
      </c>
      <c r="BY7" s="28">
        <f t="shared" si="0"/>
        <v>16901.544194023994</v>
      </c>
      <c r="CA7" s="32">
        <f t="shared" si="1"/>
        <v>7.9999991244041318E-3</v>
      </c>
      <c r="CB7" s="25">
        <f t="shared" si="2"/>
        <v>2.552867723942444E-4</v>
      </c>
      <c r="CC7" s="25">
        <f t="shared" si="3"/>
        <v>2.5141578885838205E-4</v>
      </c>
      <c r="CD7" s="25">
        <f t="shared" si="4"/>
        <v>2.9407388372227307E-5</v>
      </c>
      <c r="CE7" s="25">
        <f t="shared" si="5"/>
        <v>-2.0530538306326099E-4</v>
      </c>
      <c r="CF7" s="25">
        <f t="shared" si="5"/>
        <v>-2.6772528385941966E-4</v>
      </c>
      <c r="CG7" s="25">
        <f t="shared" si="6"/>
        <v>2.5081656287360223E-4</v>
      </c>
      <c r="CH7" s="25">
        <f t="shared" si="7"/>
        <v>2.4572310519505725E-4</v>
      </c>
      <c r="CI7" s="25">
        <f t="shared" si="8"/>
        <v>-2.7433556854986337E-5</v>
      </c>
      <c r="CJ7" s="25">
        <f t="shared" si="9"/>
        <v>2.9462524610741718E-4</v>
      </c>
      <c r="CK7" s="25">
        <f t="shared" si="10"/>
        <v>-8.5274553527848405E-5</v>
      </c>
      <c r="CL7" s="25">
        <f t="shared" si="11"/>
        <v>-2.439381682206057E-5</v>
      </c>
      <c r="CM7" s="25">
        <f t="shared" si="12"/>
        <v>3.1211550772934399E-4</v>
      </c>
      <c r="CN7" s="25">
        <f t="shared" si="13"/>
        <v>7.6649442403310713E-5</v>
      </c>
      <c r="CO7" s="25"/>
      <c r="CP7" s="25"/>
      <c r="CQ7" s="25"/>
      <c r="CR7" s="25"/>
      <c r="CS7" s="25"/>
    </row>
    <row r="8" spans="1:97" x14ac:dyDescent="0.3">
      <c r="A8" s="22" t="s">
        <v>94</v>
      </c>
      <c r="B8" s="28">
        <v>67099.638951000001</v>
      </c>
      <c r="C8" s="28">
        <v>84.050765835999997</v>
      </c>
      <c r="D8" s="28">
        <v>12400.040515999999</v>
      </c>
      <c r="E8" s="28">
        <v>780.10796440000001</v>
      </c>
      <c r="F8" s="28">
        <v>624.66930546000003</v>
      </c>
      <c r="G8" s="28">
        <v>318.56261906999998</v>
      </c>
      <c r="H8" s="28">
        <v>4946.0825377000001</v>
      </c>
      <c r="I8" s="28">
        <v>21.836092488999999</v>
      </c>
      <c r="J8" s="28">
        <v>130.57540921</v>
      </c>
      <c r="K8" s="28">
        <v>50.594621226999998</v>
      </c>
      <c r="L8" s="28">
        <v>3.6417469279999999</v>
      </c>
      <c r="M8" s="28">
        <v>19.392665312999998</v>
      </c>
      <c r="N8" s="28">
        <v>7.6756721459000001</v>
      </c>
      <c r="P8" s="30" t="s">
        <v>185</v>
      </c>
      <c r="Q8" s="28">
        <v>8.1220884643308704</v>
      </c>
      <c r="R8" s="28">
        <v>3.6417460768659602</v>
      </c>
      <c r="S8" s="28">
        <v>21.8357938578988</v>
      </c>
      <c r="T8" s="28">
        <v>21.8360266432225</v>
      </c>
      <c r="U8" s="28">
        <v>13.469389800873</v>
      </c>
      <c r="V8" s="28">
        <v>130.61193017064099</v>
      </c>
      <c r="W8" s="28">
        <v>19.398175851751802</v>
      </c>
      <c r="X8" s="28">
        <v>193.506485081102</v>
      </c>
      <c r="Y8" s="28">
        <v>67116.7810406918</v>
      </c>
      <c r="Z8" s="28">
        <v>288.05646666042702</v>
      </c>
      <c r="AA8" s="28">
        <v>84.475068821571099</v>
      </c>
      <c r="AB8" s="28">
        <v>91.4270498550041</v>
      </c>
      <c r="AC8" s="28">
        <v>3.3369563133989999</v>
      </c>
      <c r="AD8" s="28">
        <v>50.591668593149102</v>
      </c>
      <c r="AE8" s="28">
        <v>50.591664555194299</v>
      </c>
      <c r="AF8" s="28">
        <v>99.207030028053794</v>
      </c>
      <c r="AG8" s="28">
        <v>186.29978859381399</v>
      </c>
      <c r="AH8" s="28">
        <v>2.7866674198393899</v>
      </c>
      <c r="AI8" s="28">
        <v>2.0636322409850201</v>
      </c>
      <c r="AJ8" s="28">
        <v>19.5278062324663</v>
      </c>
      <c r="AK8" s="28">
        <v>7.67636602327386</v>
      </c>
      <c r="AL8" s="28">
        <v>84.071979915893706</v>
      </c>
      <c r="AM8" s="28">
        <v>0</v>
      </c>
      <c r="AN8" s="28">
        <v>10693.648078616799</v>
      </c>
      <c r="AO8" s="28">
        <v>1608.0388834251</v>
      </c>
      <c r="AP8" s="28">
        <v>12400.893992069899</v>
      </c>
      <c r="AQ8" s="28">
        <v>158.77577131786799</v>
      </c>
      <c r="AR8" s="28">
        <v>0.31004621835678497</v>
      </c>
      <c r="AS8" s="28">
        <v>2556.91232783941</v>
      </c>
      <c r="AT8" s="28">
        <v>1.63738143046897</v>
      </c>
      <c r="AU8" s="28">
        <v>0.35373601933453402</v>
      </c>
      <c r="AV8" s="28">
        <v>139.870439766971</v>
      </c>
      <c r="AW8" s="28">
        <v>2.5943281645970702</v>
      </c>
      <c r="AX8" s="28">
        <v>0.118371480238319</v>
      </c>
      <c r="AY8" s="28">
        <v>9.3001289262939699E-2</v>
      </c>
      <c r="AZ8" s="28">
        <v>779.81266299541903</v>
      </c>
      <c r="BA8" s="28">
        <v>624.399088035516</v>
      </c>
      <c r="BB8" s="28">
        <v>155.413574959903</v>
      </c>
      <c r="BC8" s="28">
        <v>1.3263666132045799</v>
      </c>
      <c r="BD8" s="28">
        <v>1.6257659352833201E-2</v>
      </c>
      <c r="BE8" s="28">
        <v>9.9333666341484808</v>
      </c>
      <c r="BF8" s="28">
        <v>0.28163660025242898</v>
      </c>
      <c r="BG8" s="28">
        <v>14.3262319593026</v>
      </c>
      <c r="BH8" s="28">
        <v>2.13461906336634</v>
      </c>
      <c r="BI8" s="28">
        <v>0.54632831407044802</v>
      </c>
      <c r="BJ8" s="28">
        <v>68.510621978978904</v>
      </c>
      <c r="BK8" s="28">
        <v>13.176477072734601</v>
      </c>
      <c r="BL8" s="28">
        <v>1.5549112672718299</v>
      </c>
      <c r="BM8" s="28">
        <v>380.71412435170299</v>
      </c>
      <c r="BN8" s="28">
        <v>7.7319224634446099E-2</v>
      </c>
      <c r="BO8" s="28">
        <v>318.548050066965</v>
      </c>
      <c r="BP8" s="28">
        <v>0</v>
      </c>
      <c r="BQ8" s="28">
        <v>0.15753628909970899</v>
      </c>
      <c r="BR8" s="28">
        <v>586.39181717124904</v>
      </c>
      <c r="BS8" s="28">
        <v>56.436737142214596</v>
      </c>
      <c r="BT8" s="28">
        <v>4947.4794847798403</v>
      </c>
      <c r="BU8" s="28">
        <v>848.82268622270999</v>
      </c>
      <c r="BV8" s="28">
        <f t="shared" si="14"/>
        <v>1762.5267657984675</v>
      </c>
      <c r="BW8" s="28">
        <f t="shared" si="15"/>
        <v>842.68045605820566</v>
      </c>
      <c r="BY8" s="28">
        <f t="shared" si="0"/>
        <v>5316.7841451607874</v>
      </c>
      <c r="CA8" s="32">
        <f t="shared" si="1"/>
        <v>7.9999901693776684E-3</v>
      </c>
      <c r="CB8" s="25">
        <f t="shared" si="2"/>
        <v>2.5547215990710527E-4</v>
      </c>
      <c r="CC8" s="25">
        <f t="shared" si="3"/>
        <v>2.5239603331042679E-4</v>
      </c>
      <c r="CD8" s="25">
        <f t="shared" si="4"/>
        <v>6.8828490423002812E-5</v>
      </c>
      <c r="CE8" s="25">
        <f t="shared" si="5"/>
        <v>-3.7853914849863863E-4</v>
      </c>
      <c r="CF8" s="25">
        <f t="shared" si="5"/>
        <v>-4.325767604109272E-4</v>
      </c>
      <c r="CG8" s="25">
        <f t="shared" si="6"/>
        <v>-4.5733561199083987E-5</v>
      </c>
      <c r="CH8" s="25">
        <f t="shared" si="7"/>
        <v>2.8243505222413353E-4</v>
      </c>
      <c r="CI8" s="25">
        <f t="shared" si="8"/>
        <v>-3.0154560634910955E-6</v>
      </c>
      <c r="CJ8" s="25">
        <f t="shared" si="9"/>
        <v>2.7969248468713922E-4</v>
      </c>
      <c r="CK8" s="25">
        <f t="shared" si="10"/>
        <v>-5.8438461124806781E-5</v>
      </c>
      <c r="CL8" s="25">
        <f t="shared" si="11"/>
        <v>-2.3371586673091571E-7</v>
      </c>
      <c r="CM8" s="25">
        <f t="shared" si="12"/>
        <v>2.8415582194930524E-4</v>
      </c>
      <c r="CN8" s="25">
        <f t="shared" si="13"/>
        <v>9.0399558588556906E-5</v>
      </c>
      <c r="CO8" s="25"/>
      <c r="CP8" s="25"/>
      <c r="CQ8" s="25"/>
      <c r="CR8" s="25"/>
      <c r="CS8" s="25"/>
    </row>
    <row r="9" spans="1:97" x14ac:dyDescent="0.3">
      <c r="A9" s="22" t="s">
        <v>95</v>
      </c>
      <c r="B9" s="28">
        <v>128175.3922</v>
      </c>
      <c r="C9" s="28">
        <v>167.70115405000001</v>
      </c>
      <c r="D9" s="28">
        <v>25101.194373999999</v>
      </c>
      <c r="E9" s="28">
        <v>1556.5074085000001</v>
      </c>
      <c r="F9" s="28">
        <v>1246.3682681</v>
      </c>
      <c r="G9" s="28">
        <v>627.48769564999998</v>
      </c>
      <c r="H9" s="28">
        <v>9480.2290259000001</v>
      </c>
      <c r="I9" s="28">
        <v>43.442362457000002</v>
      </c>
      <c r="J9" s="28">
        <v>258.21646852999999</v>
      </c>
      <c r="K9" s="28">
        <v>100.65360364</v>
      </c>
      <c r="L9" s="28">
        <v>7.2494397739999998</v>
      </c>
      <c r="M9" s="28">
        <v>38.602016499999998</v>
      </c>
      <c r="N9" s="28">
        <v>15.263417185</v>
      </c>
      <c r="P9" s="30" t="s">
        <v>186</v>
      </c>
      <c r="Q9" s="28">
        <v>13.3538760256772</v>
      </c>
      <c r="R9" s="28">
        <v>5.9882137233003601</v>
      </c>
      <c r="S9" s="28">
        <v>35.8890600122146</v>
      </c>
      <c r="T9" s="28">
        <v>35.889376109267999</v>
      </c>
      <c r="U9" s="28">
        <v>22.141728380097</v>
      </c>
      <c r="V9" s="28">
        <v>213.578180994251</v>
      </c>
      <c r="W9" s="28">
        <v>31.874915276895099</v>
      </c>
      <c r="X9" s="28">
        <v>318.03863074817099</v>
      </c>
      <c r="Y9" s="28">
        <v>106725.437864003</v>
      </c>
      <c r="Z9" s="28">
        <v>473.44604366871198</v>
      </c>
      <c r="AA9" s="28">
        <v>138.77541879815999</v>
      </c>
      <c r="AB9" s="28">
        <v>150.15084657561201</v>
      </c>
      <c r="AC9" s="28">
        <v>5.4912756805596104</v>
      </c>
      <c r="AD9" s="28">
        <v>83.139558582711501</v>
      </c>
      <c r="AE9" s="28">
        <v>83.139555507908298</v>
      </c>
      <c r="AF9" s="28">
        <v>168.132947502284</v>
      </c>
      <c r="AG9" s="28">
        <v>289.79160272287999</v>
      </c>
      <c r="AH9" s="28">
        <v>4.5462743101788901</v>
      </c>
      <c r="AI9" s="28">
        <v>3.3987788812471398</v>
      </c>
      <c r="AJ9" s="28">
        <v>32.067554266906299</v>
      </c>
      <c r="AK9" s="28">
        <v>12.614622470300001</v>
      </c>
      <c r="AL9" s="28">
        <v>139.94860653460901</v>
      </c>
      <c r="AM9" s="28">
        <v>0</v>
      </c>
      <c r="AN9" s="28">
        <v>18109.156827274201</v>
      </c>
      <c r="AO9" s="28">
        <v>2739.3349894705002</v>
      </c>
      <c r="AP9" s="28">
        <v>21016.624764247001</v>
      </c>
      <c r="AQ9" s="28">
        <v>258.65716946422498</v>
      </c>
      <c r="AR9" s="28">
        <v>0.51407775893340402</v>
      </c>
      <c r="AS9" s="28">
        <v>4006.6083797779002</v>
      </c>
      <c r="AT9" s="28">
        <v>2.7085209289615602</v>
      </c>
      <c r="AU9" s="28">
        <v>0.58120170280372696</v>
      </c>
      <c r="AV9" s="28">
        <v>231.91175601073601</v>
      </c>
      <c r="AW9" s="28">
        <v>4.2536529090427999</v>
      </c>
      <c r="AX9" s="28">
        <v>0.19189072546393501</v>
      </c>
      <c r="AY9" s="28">
        <v>0.153997627253536</v>
      </c>
      <c r="AZ9" s="28">
        <v>1278.1707563149901</v>
      </c>
      <c r="BA9" s="28">
        <v>1025.07237252139</v>
      </c>
      <c r="BB9" s="28">
        <v>253.09838379360301</v>
      </c>
      <c r="BC9" s="28">
        <v>2.1429220424499902</v>
      </c>
      <c r="BD9" s="28">
        <v>2.6431260217155202E-2</v>
      </c>
      <c r="BE9" s="28">
        <v>16.2361935668028</v>
      </c>
      <c r="BF9" s="28">
        <v>0.46097697496210699</v>
      </c>
      <c r="BG9" s="28">
        <v>23.693905678224301</v>
      </c>
      <c r="BH9" s="28">
        <v>3.5546273123894201</v>
      </c>
      <c r="BI9" s="28">
        <v>0.90038694950203002</v>
      </c>
      <c r="BJ9" s="28">
        <v>113.366849228437</v>
      </c>
      <c r="BK9" s="28">
        <v>21.2039274584873</v>
      </c>
      <c r="BL9" s="28">
        <v>2.5271999716926499</v>
      </c>
      <c r="BM9" s="28">
        <v>621.721500008818</v>
      </c>
      <c r="BN9" s="28">
        <v>0.12628186470234801</v>
      </c>
      <c r="BO9" s="28">
        <v>521.21857951284403</v>
      </c>
      <c r="BP9" s="28">
        <v>0</v>
      </c>
      <c r="BQ9" s="28">
        <v>0.25972535090055998</v>
      </c>
      <c r="BR9" s="28">
        <v>929.23619110867298</v>
      </c>
      <c r="BS9" s="28">
        <v>89.311457898289305</v>
      </c>
      <c r="BT9" s="28">
        <v>7842.5505339936099</v>
      </c>
      <c r="BU9" s="28">
        <v>1357.92937490958</v>
      </c>
      <c r="BV9" s="28">
        <f t="shared" si="14"/>
        <v>2761.8289577406672</v>
      </c>
      <c r="BW9" s="28">
        <f t="shared" si="15"/>
        <v>1347.8358079254115</v>
      </c>
      <c r="BY9" s="28">
        <f t="shared" si="0"/>
        <v>8447.0150556154331</v>
      </c>
      <c r="CA9" s="32">
        <f t="shared" si="1"/>
        <v>7.999997591825873E-3</v>
      </c>
      <c r="CB9" s="25">
        <f t="shared" si="2"/>
        <v>-0.16734845876287474</v>
      </c>
      <c r="CC9" s="25">
        <f t="shared" si="3"/>
        <v>-0.16548811290300716</v>
      </c>
      <c r="CD9" s="25">
        <f t="shared" si="4"/>
        <v>-0.16272411379690463</v>
      </c>
      <c r="CE9" s="25">
        <f t="shared" si="5"/>
        <v>-0.17882128325572311</v>
      </c>
      <c r="CF9" s="25">
        <f t="shared" si="5"/>
        <v>-0.17755257514374939</v>
      </c>
      <c r="CG9" s="25">
        <f t="shared" si="6"/>
        <v>-0.16935649395813926</v>
      </c>
      <c r="CH9" s="25">
        <f t="shared" si="7"/>
        <v>-0.17274672240852518</v>
      </c>
      <c r="CI9" s="25">
        <f t="shared" si="8"/>
        <v>-0.17386223769962045</v>
      </c>
      <c r="CJ9" s="25">
        <f t="shared" si="9"/>
        <v>-0.17287157472902562</v>
      </c>
      <c r="CK9" s="25">
        <f t="shared" si="10"/>
        <v>-0.17400319013646895</v>
      </c>
      <c r="CL9" s="25">
        <f t="shared" si="11"/>
        <v>-0.17397565743259319</v>
      </c>
      <c r="CM9" s="25">
        <f t="shared" si="12"/>
        <v>-0.17426812982956214</v>
      </c>
      <c r="CN9" s="25">
        <f t="shared" si="13"/>
        <v>-0.17353877461353026</v>
      </c>
      <c r="CO9" s="25"/>
      <c r="CP9" s="25"/>
      <c r="CQ9" s="25"/>
      <c r="CR9" s="25"/>
      <c r="CS9" s="25"/>
    </row>
    <row r="10" spans="1:97" x14ac:dyDescent="0.3">
      <c r="A10" s="58" t="s">
        <v>96</v>
      </c>
      <c r="B10" s="28">
        <v>284904.76890000002</v>
      </c>
      <c r="C10" s="28">
        <v>501.68341445999999</v>
      </c>
      <c r="D10" s="28">
        <v>82624.758184999999</v>
      </c>
      <c r="E10" s="28">
        <v>2430.4003581000002</v>
      </c>
      <c r="F10" s="28">
        <v>1677.8949998000001</v>
      </c>
      <c r="G10" s="28">
        <v>1145.9448648</v>
      </c>
      <c r="H10" s="28">
        <v>26831.546789</v>
      </c>
      <c r="I10" s="28">
        <v>118.82921468000001</v>
      </c>
      <c r="J10" s="28">
        <v>664.30827107000005</v>
      </c>
      <c r="K10" s="28">
        <v>277.74238385000001</v>
      </c>
      <c r="L10" s="28">
        <v>19.685990085</v>
      </c>
      <c r="M10" s="28">
        <v>99.374892528000004</v>
      </c>
      <c r="N10" s="28">
        <v>40.946763345999997</v>
      </c>
      <c r="P10" s="30" t="s">
        <v>187</v>
      </c>
      <c r="Q10" s="28">
        <v>39.2737698394345</v>
      </c>
      <c r="R10" s="28">
        <v>19.686724606524201</v>
      </c>
      <c r="S10" s="28">
        <v>118.831919048885</v>
      </c>
      <c r="T10" s="28">
        <v>118.833071102665</v>
      </c>
      <c r="U10" s="28">
        <v>72.647595421237</v>
      </c>
      <c r="V10" s="28">
        <v>664.53418842802296</v>
      </c>
      <c r="W10" s="28">
        <v>99.411340293154296</v>
      </c>
      <c r="X10" s="28">
        <v>1012.77827352979</v>
      </c>
      <c r="Y10" s="28">
        <v>284994.00244316203</v>
      </c>
      <c r="Z10" s="28">
        <v>1453.6827833032501</v>
      </c>
      <c r="AA10" s="28">
        <v>429.99345442046598</v>
      </c>
      <c r="AB10" s="28">
        <v>487.57575150066901</v>
      </c>
      <c r="AC10" s="28">
        <v>15.906866309595999</v>
      </c>
      <c r="AD10" s="28">
        <v>277.73537299889603</v>
      </c>
      <c r="AE10" s="28">
        <v>277.73535196512398</v>
      </c>
      <c r="AF10" s="28">
        <v>661.05168248130201</v>
      </c>
      <c r="AG10" s="28">
        <v>988.14139559428304</v>
      </c>
      <c r="AH10" s="28">
        <v>12.8885218458464</v>
      </c>
      <c r="AI10" s="28">
        <v>12.1756981229451</v>
      </c>
      <c r="AJ10" s="28">
        <v>87.478463259677596</v>
      </c>
      <c r="AK10" s="28">
        <v>40.952158343694997</v>
      </c>
      <c r="AL10" s="28">
        <v>501.82887709011902</v>
      </c>
      <c r="AM10" s="28">
        <v>0</v>
      </c>
      <c r="AN10" s="28">
        <v>71026.578925753798</v>
      </c>
      <c r="AO10" s="28">
        <v>10943.851518356199</v>
      </c>
      <c r="AP10" s="28">
        <v>82631.482126591407</v>
      </c>
      <c r="AQ10" s="28">
        <v>822.88743260426497</v>
      </c>
      <c r="AR10" s="28">
        <v>1.9878246184626001</v>
      </c>
      <c r="AS10" s="28">
        <v>14043.4807121493</v>
      </c>
      <c r="AT10" s="28">
        <v>10.4867441373038</v>
      </c>
      <c r="AU10" s="28">
        <v>2.1613643972287799</v>
      </c>
      <c r="AV10" s="28">
        <v>852.54643098155202</v>
      </c>
      <c r="AW10" s="28">
        <v>16.340510709943398</v>
      </c>
      <c r="AX10" s="28">
        <v>0.70658377442307796</v>
      </c>
      <c r="AY10" s="28">
        <v>0.59117323081841</v>
      </c>
      <c r="AZ10" s="28">
        <v>2430.1015817120901</v>
      </c>
      <c r="BA10" s="28">
        <v>1677.6004255862799</v>
      </c>
      <c r="BB10" s="28">
        <v>752.50115612581703</v>
      </c>
      <c r="BC10" s="28">
        <v>7.9835631619790801</v>
      </c>
      <c r="BD10" s="28">
        <v>9.7044759767853206E-2</v>
      </c>
      <c r="BE10" s="28">
        <v>61.782440788813602</v>
      </c>
      <c r="BF10" s="28">
        <v>1.6990803209929599</v>
      </c>
      <c r="BG10" s="28">
        <v>92.478475378230399</v>
      </c>
      <c r="BH10" s="28">
        <v>14.0314599459867</v>
      </c>
      <c r="BI10" s="28">
        <v>3.4525828344824898</v>
      </c>
      <c r="BJ10" s="28">
        <v>443.765054602975</v>
      </c>
      <c r="BK10" s="28">
        <v>75.387908785299601</v>
      </c>
      <c r="BL10" s="28">
        <v>9.4187027308652596</v>
      </c>
      <c r="BM10" s="28">
        <v>157.595442356299</v>
      </c>
      <c r="BN10" s="28">
        <v>0.47594685615392601</v>
      </c>
      <c r="BO10" s="28">
        <v>1146.28525401103</v>
      </c>
      <c r="BP10" s="28">
        <v>0</v>
      </c>
      <c r="BQ10" s="28">
        <v>0.95013988958434403</v>
      </c>
      <c r="BR10" s="28">
        <v>3167.8265052666002</v>
      </c>
      <c r="BS10" s="28">
        <v>299.03689225021498</v>
      </c>
      <c r="BT10" s="28">
        <v>26838.882957500398</v>
      </c>
      <c r="BU10" s="28">
        <v>4654.2954005802003</v>
      </c>
      <c r="BV10" s="28">
        <f t="shared" si="14"/>
        <v>9680.4299352153012</v>
      </c>
      <c r="BW10" s="28">
        <f t="shared" si="15"/>
        <v>4621.5276063507999</v>
      </c>
      <c r="BY10" s="28">
        <f t="shared" si="0"/>
        <v>28737.509045148465</v>
      </c>
      <c r="CA10" s="32">
        <f t="shared" si="1"/>
        <v>7.9999978878337319E-3</v>
      </c>
      <c r="CB10" s="25">
        <f t="shared" si="2"/>
        <v>3.1320480701859283E-4</v>
      </c>
      <c r="CC10" s="25">
        <f t="shared" si="3"/>
        <v>2.8994905138652005E-4</v>
      </c>
      <c r="CD10" s="25">
        <f t="shared" si="4"/>
        <v>8.1379258942616896E-5</v>
      </c>
      <c r="CE10" s="25">
        <f t="shared" si="5"/>
        <v>-1.2293299205387342E-4</v>
      </c>
      <c r="CF10" s="25">
        <f t="shared" si="5"/>
        <v>-1.7556176861796322E-4</v>
      </c>
      <c r="CG10" s="25">
        <f t="shared" si="6"/>
        <v>2.9703803514964259E-4</v>
      </c>
      <c r="CH10" s="25">
        <f t="shared" si="7"/>
        <v>2.7341578769532281E-4</v>
      </c>
      <c r="CI10" s="25">
        <f t="shared" si="8"/>
        <v>3.2453489450219994E-5</v>
      </c>
      <c r="CJ10" s="25">
        <f t="shared" si="9"/>
        <v>3.4007909860737852E-4</v>
      </c>
      <c r="CK10" s="25">
        <f t="shared" si="10"/>
        <v>-2.5318011527638206E-5</v>
      </c>
      <c r="CL10" s="25">
        <f t="shared" si="11"/>
        <v>3.7311891402447105E-5</v>
      </c>
      <c r="CM10" s="25">
        <f t="shared" si="12"/>
        <v>3.6677036047131462E-4</v>
      </c>
      <c r="CN10" s="25">
        <f t="shared" si="13"/>
        <v>1.3175638937348218E-4</v>
      </c>
      <c r="CO10" s="25"/>
      <c r="CP10" s="25"/>
      <c r="CQ10" s="25"/>
      <c r="CR10" s="25"/>
      <c r="CS10" s="25"/>
    </row>
    <row r="11" spans="1:97" x14ac:dyDescent="0.3">
      <c r="A11" s="22" t="s">
        <v>97</v>
      </c>
      <c r="B11" s="28">
        <v>637367.53712999995</v>
      </c>
      <c r="C11" s="28">
        <v>1381.9623171000001</v>
      </c>
      <c r="D11" s="28">
        <v>145465.07005000001</v>
      </c>
      <c r="E11" s="28">
        <v>6598.0064776999998</v>
      </c>
      <c r="F11" s="28">
        <v>4536.1751901999996</v>
      </c>
      <c r="G11" s="28">
        <v>408.42569566999998</v>
      </c>
      <c r="H11" s="28">
        <v>60074.863267000001</v>
      </c>
      <c r="I11" s="28">
        <v>287.66603579000002</v>
      </c>
      <c r="J11" s="28">
        <v>1468.3974897000001</v>
      </c>
      <c r="K11" s="28">
        <v>751.81332011999996</v>
      </c>
      <c r="L11" s="28">
        <v>47.694739431000002</v>
      </c>
      <c r="M11" s="28">
        <v>229.74382460000001</v>
      </c>
      <c r="N11" s="28">
        <v>96.786469315000005</v>
      </c>
      <c r="P11" s="30" t="s">
        <v>188</v>
      </c>
      <c r="Q11" s="28">
        <v>84.375297942020595</v>
      </c>
      <c r="R11" s="28">
        <v>47.691296159621501</v>
      </c>
      <c r="S11" s="28">
        <v>287.64127020824998</v>
      </c>
      <c r="T11" s="28">
        <v>287.64383415857998</v>
      </c>
      <c r="U11" s="28">
        <v>170.212018414656</v>
      </c>
      <c r="V11" s="28">
        <v>1468.8402009081501</v>
      </c>
      <c r="W11" s="28">
        <v>229.81355278664401</v>
      </c>
      <c r="X11" s="28">
        <v>2411.8389351327401</v>
      </c>
      <c r="Y11" s="28">
        <v>637524.74842330895</v>
      </c>
      <c r="Z11" s="28">
        <v>3154.9048176189999</v>
      </c>
      <c r="AA11" s="28">
        <v>918.71555816365901</v>
      </c>
      <c r="AB11" s="28">
        <v>1072.7961751391299</v>
      </c>
      <c r="AC11" s="28">
        <v>33.0891541826295</v>
      </c>
      <c r="AD11" s="28">
        <v>751.74645366160098</v>
      </c>
      <c r="AE11" s="28">
        <v>751.74643711260501</v>
      </c>
      <c r="AF11" s="28">
        <v>1163.6455992989299</v>
      </c>
      <c r="AG11" s="28">
        <v>1954.82747785842</v>
      </c>
      <c r="AH11" s="28">
        <v>26.762468859147798</v>
      </c>
      <c r="AI11" s="28">
        <v>32.2880650255901</v>
      </c>
      <c r="AJ11" s="28">
        <v>176.545152421832</v>
      </c>
      <c r="AK11" s="28">
        <v>96.7895316736751</v>
      </c>
      <c r="AL11" s="28">
        <v>1382.31279397256</v>
      </c>
      <c r="AM11" s="28">
        <v>0</v>
      </c>
      <c r="AN11" s="28">
        <v>124954.875341192</v>
      </c>
      <c r="AO11" s="28">
        <v>19337.180868290299</v>
      </c>
      <c r="AP11" s="28">
        <v>145455.701808782</v>
      </c>
      <c r="AQ11" s="28">
        <v>1760.4573513395801</v>
      </c>
      <c r="AR11" s="28">
        <v>5.4411814238551104</v>
      </c>
      <c r="AS11" s="28">
        <v>30750.7948582383</v>
      </c>
      <c r="AT11" s="28">
        <v>28.6926430661882</v>
      </c>
      <c r="AU11" s="28">
        <v>5.9404333956139004</v>
      </c>
      <c r="AV11" s="28">
        <v>2342.2228032870898</v>
      </c>
      <c r="AW11" s="28">
        <v>44.786221773949002</v>
      </c>
      <c r="AX11" s="28">
        <v>1.94646687610575</v>
      </c>
      <c r="AY11" s="28">
        <v>1.6193882835364299</v>
      </c>
      <c r="AZ11" s="28">
        <v>6596.6464976008201</v>
      </c>
      <c r="BA11" s="28">
        <v>4534.9445654701003</v>
      </c>
      <c r="BB11" s="28">
        <v>2061.7019321307098</v>
      </c>
      <c r="BC11" s="28">
        <v>21.975875262487801</v>
      </c>
      <c r="BD11" s="28">
        <v>0.26733389000038499</v>
      </c>
      <c r="BE11" s="28">
        <v>169.48551761768499</v>
      </c>
      <c r="BF11" s="28">
        <v>4.67570369880454</v>
      </c>
      <c r="BG11" s="28">
        <v>252.659922948461</v>
      </c>
      <c r="BH11" s="28">
        <v>38.309903492672298</v>
      </c>
      <c r="BI11" s="28">
        <v>9.4522486923835807</v>
      </c>
      <c r="BJ11" s="28">
        <v>1211.9892033047199</v>
      </c>
      <c r="BK11" s="28">
        <v>165.76212746374699</v>
      </c>
      <c r="BL11" s="28">
        <v>25.9116925434172</v>
      </c>
      <c r="BM11" s="28">
        <v>368.26055567497201</v>
      </c>
      <c r="BN11" s="28">
        <v>1.30747023815429</v>
      </c>
      <c r="BO11" s="28">
        <v>408.490190468317</v>
      </c>
      <c r="BP11" s="28">
        <v>0</v>
      </c>
      <c r="BQ11" s="28">
        <v>2.6226629242004602</v>
      </c>
      <c r="BR11" s="28">
        <v>7019.9610235678501</v>
      </c>
      <c r="BS11" s="28">
        <v>2097.5023491393699</v>
      </c>
      <c r="BT11" s="28">
        <v>60090.704617801202</v>
      </c>
      <c r="BU11" s="28">
        <v>9758.7975542078002</v>
      </c>
      <c r="BV11" s="28">
        <f t="shared" si="14"/>
        <v>21197.089324146327</v>
      </c>
      <c r="BW11" s="28">
        <f t="shared" si="15"/>
        <v>9681.3515883364726</v>
      </c>
      <c r="BY11" s="28">
        <f t="shared" si="0"/>
        <v>64100.480972417674</v>
      </c>
      <c r="CA11" s="32">
        <f t="shared" si="1"/>
        <v>7.9999998956979627E-3</v>
      </c>
      <c r="CB11" s="25">
        <f t="shared" si="2"/>
        <v>2.4665720192920687E-4</v>
      </c>
      <c r="CC11" s="25">
        <f t="shared" si="3"/>
        <v>2.5360812536150015E-4</v>
      </c>
      <c r="CD11" s="25">
        <f t="shared" si="4"/>
        <v>-6.4401998464551702E-5</v>
      </c>
      <c r="CE11" s="25">
        <f t="shared" si="5"/>
        <v>-2.0611984904472862E-4</v>
      </c>
      <c r="CF11" s="25">
        <f t="shared" si="5"/>
        <v>-2.7129127035436661E-4</v>
      </c>
      <c r="CG11" s="25">
        <f t="shared" si="6"/>
        <v>1.5791072648162823E-4</v>
      </c>
      <c r="CH11" s="25">
        <f t="shared" si="7"/>
        <v>2.6369349740831881E-4</v>
      </c>
      <c r="CI11" s="25">
        <f t="shared" si="8"/>
        <v>-7.7178494009815692E-5</v>
      </c>
      <c r="CJ11" s="25">
        <f t="shared" si="9"/>
        <v>3.0149275741441509E-4</v>
      </c>
      <c r="CK11" s="25">
        <f t="shared" si="10"/>
        <v>-8.8962253800283666E-5</v>
      </c>
      <c r="CL11" s="25">
        <f t="shared" si="11"/>
        <v>-7.2193944648387255E-5</v>
      </c>
      <c r="CM11" s="25">
        <f t="shared" si="12"/>
        <v>3.0350407357151386E-4</v>
      </c>
      <c r="CN11" s="25">
        <f t="shared" si="13"/>
        <v>3.1640359409414375E-5</v>
      </c>
      <c r="CO11" s="25"/>
      <c r="CP11" s="25"/>
      <c r="CQ11" s="25"/>
      <c r="CR11" s="25"/>
      <c r="CS11" s="25"/>
    </row>
    <row r="12" spans="1:97" x14ac:dyDescent="0.3">
      <c r="A12" s="22" t="s">
        <v>98</v>
      </c>
      <c r="B12" s="28">
        <v>109250.36233</v>
      </c>
      <c r="C12" s="28">
        <v>157.54248178</v>
      </c>
      <c r="D12" s="28">
        <v>26004.408553000001</v>
      </c>
      <c r="E12" s="28">
        <v>1481.1556403</v>
      </c>
      <c r="F12" s="28">
        <v>1187.6174427999999</v>
      </c>
      <c r="G12" s="28">
        <v>573.52594376000002</v>
      </c>
      <c r="H12" s="28">
        <v>9219.3789336000009</v>
      </c>
      <c r="I12" s="28">
        <v>40.967079875000003</v>
      </c>
      <c r="J12" s="28">
        <v>243.46461947</v>
      </c>
      <c r="K12" s="28">
        <v>94.604404553999998</v>
      </c>
      <c r="L12" s="28">
        <v>6.8489382859000001</v>
      </c>
      <c r="M12" s="28">
        <v>36.603914609</v>
      </c>
      <c r="N12" s="28">
        <v>14.397826668</v>
      </c>
      <c r="P12" s="30" t="s">
        <v>189</v>
      </c>
      <c r="Q12" s="28">
        <v>15.2221673691201</v>
      </c>
      <c r="R12" s="28">
        <v>6.8489914467543898</v>
      </c>
      <c r="S12" s="28">
        <v>40.966810869865803</v>
      </c>
      <c r="T12" s="28">
        <v>40.967170070566297</v>
      </c>
      <c r="U12" s="28">
        <v>25.2789261487458</v>
      </c>
      <c r="V12" s="28">
        <v>243.534853788275</v>
      </c>
      <c r="W12" s="28">
        <v>36.615147375365503</v>
      </c>
      <c r="X12" s="28">
        <v>360.11789464954097</v>
      </c>
      <c r="Y12" s="28">
        <v>109278.90940039699</v>
      </c>
      <c r="Z12" s="28">
        <v>539.56796708960496</v>
      </c>
      <c r="AA12" s="28">
        <v>158.08747958257501</v>
      </c>
      <c r="AB12" s="28">
        <v>171.098167975389</v>
      </c>
      <c r="AC12" s="28">
        <v>6.2303116021268403</v>
      </c>
      <c r="AD12" s="28">
        <v>94.599306067417302</v>
      </c>
      <c r="AE12" s="28">
        <v>94.599302161854396</v>
      </c>
      <c r="AF12" s="28">
        <v>208.041039399901</v>
      </c>
      <c r="AG12" s="28">
        <v>335.73373989165299</v>
      </c>
      <c r="AH12" s="28">
        <v>5.1578535243215002</v>
      </c>
      <c r="AI12" s="28">
        <v>3.8927747756852198</v>
      </c>
      <c r="AJ12" s="28">
        <v>36.483147985565402</v>
      </c>
      <c r="AK12" s="28">
        <v>14.3992567089609</v>
      </c>
      <c r="AL12" s="28">
        <v>157.58211278405099</v>
      </c>
      <c r="AM12" s="28">
        <v>0</v>
      </c>
      <c r="AN12" s="28">
        <v>22368.1054814618</v>
      </c>
      <c r="AO12" s="28">
        <v>3428.9797866366798</v>
      </c>
      <c r="AP12" s="28">
        <v>26005.126307498402</v>
      </c>
      <c r="AQ12" s="28">
        <v>294.682887732491</v>
      </c>
      <c r="AR12" s="28">
        <v>0.61435726781196698</v>
      </c>
      <c r="AS12" s="28">
        <v>4743.0195009540503</v>
      </c>
      <c r="AT12" s="28">
        <v>3.2411076067174802</v>
      </c>
      <c r="AU12" s="28">
        <v>0.675073322861378</v>
      </c>
      <c r="AV12" s="28">
        <v>266.36225589047399</v>
      </c>
      <c r="AW12" s="28">
        <v>5.06923845345767</v>
      </c>
      <c r="AX12" s="28">
        <v>0.22187555834807601</v>
      </c>
      <c r="AY12" s="28">
        <v>0.18304840853849999</v>
      </c>
      <c r="AZ12" s="28">
        <v>1480.6051688963701</v>
      </c>
      <c r="BA12" s="28">
        <v>1187.11381227121</v>
      </c>
      <c r="BB12" s="28">
        <v>293.49135662516397</v>
      </c>
      <c r="BC12" s="28">
        <v>2.5021414851435999</v>
      </c>
      <c r="BD12" s="28">
        <v>3.04731342118751E-2</v>
      </c>
      <c r="BE12" s="28">
        <v>19.218178993259301</v>
      </c>
      <c r="BF12" s="28">
        <v>0.53222616555608804</v>
      </c>
      <c r="BG12" s="28">
        <v>28.524854352750499</v>
      </c>
      <c r="BH12" s="28">
        <v>4.3127384671263203</v>
      </c>
      <c r="BI12" s="28">
        <v>1.06995071247871</v>
      </c>
      <c r="BJ12" s="28">
        <v>136.774895693822</v>
      </c>
      <c r="BK12" s="28">
        <v>25.2167827199188</v>
      </c>
      <c r="BL12" s="28">
        <v>2.9477228581821699</v>
      </c>
      <c r="BM12" s="28">
        <v>714.68525617156297</v>
      </c>
      <c r="BN12" s="28">
        <v>0.14841772890865701</v>
      </c>
      <c r="BO12" s="28">
        <v>573.503404505145</v>
      </c>
      <c r="BP12" s="28">
        <v>0</v>
      </c>
      <c r="BQ12" s="28">
        <v>0.29788790474057403</v>
      </c>
      <c r="BR12" s="28">
        <v>1093.35739180938</v>
      </c>
      <c r="BS12" s="28">
        <v>103.653691416458</v>
      </c>
      <c r="BT12" s="28">
        <v>9221.66088537619</v>
      </c>
      <c r="BU12" s="28">
        <v>1609.6250762054699</v>
      </c>
      <c r="BV12" s="28">
        <f t="shared" si="14"/>
        <v>3269.4507082296191</v>
      </c>
      <c r="BW12" s="28">
        <f t="shared" si="15"/>
        <v>1598.1035374153614</v>
      </c>
      <c r="BY12" s="28">
        <f t="shared" si="0"/>
        <v>9905.8246200623944</v>
      </c>
      <c r="CA12" s="32">
        <f t="shared" si="1"/>
        <v>8.0000011128541909E-3</v>
      </c>
      <c r="CB12" s="25">
        <f t="shared" si="2"/>
        <v>2.6129954892746695E-4</v>
      </c>
      <c r="CC12" s="25">
        <f t="shared" si="3"/>
        <v>2.5155757103237407E-4</v>
      </c>
      <c r="CD12" s="25">
        <f t="shared" si="4"/>
        <v>2.7601262183592527E-5</v>
      </c>
      <c r="CE12" s="25">
        <f t="shared" si="5"/>
        <v>-3.7164993917749537E-4</v>
      </c>
      <c r="CF12" s="25">
        <f t="shared" si="5"/>
        <v>-4.2406797899712255E-4</v>
      </c>
      <c r="CG12" s="25">
        <f t="shared" si="6"/>
        <v>-3.9299451228401307E-5</v>
      </c>
      <c r="CH12" s="25">
        <f t="shared" si="7"/>
        <v>2.475168655745912E-4</v>
      </c>
      <c r="CI12" s="25">
        <f t="shared" si="8"/>
        <v>2.2016596391341228E-6</v>
      </c>
      <c r="CJ12" s="25">
        <f t="shared" si="9"/>
        <v>2.8847854126768855E-4</v>
      </c>
      <c r="CK12" s="25">
        <f t="shared" si="10"/>
        <v>-5.3933980871786131E-5</v>
      </c>
      <c r="CL12" s="25">
        <f t="shared" si="11"/>
        <v>7.7619117256625918E-6</v>
      </c>
      <c r="CM12" s="25">
        <f t="shared" si="12"/>
        <v>3.068733627397448E-4</v>
      </c>
      <c r="CN12" s="25">
        <f t="shared" si="13"/>
        <v>9.9323390527957382E-5</v>
      </c>
      <c r="CO12" s="25"/>
      <c r="CP12" s="25"/>
      <c r="CQ12" s="25"/>
      <c r="CR12" s="25"/>
      <c r="CS12" s="25"/>
    </row>
    <row r="13" spans="1:97" x14ac:dyDescent="0.3">
      <c r="A13" s="22" t="s">
        <v>99</v>
      </c>
      <c r="B13" s="28">
        <v>235158.12774</v>
      </c>
      <c r="C13" s="28">
        <v>429.76920557</v>
      </c>
      <c r="D13" s="28">
        <v>62436.623050000002</v>
      </c>
      <c r="E13" s="28">
        <v>4019.5168263</v>
      </c>
      <c r="F13" s="28">
        <v>3221.1818342000001</v>
      </c>
      <c r="G13" s="28">
        <v>1556.2707213000001</v>
      </c>
      <c r="H13" s="28">
        <v>22990.958946999999</v>
      </c>
      <c r="I13" s="28">
        <v>100.88420495</v>
      </c>
      <c r="J13" s="28">
        <v>564.82424549999996</v>
      </c>
      <c r="K13" s="28">
        <v>236.55102733999999</v>
      </c>
      <c r="L13" s="28">
        <v>16.714813609</v>
      </c>
      <c r="M13" s="28">
        <v>83.986122266999999</v>
      </c>
      <c r="N13" s="28">
        <v>34.695768487999999</v>
      </c>
      <c r="P13" s="30" t="s">
        <v>190</v>
      </c>
      <c r="Q13" s="28">
        <v>33.178390950246403</v>
      </c>
      <c r="R13" s="28">
        <v>16.714204056344499</v>
      </c>
      <c r="S13" s="28">
        <v>100.87931634901599</v>
      </c>
      <c r="T13" s="28">
        <v>100.880316046846</v>
      </c>
      <c r="U13" s="28">
        <v>61.585236214388402</v>
      </c>
      <c r="V13" s="28">
        <v>564.98306794909399</v>
      </c>
      <c r="W13" s="28">
        <v>84.010240531301093</v>
      </c>
      <c r="X13" s="28">
        <v>859.89558218586001</v>
      </c>
      <c r="Y13" s="28">
        <v>235217.42911842599</v>
      </c>
      <c r="Z13" s="28">
        <v>1228.55706149764</v>
      </c>
      <c r="AA13" s="28">
        <v>363.21915763877598</v>
      </c>
      <c r="AB13" s="28">
        <v>412.36657037914898</v>
      </c>
      <c r="AC13" s="28">
        <v>13.497696981298599</v>
      </c>
      <c r="AD13" s="28">
        <v>236.52886722250901</v>
      </c>
      <c r="AE13" s="28">
        <v>236.52886560070701</v>
      </c>
      <c r="AF13" s="28">
        <v>499.516230823922</v>
      </c>
      <c r="AG13" s="28">
        <v>848.72183452078696</v>
      </c>
      <c r="AH13" s="28">
        <v>10.893517215303</v>
      </c>
      <c r="AI13" s="28">
        <v>10.3775979449748</v>
      </c>
      <c r="AJ13" s="28">
        <v>73.737207425260493</v>
      </c>
      <c r="AK13" s="28">
        <v>34.6978870847406</v>
      </c>
      <c r="AL13" s="28">
        <v>429.87779159708299</v>
      </c>
      <c r="AM13" s="28">
        <v>0</v>
      </c>
      <c r="AN13" s="28">
        <v>53810.425361530397</v>
      </c>
      <c r="AO13" s="28">
        <v>8129.5769844959896</v>
      </c>
      <c r="AP13" s="28">
        <v>62439.518576850402</v>
      </c>
      <c r="AQ13" s="28">
        <v>696.99663365134995</v>
      </c>
      <c r="AR13" s="28">
        <v>1.63986101765351</v>
      </c>
      <c r="AS13" s="28">
        <v>12076.992117845801</v>
      </c>
      <c r="AT13" s="28">
        <v>8.6531559020486402</v>
      </c>
      <c r="AU13" s="28">
        <v>1.8284142199220601</v>
      </c>
      <c r="AV13" s="28">
        <v>721.89542232289898</v>
      </c>
      <c r="AW13" s="28">
        <v>13.603171101814899</v>
      </c>
      <c r="AX13" s="28">
        <v>0.60526858799473005</v>
      </c>
      <c r="AY13" s="28">
        <v>0.489866011563242</v>
      </c>
      <c r="AZ13" s="28">
        <v>4018.0261973849802</v>
      </c>
      <c r="BA13" s="28">
        <v>3219.8173927861399</v>
      </c>
      <c r="BB13" s="28">
        <v>798.20880459884097</v>
      </c>
      <c r="BC13" s="28">
        <v>6.8083317576899898</v>
      </c>
      <c r="BD13" s="28">
        <v>8.3130070162094796E-2</v>
      </c>
      <c r="BE13" s="28">
        <v>51.767061547534396</v>
      </c>
      <c r="BF13" s="28">
        <v>1.4471754255196001</v>
      </c>
      <c r="BG13" s="28">
        <v>75.963206843146594</v>
      </c>
      <c r="BH13" s="28">
        <v>11.4246383361717</v>
      </c>
      <c r="BI13" s="28">
        <v>2.8678236038955598</v>
      </c>
      <c r="BJ13" s="28">
        <v>363.859888975236</v>
      </c>
      <c r="BK13" s="28">
        <v>64.6240142509305</v>
      </c>
      <c r="BL13" s="28">
        <v>8.0052451098728401</v>
      </c>
      <c r="BM13" s="28">
        <v>1948.4746456345699</v>
      </c>
      <c r="BN13" s="28">
        <v>0.40108631844662301</v>
      </c>
      <c r="BO13" s="28">
        <v>1556.2077231876599</v>
      </c>
      <c r="BP13" s="28">
        <v>0</v>
      </c>
      <c r="BQ13" s="28">
        <v>0.81125629104705199</v>
      </c>
      <c r="BR13" s="28">
        <v>2713.7151808108401</v>
      </c>
      <c r="BS13" s="28">
        <v>255.94056825106199</v>
      </c>
      <c r="BT13" s="28">
        <v>22997.068534091701</v>
      </c>
      <c r="BU13" s="28">
        <v>3981.9142870400701</v>
      </c>
      <c r="BV13" s="28">
        <f t="shared" si="14"/>
        <v>8324.89312452376</v>
      </c>
      <c r="BW13" s="28">
        <f t="shared" si="15"/>
        <v>3954.1508364632873</v>
      </c>
      <c r="BY13" s="28">
        <f t="shared" si="0"/>
        <v>24609.415162615405</v>
      </c>
      <c r="CA13" s="32">
        <f t="shared" si="1"/>
        <v>8.0000013166199972E-3</v>
      </c>
      <c r="CB13" s="25">
        <f t="shared" si="2"/>
        <v>2.5217660557138997E-4</v>
      </c>
      <c r="CC13" s="25">
        <f t="shared" si="3"/>
        <v>2.5266125556617223E-4</v>
      </c>
      <c r="CD13" s="25">
        <f t="shared" si="4"/>
        <v>4.6375455765454303E-5</v>
      </c>
      <c r="CE13" s="25">
        <f t="shared" si="5"/>
        <v>-3.7084778580017389E-4</v>
      </c>
      <c r="CF13" s="25">
        <f t="shared" si="5"/>
        <v>-4.235841017646693E-4</v>
      </c>
      <c r="CG13" s="25">
        <f t="shared" si="6"/>
        <v>-4.0480175767610744E-5</v>
      </c>
      <c r="CH13" s="25">
        <f t="shared" si="7"/>
        <v>2.6573868039979072E-4</v>
      </c>
      <c r="CI13" s="25">
        <f t="shared" si="8"/>
        <v>-3.8548186566170422E-5</v>
      </c>
      <c r="CJ13" s="25">
        <f t="shared" si="9"/>
        <v>2.8118914929623357E-4</v>
      </c>
      <c r="CK13" s="25">
        <f t="shared" si="10"/>
        <v>-9.3686928956471517E-5</v>
      </c>
      <c r="CL13" s="25">
        <f t="shared" si="11"/>
        <v>-3.6467810515850902E-5</v>
      </c>
      <c r="CM13" s="25">
        <f t="shared" si="12"/>
        <v>2.8716963767442595E-4</v>
      </c>
      <c r="CN13" s="25">
        <f t="shared" si="13"/>
        <v>6.1062107367184133E-5</v>
      </c>
      <c r="CO13" s="25"/>
      <c r="CP13" s="25"/>
      <c r="CQ13" s="25"/>
      <c r="CR13" s="25"/>
      <c r="CS13" s="25"/>
    </row>
    <row r="14" spans="1:97" x14ac:dyDescent="0.3">
      <c r="A14" s="22" t="s">
        <v>100</v>
      </c>
      <c r="B14" s="28">
        <v>176039.20675000001</v>
      </c>
      <c r="C14" s="28">
        <v>220.80144952000001</v>
      </c>
      <c r="D14" s="28">
        <v>31142.340005999999</v>
      </c>
      <c r="E14" s="28">
        <v>2049.3642169999998</v>
      </c>
      <c r="F14" s="28">
        <v>1641.0208545</v>
      </c>
      <c r="G14" s="28">
        <v>836.72774991999995</v>
      </c>
      <c r="H14" s="28">
        <v>13400.573863</v>
      </c>
      <c r="I14" s="28">
        <v>57.357641276999999</v>
      </c>
      <c r="J14" s="28">
        <v>344.44318933</v>
      </c>
      <c r="K14" s="28">
        <v>132.89863753</v>
      </c>
      <c r="L14" s="28">
        <v>9.5660662360999993</v>
      </c>
      <c r="M14" s="28">
        <v>50.939481399000002</v>
      </c>
      <c r="N14" s="28">
        <v>20.161637653</v>
      </c>
      <c r="P14" s="30" t="s">
        <v>191</v>
      </c>
      <c r="Q14" s="28">
        <v>20.990954798859701</v>
      </c>
      <c r="R14" s="28">
        <v>9.4295942765850196</v>
      </c>
      <c r="S14" s="28">
        <v>56.562132301474399</v>
      </c>
      <c r="T14" s="28">
        <v>56.562639210965003</v>
      </c>
      <c r="U14" s="28">
        <v>34.873176806164103</v>
      </c>
      <c r="V14" s="28">
        <v>339.03496213551603</v>
      </c>
      <c r="W14" s="28">
        <v>50.068554437940598</v>
      </c>
      <c r="X14" s="28">
        <v>501.34233781761498</v>
      </c>
      <c r="Y14" s="28">
        <v>173747.395471044</v>
      </c>
      <c r="Z14" s="28">
        <v>744.82923437199599</v>
      </c>
      <c r="AA14" s="28">
        <v>218.414947941718</v>
      </c>
      <c r="AB14" s="28">
        <v>236.570312425238</v>
      </c>
      <c r="AC14" s="28">
        <v>8.6250387154149504</v>
      </c>
      <c r="AD14" s="28">
        <v>131.12171105229399</v>
      </c>
      <c r="AE14" s="28">
        <v>131.12171919439999</v>
      </c>
      <c r="AF14" s="28">
        <v>245.79519602947499</v>
      </c>
      <c r="AG14" s="28">
        <v>499.38944713480601</v>
      </c>
      <c r="AH14" s="28">
        <v>7.2229977496266997</v>
      </c>
      <c r="AI14" s="28">
        <v>5.3572401522556001</v>
      </c>
      <c r="AJ14" s="28">
        <v>50.439362685261699</v>
      </c>
      <c r="AK14" s="28">
        <v>19.870944553457299</v>
      </c>
      <c r="AL14" s="28">
        <v>218.28091110412899</v>
      </c>
      <c r="AM14" s="28">
        <v>0</v>
      </c>
      <c r="AN14" s="28">
        <v>26517.005553663199</v>
      </c>
      <c r="AO14" s="28">
        <v>3961.5918680754198</v>
      </c>
      <c r="AP14" s="28">
        <v>30724.392617768099</v>
      </c>
      <c r="AQ14" s="28">
        <v>412.70963893285199</v>
      </c>
      <c r="AR14" s="28">
        <v>0.805306771165748</v>
      </c>
      <c r="AS14" s="28">
        <v>6877.5447586600303</v>
      </c>
      <c r="AT14" s="28">
        <v>4.25263399912917</v>
      </c>
      <c r="AU14" s="28">
        <v>0.91942865777101701</v>
      </c>
      <c r="AV14" s="28">
        <v>363.16144266053698</v>
      </c>
      <c r="AW14" s="28">
        <v>6.7445520803364198</v>
      </c>
      <c r="AX14" s="28">
        <v>0.30808349289284997</v>
      </c>
      <c r="AY14" s="28">
        <v>0.24157351190771401</v>
      </c>
      <c r="AZ14" s="28">
        <v>2027.1902266268</v>
      </c>
      <c r="BA14" s="28">
        <v>1622.9073343391201</v>
      </c>
      <c r="BB14" s="28">
        <v>404.28289228768</v>
      </c>
      <c r="BC14" s="28">
        <v>3.45317875571134</v>
      </c>
      <c r="BD14" s="28">
        <v>4.2302786796518901E-2</v>
      </c>
      <c r="BE14" s="28">
        <v>25.828324098171802</v>
      </c>
      <c r="BF14" s="28">
        <v>0.73231031752068199</v>
      </c>
      <c r="BG14" s="28">
        <v>37.1933617222506</v>
      </c>
      <c r="BH14" s="28">
        <v>5.5409334466509002</v>
      </c>
      <c r="BI14" s="28">
        <v>1.41892963915849</v>
      </c>
      <c r="BJ14" s="28">
        <v>177.85167716617801</v>
      </c>
      <c r="BK14" s="28">
        <v>35.017240532758301</v>
      </c>
      <c r="BL14" s="28">
        <v>4.0460170389721997</v>
      </c>
      <c r="BM14" s="28">
        <v>990.16617404388205</v>
      </c>
      <c r="BN14" s="28">
        <v>0.20110415009066501</v>
      </c>
      <c r="BO14" s="28">
        <v>827.11938131252202</v>
      </c>
      <c r="BP14" s="28">
        <v>0</v>
      </c>
      <c r="BQ14" s="28">
        <v>0.40929775053038697</v>
      </c>
      <c r="BR14" s="28">
        <v>1564.2823552975999</v>
      </c>
      <c r="BS14" s="28">
        <v>150.02711397298199</v>
      </c>
      <c r="BT14" s="28">
        <v>13194.419137221101</v>
      </c>
      <c r="BU14" s="28">
        <v>2258.4387923893801</v>
      </c>
      <c r="BV14" s="28">
        <f t="shared" si="14"/>
        <v>4740.8182862328449</v>
      </c>
      <c r="BW14" s="28">
        <f t="shared" si="15"/>
        <v>2242.5390926273585</v>
      </c>
      <c r="BY14" s="28">
        <f t="shared" si="0"/>
        <v>14153.203053624373</v>
      </c>
      <c r="CA14" s="32">
        <f t="shared" si="1"/>
        <v>8.000001792950991E-3</v>
      </c>
      <c r="CB14" s="25">
        <f t="shared" si="2"/>
        <v>-1.3018754863004463E-2</v>
      </c>
      <c r="CC14" s="25">
        <f t="shared" si="3"/>
        <v>-1.1415407015444922E-2</v>
      </c>
      <c r="CD14" s="25">
        <f t="shared" si="4"/>
        <v>-1.3420551832372793E-2</v>
      </c>
      <c r="CE14" s="25">
        <f t="shared" si="5"/>
        <v>-1.0819936343799149E-2</v>
      </c>
      <c r="CF14" s="25">
        <f t="shared" si="5"/>
        <v>-1.1037958543432968E-2</v>
      </c>
      <c r="CG14" s="25">
        <f t="shared" si="6"/>
        <v>-1.148326753641981E-2</v>
      </c>
      <c r="CH14" s="25">
        <f t="shared" si="7"/>
        <v>-1.53840221983409E-2</v>
      </c>
      <c r="CI14" s="25">
        <f t="shared" si="8"/>
        <v>-1.386043861524317E-2</v>
      </c>
      <c r="CJ14" s="25">
        <f t="shared" si="9"/>
        <v>-1.5701361972068263E-2</v>
      </c>
      <c r="CK14" s="25">
        <f t="shared" si="10"/>
        <v>-1.3370478197708395E-2</v>
      </c>
      <c r="CL14" s="25">
        <f t="shared" si="11"/>
        <v>-1.4266257011682382E-2</v>
      </c>
      <c r="CM14" s="25">
        <f t="shared" si="12"/>
        <v>-1.7097287548681263E-2</v>
      </c>
      <c r="CN14" s="25">
        <f t="shared" si="13"/>
        <v>-1.4418129347714272E-2</v>
      </c>
      <c r="CO14" s="25"/>
      <c r="CP14" s="25"/>
      <c r="CQ14" s="25"/>
      <c r="CR14" s="25"/>
      <c r="CS14" s="25"/>
    </row>
    <row r="15" spans="1:97" x14ac:dyDescent="0.3">
      <c r="A15" s="22" t="s">
        <v>101</v>
      </c>
      <c r="B15" s="28">
        <v>133490.23009</v>
      </c>
      <c r="C15" s="28">
        <v>252.16615762999999</v>
      </c>
      <c r="D15" s="28">
        <v>36671.132076000002</v>
      </c>
      <c r="E15" s="28">
        <v>2313.8675244999999</v>
      </c>
      <c r="F15" s="28">
        <v>1848.5629812</v>
      </c>
      <c r="G15" s="28">
        <v>872.79030263000004</v>
      </c>
      <c r="H15" s="28">
        <v>12961.583549000001</v>
      </c>
      <c r="I15" s="28">
        <v>59.151994428000002</v>
      </c>
      <c r="J15" s="28">
        <v>328.79167180000002</v>
      </c>
      <c r="K15" s="28">
        <v>139.13989280999999</v>
      </c>
      <c r="L15" s="28">
        <v>9.8128654138999991</v>
      </c>
      <c r="M15" s="28">
        <v>49.419964112999999</v>
      </c>
      <c r="N15" s="28">
        <v>20.335277099999999</v>
      </c>
      <c r="P15" s="30" t="s">
        <v>192</v>
      </c>
      <c r="Q15" s="28">
        <v>19.444289796255202</v>
      </c>
      <c r="R15" s="28">
        <v>9.8125461886976098</v>
      </c>
      <c r="S15" s="28">
        <v>59.149396456875699</v>
      </c>
      <c r="T15" s="28">
        <v>59.149935886774102</v>
      </c>
      <c r="U15" s="28">
        <v>36.081389733031301</v>
      </c>
      <c r="V15" s="28">
        <v>328.88666022045197</v>
      </c>
      <c r="W15" s="28">
        <v>49.4343813592617</v>
      </c>
      <c r="X15" s="28">
        <v>503.24573014934703</v>
      </c>
      <c r="Y15" s="28">
        <v>133524.97030969401</v>
      </c>
      <c r="Z15" s="28">
        <v>718.97836724217996</v>
      </c>
      <c r="AA15" s="28">
        <v>212.30139427410799</v>
      </c>
      <c r="AB15" s="28">
        <v>240.87746421842601</v>
      </c>
      <c r="AC15" s="28">
        <v>7.8986859864145398</v>
      </c>
      <c r="AD15" s="28">
        <v>139.12750296834699</v>
      </c>
      <c r="AE15" s="28">
        <v>139.12749979093999</v>
      </c>
      <c r="AF15" s="28">
        <v>293.38154721694002</v>
      </c>
      <c r="AG15" s="28">
        <v>471.59456260122198</v>
      </c>
      <c r="AH15" s="28">
        <v>6.3484280299093303</v>
      </c>
      <c r="AI15" s="28">
        <v>6.1018004435677398</v>
      </c>
      <c r="AJ15" s="28">
        <v>43.213418545803499</v>
      </c>
      <c r="AK15" s="28">
        <v>20.336622862209101</v>
      </c>
      <c r="AL15" s="28">
        <v>252.230061018425</v>
      </c>
      <c r="AM15" s="28">
        <v>0</v>
      </c>
      <c r="AN15" s="28">
        <v>31594.371510110901</v>
      </c>
      <c r="AO15" s="28">
        <v>4784.9307527791998</v>
      </c>
      <c r="AP15" s="28">
        <v>36672.683810107097</v>
      </c>
      <c r="AQ15" s="28">
        <v>404.25748817512402</v>
      </c>
      <c r="AR15" s="28">
        <v>0.985323437446607</v>
      </c>
      <c r="AS15" s="28">
        <v>6733.3976409299103</v>
      </c>
      <c r="AT15" s="28">
        <v>5.1967976505343403</v>
      </c>
      <c r="AU15" s="28">
        <v>1.08119195103534</v>
      </c>
      <c r="AV15" s="28">
        <v>426.46381956271301</v>
      </c>
      <c r="AW15" s="28">
        <v>8.1252541546652495</v>
      </c>
      <c r="AX15" s="28">
        <v>0.35514033973224801</v>
      </c>
      <c r="AY15" s="28">
        <v>0.29350906176799602</v>
      </c>
      <c r="AZ15" s="28">
        <v>2313.0438829196901</v>
      </c>
      <c r="BA15" s="28">
        <v>1847.80875457211</v>
      </c>
      <c r="BB15" s="28">
        <v>465.23512834757997</v>
      </c>
      <c r="BC15" s="28">
        <v>4.0059314254534604</v>
      </c>
      <c r="BD15" s="28">
        <v>4.8776562553393098E-2</v>
      </c>
      <c r="BE15" s="28">
        <v>30.7901907009044</v>
      </c>
      <c r="BF15" s="28">
        <v>0.85214676389049604</v>
      </c>
      <c r="BG15" s="28">
        <v>45.729955762055098</v>
      </c>
      <c r="BH15" s="28">
        <v>6.9202046366507304</v>
      </c>
      <c r="BI15" s="28">
        <v>1.71449645629061</v>
      </c>
      <c r="BJ15" s="28">
        <v>219.287609484283</v>
      </c>
      <c r="BK15" s="28">
        <v>36.754574646062203</v>
      </c>
      <c r="BL15" s="28">
        <v>4.7202104527742401</v>
      </c>
      <c r="BM15" s="28">
        <v>1091.0004269030001</v>
      </c>
      <c r="BN15" s="28">
        <v>0.237769266356917</v>
      </c>
      <c r="BO15" s="28">
        <v>872.75153186174805</v>
      </c>
      <c r="BP15" s="28">
        <v>0</v>
      </c>
      <c r="BQ15" s="28">
        <v>0.47785519548713601</v>
      </c>
      <c r="BR15" s="28">
        <v>1528.29672814424</v>
      </c>
      <c r="BS15" s="28">
        <v>155.866929827278</v>
      </c>
      <c r="BT15" s="28">
        <v>12965.1694609148</v>
      </c>
      <c r="BU15" s="28">
        <v>2249.3302899216501</v>
      </c>
      <c r="BV15" s="28">
        <f t="shared" si="14"/>
        <v>4641.4550227975578</v>
      </c>
      <c r="BW15" s="28">
        <f t="shared" si="15"/>
        <v>2233.0579785167888</v>
      </c>
      <c r="BY15" s="28">
        <f t="shared" si="0"/>
        <v>13901.630597505691</v>
      </c>
      <c r="CA15" s="32">
        <f t="shared" si="1"/>
        <v>8.0000020924588904E-3</v>
      </c>
      <c r="CB15" s="25">
        <f t="shared" si="2"/>
        <v>2.6024541024902869E-4</v>
      </c>
      <c r="CC15" s="25">
        <f t="shared" si="3"/>
        <v>2.5341778224968146E-4</v>
      </c>
      <c r="CD15" s="25">
        <f t="shared" si="4"/>
        <v>4.2314867833353738E-5</v>
      </c>
      <c r="CE15" s="25">
        <f t="shared" si="5"/>
        <v>-3.559588315186054E-4</v>
      </c>
      <c r="CF15" s="25">
        <f t="shared" si="5"/>
        <v>-4.0800699546645263E-4</v>
      </c>
      <c r="CG15" s="25">
        <f t="shared" si="6"/>
        <v>-4.4421630413587564E-5</v>
      </c>
      <c r="CH15" s="25">
        <f t="shared" si="7"/>
        <v>2.766569301692813E-4</v>
      </c>
      <c r="CI15" s="25">
        <f t="shared" si="8"/>
        <v>-3.4800876044935547E-5</v>
      </c>
      <c r="CJ15" s="25">
        <f t="shared" si="9"/>
        <v>2.889015403946581E-4</v>
      </c>
      <c r="CK15" s="25">
        <f t="shared" si="10"/>
        <v>-8.906876963691714E-5</v>
      </c>
      <c r="CL15" s="25">
        <f t="shared" si="11"/>
        <v>-3.2531293248675015E-5</v>
      </c>
      <c r="CM15" s="25">
        <f t="shared" si="12"/>
        <v>2.9172919326155949E-4</v>
      </c>
      <c r="CN15" s="25">
        <f t="shared" si="13"/>
        <v>6.6178700318854478E-5</v>
      </c>
      <c r="CO15" s="25"/>
      <c r="CP15" s="25"/>
      <c r="CQ15" s="25"/>
      <c r="CR15" s="25"/>
      <c r="CS15" s="25"/>
    </row>
    <row r="16" spans="1:97" x14ac:dyDescent="0.3">
      <c r="A16" s="22" t="s">
        <v>102</v>
      </c>
      <c r="B16" s="28">
        <v>459152.73015000002</v>
      </c>
      <c r="C16" s="28">
        <v>917.01786059000005</v>
      </c>
      <c r="D16" s="28">
        <v>129900.28268</v>
      </c>
      <c r="E16" s="28">
        <v>6582.6093526000004</v>
      </c>
      <c r="F16" s="28">
        <v>5040.5602814000003</v>
      </c>
      <c r="G16" s="28">
        <v>2243.5489710000002</v>
      </c>
      <c r="H16" s="28">
        <v>46491.184860000001</v>
      </c>
      <c r="I16" s="28">
        <v>203.42822555000001</v>
      </c>
      <c r="J16" s="28">
        <v>1101.8371334000001</v>
      </c>
      <c r="K16" s="28">
        <v>504.50797182999997</v>
      </c>
      <c r="L16" s="28">
        <v>33.560625938999998</v>
      </c>
      <c r="M16" s="28">
        <v>164.48783427000001</v>
      </c>
      <c r="N16" s="28">
        <v>69.315032674999998</v>
      </c>
      <c r="P16" s="30" t="s">
        <v>193</v>
      </c>
      <c r="Q16" s="28">
        <v>62.621679070124898</v>
      </c>
      <c r="R16" s="28">
        <v>33.434603079992897</v>
      </c>
      <c r="S16" s="28">
        <v>202.64850504165301</v>
      </c>
      <c r="T16" s="28">
        <v>202.65036687749301</v>
      </c>
      <c r="U16" s="28">
        <v>122.026980829279</v>
      </c>
      <c r="V16" s="28">
        <v>1098.34126491657</v>
      </c>
      <c r="W16" s="28">
        <v>164.03191953391101</v>
      </c>
      <c r="X16" s="28">
        <v>1720.17672037635</v>
      </c>
      <c r="Y16" s="28">
        <v>457151.18989577598</v>
      </c>
      <c r="Z16" s="28">
        <v>2348.6710041260199</v>
      </c>
      <c r="AA16" s="28">
        <v>693.03878621539297</v>
      </c>
      <c r="AB16" s="28">
        <v>801.19440466319099</v>
      </c>
      <c r="AC16" s="28">
        <v>25.176851326081898</v>
      </c>
      <c r="AD16" s="28">
        <v>502.61827301051699</v>
      </c>
      <c r="AE16" s="28">
        <v>502.618269800012</v>
      </c>
      <c r="AF16" s="28">
        <v>1033.8376028153</v>
      </c>
      <c r="AG16" s="28">
        <v>1640.69931861281</v>
      </c>
      <c r="AH16" s="28">
        <v>20.3353019142126</v>
      </c>
      <c r="AI16" s="28">
        <v>21.631588172956999</v>
      </c>
      <c r="AJ16" s="28">
        <v>134.48445219118301</v>
      </c>
      <c r="AK16" s="28">
        <v>69.063416224109304</v>
      </c>
      <c r="AL16" s="28">
        <v>913.01523574574003</v>
      </c>
      <c r="AM16" s="28">
        <v>0</v>
      </c>
      <c r="AN16" s="28">
        <v>110966.647216168</v>
      </c>
      <c r="AO16" s="28">
        <v>17229.223252456701</v>
      </c>
      <c r="AP16" s="28">
        <v>129229.70807144001</v>
      </c>
      <c r="AQ16" s="28">
        <v>1342.9921085993999</v>
      </c>
      <c r="AR16" s="28">
        <v>3.41329074830381</v>
      </c>
      <c r="AS16" s="28">
        <v>24311.014146166399</v>
      </c>
      <c r="AT16" s="28">
        <v>18.021279805111401</v>
      </c>
      <c r="AU16" s="28">
        <v>3.8602824754598002</v>
      </c>
      <c r="AV16" s="28">
        <v>1524.80636904269</v>
      </c>
      <c r="AW16" s="28">
        <v>28.476603999184199</v>
      </c>
      <c r="AX16" s="28">
        <v>1.2871244581865799</v>
      </c>
      <c r="AY16" s="28">
        <v>1.0222276864145601</v>
      </c>
      <c r="AZ16" s="28">
        <v>6547.4732753755698</v>
      </c>
      <c r="BA16" s="28">
        <v>5011.6826494282795</v>
      </c>
      <c r="BB16" s="28">
        <v>1535.79062594729</v>
      </c>
      <c r="BC16" s="28">
        <v>14.446728060318399</v>
      </c>
      <c r="BD16" s="28">
        <v>0.176755991335835</v>
      </c>
      <c r="BE16" s="28">
        <v>108.781440411823</v>
      </c>
      <c r="BF16" s="28">
        <v>3.0669103563220199</v>
      </c>
      <c r="BG16" s="28">
        <v>157.87999833551001</v>
      </c>
      <c r="BH16" s="28">
        <v>23.607058913011102</v>
      </c>
      <c r="BI16" s="28">
        <v>5.9975711553872699</v>
      </c>
      <c r="BJ16" s="28">
        <v>755.48340900698304</v>
      </c>
      <c r="BK16" s="28">
        <v>125.692611693274</v>
      </c>
      <c r="BL16" s="28">
        <v>16.951058628614799</v>
      </c>
      <c r="BM16" s="28">
        <v>2343.5593040008298</v>
      </c>
      <c r="BN16" s="28">
        <v>0.84523635278360998</v>
      </c>
      <c r="BO16" s="28">
        <v>2228.7481249976499</v>
      </c>
      <c r="BP16" s="28">
        <v>0</v>
      </c>
      <c r="BQ16" s="28">
        <v>1.71692159152219</v>
      </c>
      <c r="BR16" s="28">
        <v>5448.8933469925596</v>
      </c>
      <c r="BS16" s="28">
        <v>1084.6179266301299</v>
      </c>
      <c r="BT16" s="28">
        <v>46342.277666517803</v>
      </c>
      <c r="BU16" s="28">
        <v>7701.7042388333402</v>
      </c>
      <c r="BV16" s="28">
        <f t="shared" si="14"/>
        <v>16758.029858822218</v>
      </c>
      <c r="BW16" s="28">
        <f t="shared" si="15"/>
        <v>7646.4432732788964</v>
      </c>
      <c r="BY16" s="28">
        <f t="shared" si="0"/>
        <v>49410.296430972972</v>
      </c>
      <c r="CA16" s="32">
        <f t="shared" si="1"/>
        <v>7.9999995221205628E-3</v>
      </c>
      <c r="CB16" s="25">
        <f t="shared" si="2"/>
        <v>-4.3592036435679106E-3</v>
      </c>
      <c r="CC16" s="25">
        <f t="shared" si="3"/>
        <v>-4.3648275745521228E-3</v>
      </c>
      <c r="CD16" s="25">
        <f t="shared" si="4"/>
        <v>-5.1622259376594964E-3</v>
      </c>
      <c r="CE16" s="25">
        <f t="shared" si="5"/>
        <v>-5.3377126519823948E-3</v>
      </c>
      <c r="CF16" s="25">
        <f t="shared" si="5"/>
        <v>-5.7290520020723025E-3</v>
      </c>
      <c r="CG16" s="25">
        <f t="shared" si="6"/>
        <v>-6.5970683919384905E-3</v>
      </c>
      <c r="CH16" s="25">
        <f t="shared" si="7"/>
        <v>-3.202912421582852E-3</v>
      </c>
      <c r="CI16" s="25">
        <f t="shared" si="8"/>
        <v>-3.8237499757171442E-3</v>
      </c>
      <c r="CJ16" s="25">
        <f t="shared" si="9"/>
        <v>-3.1727633580860199E-3</v>
      </c>
      <c r="CK16" s="25">
        <f t="shared" si="10"/>
        <v>-3.7456336381236225E-3</v>
      </c>
      <c r="CL16" s="25">
        <f t="shared" si="11"/>
        <v>-3.7550807078557116E-3</v>
      </c>
      <c r="CM16" s="25">
        <f t="shared" si="12"/>
        <v>-2.7717231375338934E-3</v>
      </c>
      <c r="CN16" s="25">
        <f t="shared" si="13"/>
        <v>-3.6300415823282877E-3</v>
      </c>
      <c r="CO16" s="25"/>
      <c r="CP16" s="25"/>
      <c r="CQ16" s="25"/>
      <c r="CR16" s="25"/>
      <c r="CS16" s="25"/>
    </row>
    <row r="17" spans="1:97" x14ac:dyDescent="0.3">
      <c r="A17" s="22" t="s">
        <v>103</v>
      </c>
      <c r="B17" s="28">
        <v>460889.38501000003</v>
      </c>
      <c r="C17" s="28">
        <v>784.11077160000002</v>
      </c>
      <c r="D17" s="28">
        <v>107698.45959</v>
      </c>
      <c r="E17" s="28">
        <v>5372.8377903000001</v>
      </c>
      <c r="F17" s="28">
        <v>4067.7743291000002</v>
      </c>
      <c r="G17" s="28">
        <v>1461.9849429999999</v>
      </c>
      <c r="H17" s="28">
        <v>38912.040759000003</v>
      </c>
      <c r="I17" s="28">
        <v>189.35182191999999</v>
      </c>
      <c r="J17" s="28">
        <v>1064.8019623</v>
      </c>
      <c r="K17" s="28">
        <v>470.70004041999999</v>
      </c>
      <c r="L17" s="28">
        <v>31.618955884999998</v>
      </c>
      <c r="M17" s="28">
        <v>165.8078318</v>
      </c>
      <c r="N17" s="28">
        <v>65.639976520000005</v>
      </c>
      <c r="P17" s="30" t="s">
        <v>194</v>
      </c>
      <c r="Q17" s="28">
        <v>64.1645330298836</v>
      </c>
      <c r="R17" s="28">
        <v>31.2623662951376</v>
      </c>
      <c r="S17" s="28">
        <v>187.18753870576501</v>
      </c>
      <c r="T17" s="28">
        <v>187.18927914244199</v>
      </c>
      <c r="U17" s="28">
        <v>113.402054857537</v>
      </c>
      <c r="V17" s="28">
        <v>1053.15890193415</v>
      </c>
      <c r="W17" s="28">
        <v>164.16794953970799</v>
      </c>
      <c r="X17" s="28">
        <v>1615.48337385837</v>
      </c>
      <c r="Y17" s="28">
        <v>454875.42567789298</v>
      </c>
      <c r="Z17" s="28">
        <v>2305.52428560825</v>
      </c>
      <c r="AA17" s="28">
        <v>672.83735154199201</v>
      </c>
      <c r="AB17" s="28">
        <v>744.612230904949</v>
      </c>
      <c r="AC17" s="28">
        <v>26.005849600562701</v>
      </c>
      <c r="AD17" s="28">
        <v>465.576684416224</v>
      </c>
      <c r="AE17" s="28">
        <v>465.57666637781898</v>
      </c>
      <c r="AF17" s="28">
        <v>848.32247933332201</v>
      </c>
      <c r="AG17" s="28">
        <v>1284.00693319783</v>
      </c>
      <c r="AH17" s="28">
        <v>21.102506541863999</v>
      </c>
      <c r="AI17" s="28">
        <v>18.884678759201201</v>
      </c>
      <c r="AJ17" s="28">
        <v>148.08828313935899</v>
      </c>
      <c r="AK17" s="28">
        <v>64.900142507677202</v>
      </c>
      <c r="AL17" s="28">
        <v>773.51147329706703</v>
      </c>
      <c r="AM17" s="28">
        <v>0</v>
      </c>
      <c r="AN17" s="28">
        <v>90996.482150829106</v>
      </c>
      <c r="AO17" s="28">
        <v>14195.4907776032</v>
      </c>
      <c r="AP17" s="28">
        <v>106040.29540776501</v>
      </c>
      <c r="AQ17" s="28">
        <v>1245.1834061632401</v>
      </c>
      <c r="AR17" s="28">
        <v>3.2508432885243899</v>
      </c>
      <c r="AS17" s="28">
        <v>19268.089184755001</v>
      </c>
      <c r="AT17" s="28">
        <v>17.1393089943065</v>
      </c>
      <c r="AU17" s="28">
        <v>3.4070513780540899</v>
      </c>
      <c r="AV17" s="28">
        <v>1338.4063210591</v>
      </c>
      <c r="AW17" s="28">
        <v>26.4079886759591</v>
      </c>
      <c r="AX17" s="28">
        <v>1.09497692135562</v>
      </c>
      <c r="AY17" s="28">
        <v>0.96066690410445499</v>
      </c>
      <c r="AZ17" s="28">
        <v>5293.8557212551896</v>
      </c>
      <c r="BA17" s="28">
        <v>4002.5901891972399</v>
      </c>
      <c r="BB17" s="28">
        <v>1291.2655320579499</v>
      </c>
      <c r="BC17" s="28">
        <v>12.468695002673099</v>
      </c>
      <c r="BD17" s="28">
        <v>0.15030188770757799</v>
      </c>
      <c r="BE17" s="28">
        <v>98.898968935773794</v>
      </c>
      <c r="BF17" s="28">
        <v>2.6519386578261299</v>
      </c>
      <c r="BG17" s="28">
        <v>152.00688237790499</v>
      </c>
      <c r="BH17" s="28">
        <v>23.358194189718699</v>
      </c>
      <c r="BI17" s="28">
        <v>5.5871773698859597</v>
      </c>
      <c r="BJ17" s="28">
        <v>731.21898931309397</v>
      </c>
      <c r="BK17" s="28">
        <v>105.74653591994699</v>
      </c>
      <c r="BL17" s="28">
        <v>14.7719037550224</v>
      </c>
      <c r="BM17" s="28">
        <v>1570.0542067274</v>
      </c>
      <c r="BN17" s="28">
        <v>0.75577375882537701</v>
      </c>
      <c r="BO17" s="28">
        <v>1427.2867787963801</v>
      </c>
      <c r="BP17" s="28">
        <v>0</v>
      </c>
      <c r="BQ17" s="28">
        <v>1.4834718083388301</v>
      </c>
      <c r="BR17" s="28">
        <v>4534.4917251505804</v>
      </c>
      <c r="BS17" s="28">
        <v>948.45916454776</v>
      </c>
      <c r="BT17" s="28">
        <v>38501.129573901599</v>
      </c>
      <c r="BU17" s="28">
        <v>6536.5121725508398</v>
      </c>
      <c r="BV17" s="28">
        <f t="shared" si="14"/>
        <v>13281.848792453236</v>
      </c>
      <c r="BW17" s="28">
        <f t="shared" si="15"/>
        <v>6484.5824428085789</v>
      </c>
      <c r="BY17" s="28">
        <f t="shared" si="0"/>
        <v>41360.000866991657</v>
      </c>
      <c r="CA17" s="32">
        <f t="shared" si="1"/>
        <v>8.0000010945952341E-3</v>
      </c>
      <c r="CB17" s="25">
        <f t="shared" si="2"/>
        <v>-1.3048595883753226E-2</v>
      </c>
      <c r="CC17" s="25">
        <f t="shared" si="3"/>
        <v>-1.3517603235197021E-2</v>
      </c>
      <c r="CD17" s="25">
        <f t="shared" si="4"/>
        <v>-1.5396359321642105E-2</v>
      </c>
      <c r="CE17" s="25">
        <f t="shared" si="5"/>
        <v>-1.4700251920391665E-2</v>
      </c>
      <c r="CF17" s="25">
        <f t="shared" si="5"/>
        <v>-1.6024522165953677E-2</v>
      </c>
      <c r="CG17" s="25">
        <f t="shared" si="6"/>
        <v>-2.3733598878535E-2</v>
      </c>
      <c r="CH17" s="25">
        <f t="shared" si="7"/>
        <v>-1.0560000891327307E-2</v>
      </c>
      <c r="CI17" s="25">
        <f t="shared" si="8"/>
        <v>-1.1420765618361271E-2</v>
      </c>
      <c r="CJ17" s="25">
        <f t="shared" si="9"/>
        <v>-1.0934484324860484E-2</v>
      </c>
      <c r="CK17" s="25">
        <f t="shared" si="10"/>
        <v>-1.0884583816074218E-2</v>
      </c>
      <c r="CL17" s="25">
        <f t="shared" si="11"/>
        <v>-1.1277715531130625E-2</v>
      </c>
      <c r="CM17" s="25">
        <f t="shared" si="12"/>
        <v>-9.8902581530048803E-3</v>
      </c>
      <c r="CN17" s="25">
        <f t="shared" si="13"/>
        <v>-1.1271088923948359E-2</v>
      </c>
      <c r="CO17" s="25"/>
      <c r="CP17" s="25"/>
      <c r="CQ17" s="25"/>
      <c r="CR17" s="25"/>
      <c r="CS17" s="25"/>
    </row>
    <row r="18" spans="1:97" x14ac:dyDescent="0.3">
      <c r="A18" s="22" t="s">
        <v>104</v>
      </c>
      <c r="B18" s="28">
        <v>335957.31161999999</v>
      </c>
      <c r="C18" s="28">
        <v>489.09089446000002</v>
      </c>
      <c r="D18" s="28">
        <v>73805.040905000002</v>
      </c>
      <c r="E18" s="28">
        <v>4561.2543863000001</v>
      </c>
      <c r="F18" s="28">
        <v>3654.2327261</v>
      </c>
      <c r="G18" s="28">
        <v>1777.4713400000001</v>
      </c>
      <c r="H18" s="28">
        <v>28798.826287</v>
      </c>
      <c r="I18" s="28">
        <v>126.55578933</v>
      </c>
      <c r="J18" s="28">
        <v>755.29061618000003</v>
      </c>
      <c r="K18" s="28">
        <v>293.00952448999999</v>
      </c>
      <c r="L18" s="28">
        <v>21.163893452</v>
      </c>
      <c r="M18" s="28">
        <v>112.96701738</v>
      </c>
      <c r="N18" s="28">
        <v>44.431231871999998</v>
      </c>
      <c r="P18" s="30" t="s">
        <v>195</v>
      </c>
      <c r="Q18" s="28">
        <v>46.982624072457398</v>
      </c>
      <c r="R18" s="28">
        <v>21.1639071643107</v>
      </c>
      <c r="S18" s="28">
        <v>126.554132974423</v>
      </c>
      <c r="T18" s="28">
        <v>126.555209386812</v>
      </c>
      <c r="U18" s="28">
        <v>78.020035280080705</v>
      </c>
      <c r="V18" s="28">
        <v>755.50957851113105</v>
      </c>
      <c r="W18" s="28">
        <v>112.99997664699799</v>
      </c>
      <c r="X18" s="28">
        <v>1113.6039429100099</v>
      </c>
      <c r="Y18" s="28">
        <v>336052.194887702</v>
      </c>
      <c r="Z18" s="28">
        <v>1664.2968278731701</v>
      </c>
      <c r="AA18" s="28">
        <v>487.38041413459501</v>
      </c>
      <c r="AB18" s="28">
        <v>527.36869453121199</v>
      </c>
      <c r="AC18" s="28">
        <v>19.302949583841599</v>
      </c>
      <c r="AD18" s="28">
        <v>292.99207822187702</v>
      </c>
      <c r="AE18" s="28">
        <v>292.99201586526402</v>
      </c>
      <c r="AF18" s="28">
        <v>590.46745039655605</v>
      </c>
      <c r="AG18" s="28">
        <v>1058.77077881881</v>
      </c>
      <c r="AH18" s="28">
        <v>15.983745005569</v>
      </c>
      <c r="AI18" s="28">
        <v>12.035470029433901</v>
      </c>
      <c r="AJ18" s="28">
        <v>112.714559066349</v>
      </c>
      <c r="AK18" s="28">
        <v>44.435270902526497</v>
      </c>
      <c r="AL18" s="28">
        <v>489.214743553961</v>
      </c>
      <c r="AM18" s="28">
        <v>0</v>
      </c>
      <c r="AN18" s="28">
        <v>63599.166557427598</v>
      </c>
      <c r="AO18" s="28">
        <v>9618.7977763962099</v>
      </c>
      <c r="AP18" s="28">
        <v>73808.431784220404</v>
      </c>
      <c r="AQ18" s="28">
        <v>911.72876424957303</v>
      </c>
      <c r="AR18" s="28">
        <v>1.8430772605367101</v>
      </c>
      <c r="AS18" s="28">
        <v>14881.1500764066</v>
      </c>
      <c r="AT18" s="28">
        <v>9.7281010422350391</v>
      </c>
      <c r="AU18" s="28">
        <v>2.0724334520522198</v>
      </c>
      <c r="AV18" s="28">
        <v>818.66237603134903</v>
      </c>
      <c r="AW18" s="28">
        <v>15.337315928944999</v>
      </c>
      <c r="AX18" s="28">
        <v>0.68881636623180498</v>
      </c>
      <c r="AY18" s="28">
        <v>0.55140296246079901</v>
      </c>
      <c r="AZ18" s="28">
        <v>4559.5675287716304</v>
      </c>
      <c r="BA18" s="28">
        <v>3652.6886542311599</v>
      </c>
      <c r="BB18" s="28">
        <v>906.87887454047404</v>
      </c>
      <c r="BC18" s="28">
        <v>7.7369970458065298</v>
      </c>
      <c r="BD18" s="28">
        <v>9.4604966021263504E-2</v>
      </c>
      <c r="BE18" s="28">
        <v>58.497272221211702</v>
      </c>
      <c r="BF18" s="28">
        <v>1.6439236297998701</v>
      </c>
      <c r="BG18" s="28">
        <v>85.291978427773799</v>
      </c>
      <c r="BH18" s="28">
        <v>12.784912879952801</v>
      </c>
      <c r="BI18" s="28">
        <v>3.2319386200168601</v>
      </c>
      <c r="BJ18" s="28">
        <v>408.30130384651397</v>
      </c>
      <c r="BK18" s="28">
        <v>78.322782661028995</v>
      </c>
      <c r="BL18" s="28">
        <v>9.0871129527053505</v>
      </c>
      <c r="BM18" s="28">
        <v>2216.6810691314299</v>
      </c>
      <c r="BN18" s="28">
        <v>0.45401746611771499</v>
      </c>
      <c r="BO18" s="28">
        <v>1777.3944548024899</v>
      </c>
      <c r="BP18" s="28">
        <v>0</v>
      </c>
      <c r="BQ18" s="28">
        <v>0.92174502869613095</v>
      </c>
      <c r="BR18" s="28">
        <v>3414.7985026533602</v>
      </c>
      <c r="BS18" s="28">
        <v>324.45252319621602</v>
      </c>
      <c r="BT18" s="28">
        <v>28807.6037066309</v>
      </c>
      <c r="BU18" s="28">
        <v>5003.4037615621901</v>
      </c>
      <c r="BV18" s="28">
        <f t="shared" si="14"/>
        <v>10257.85085783272</v>
      </c>
      <c r="BW18" s="28">
        <f t="shared" si="15"/>
        <v>4967.8489612207368</v>
      </c>
      <c r="BY18" s="28">
        <f t="shared" si="0"/>
        <v>30926.293986770619</v>
      </c>
      <c r="CA18" s="32">
        <f t="shared" si="1"/>
        <v>7.999999947469319E-3</v>
      </c>
      <c r="CB18" s="25">
        <f t="shared" si="2"/>
        <v>2.8242655962592363E-4</v>
      </c>
      <c r="CC18" s="25">
        <f t="shared" si="3"/>
        <v>2.5322306214210977E-4</v>
      </c>
      <c r="CD18" s="25">
        <f t="shared" si="4"/>
        <v>4.5943734720866012E-5</v>
      </c>
      <c r="CE18" s="25">
        <f t="shared" si="5"/>
        <v>-3.6982316387270693E-4</v>
      </c>
      <c r="CF18" s="25">
        <f t="shared" si="5"/>
        <v>-4.225433858691346E-4</v>
      </c>
      <c r="CG18" s="25">
        <f t="shared" si="6"/>
        <v>-4.3255379583300059E-5</v>
      </c>
      <c r="CH18" s="25">
        <f t="shared" si="7"/>
        <v>3.0478393610305931E-4</v>
      </c>
      <c r="CI18" s="25">
        <f t="shared" si="8"/>
        <v>-4.5825101409503241E-6</v>
      </c>
      <c r="CJ18" s="25">
        <f t="shared" si="9"/>
        <v>2.8990474188393916E-4</v>
      </c>
      <c r="CK18" s="25">
        <f t="shared" si="10"/>
        <v>-5.9754455990609974E-5</v>
      </c>
      <c r="CL18" s="25">
        <f t="shared" si="11"/>
        <v>6.4791059033358291E-7</v>
      </c>
      <c r="CM18" s="25">
        <f t="shared" si="12"/>
        <v>2.9176008858517388E-4</v>
      </c>
      <c r="CN18" s="25">
        <f t="shared" si="13"/>
        <v>9.0905211409287494E-5</v>
      </c>
      <c r="CO18" s="25"/>
      <c r="CP18" s="25"/>
      <c r="CQ18" s="25"/>
      <c r="CR18" s="25"/>
      <c r="CS18" s="25"/>
    </row>
    <row r="19" spans="1:97" x14ac:dyDescent="0.3">
      <c r="A19" s="22" t="s">
        <v>105</v>
      </c>
      <c r="B19" s="28">
        <v>85278.215469999996</v>
      </c>
      <c r="C19" s="28">
        <v>148.51952535000001</v>
      </c>
      <c r="D19" s="28">
        <v>21551.391315000001</v>
      </c>
      <c r="E19" s="28">
        <v>1379.7229936000001</v>
      </c>
      <c r="F19" s="28">
        <v>1104.9131058</v>
      </c>
      <c r="G19" s="28">
        <v>545.75773961000004</v>
      </c>
      <c r="H19" s="28">
        <v>8099.0430151</v>
      </c>
      <c r="I19" s="28">
        <v>34.729860299000002</v>
      </c>
      <c r="J19" s="28">
        <v>194.89329437999999</v>
      </c>
      <c r="K19" s="28">
        <v>81.50547546</v>
      </c>
      <c r="L19" s="28">
        <v>5.7448535602000002</v>
      </c>
      <c r="M19" s="28">
        <v>28.756237492</v>
      </c>
      <c r="N19" s="28">
        <v>11.941909743</v>
      </c>
      <c r="P19" s="30" t="s">
        <v>196</v>
      </c>
      <c r="Q19" s="28">
        <v>11.385599001729499</v>
      </c>
      <c r="R19" s="28">
        <v>5.7446423699339704</v>
      </c>
      <c r="S19" s="28">
        <v>34.728202838510597</v>
      </c>
      <c r="T19" s="28">
        <v>34.728546572957697</v>
      </c>
      <c r="U19" s="28">
        <v>21.196102019659701</v>
      </c>
      <c r="V19" s="28">
        <v>194.948755548794</v>
      </c>
      <c r="W19" s="28">
        <v>28.764412848681499</v>
      </c>
      <c r="X19" s="28">
        <v>296.63772689566002</v>
      </c>
      <c r="Y19" s="28">
        <v>85299.9645558513</v>
      </c>
      <c r="Z19" s="28">
        <v>422.43689885791701</v>
      </c>
      <c r="AA19" s="28">
        <v>125.022236720164</v>
      </c>
      <c r="AB19" s="28">
        <v>142.16481161895501</v>
      </c>
      <c r="AC19" s="28">
        <v>4.6326416352797697</v>
      </c>
      <c r="AD19" s="28">
        <v>81.497901526486899</v>
      </c>
      <c r="AE19" s="28">
        <v>81.497893715361201</v>
      </c>
      <c r="AF19" s="28">
        <v>172.41812934517199</v>
      </c>
      <c r="AG19" s="28">
        <v>303.37719706256098</v>
      </c>
      <c r="AH19" s="28">
        <v>3.7608277173482798</v>
      </c>
      <c r="AI19" s="28">
        <v>3.57040439654094</v>
      </c>
      <c r="AJ19" s="28">
        <v>25.2703038527237</v>
      </c>
      <c r="AK19" s="28">
        <v>11.9426478720235</v>
      </c>
      <c r="AL19" s="28">
        <v>148.55713525907001</v>
      </c>
      <c r="AM19" s="28">
        <v>0</v>
      </c>
      <c r="AN19" s="28">
        <v>18574.445020365099</v>
      </c>
      <c r="AO19" s="28">
        <v>2805.40318880933</v>
      </c>
      <c r="AP19" s="28">
        <v>21552.266338519701</v>
      </c>
      <c r="AQ19" s="28">
        <v>241.639837586049</v>
      </c>
      <c r="AR19" s="28">
        <v>0.55012150608751198</v>
      </c>
      <c r="AS19" s="28">
        <v>4284.6048858182103</v>
      </c>
      <c r="AT19" s="28">
        <v>2.90488464425668</v>
      </c>
      <c r="AU19" s="28">
        <v>0.62587619096435698</v>
      </c>
      <c r="AV19" s="28">
        <v>247.42682584037399</v>
      </c>
      <c r="AW19" s="28">
        <v>4.5982212117704702</v>
      </c>
      <c r="AX19" s="28">
        <v>0.20916762479538301</v>
      </c>
      <c r="AY19" s="28">
        <v>0.164930158346974</v>
      </c>
      <c r="AZ19" s="28">
        <v>1379.2141104463799</v>
      </c>
      <c r="BA19" s="28">
        <v>1104.4471771306801</v>
      </c>
      <c r="BB19" s="28">
        <v>274.76693331569601</v>
      </c>
      <c r="BC19" s="28">
        <v>2.3448458638535601</v>
      </c>
      <c r="BD19" s="28">
        <v>2.8727993738873501E-2</v>
      </c>
      <c r="BE19" s="28">
        <v>17.5927157195059</v>
      </c>
      <c r="BF19" s="28">
        <v>0.49795688949883399</v>
      </c>
      <c r="BG19" s="28">
        <v>25.4257394467501</v>
      </c>
      <c r="BH19" s="28">
        <v>3.7929973390212499</v>
      </c>
      <c r="BI19" s="28">
        <v>0.968415752024118</v>
      </c>
      <c r="BJ19" s="28">
        <v>121.614724008884</v>
      </c>
      <c r="BK19" s="28">
        <v>22.490263031125</v>
      </c>
      <c r="BL19" s="28">
        <v>2.7498634181561599</v>
      </c>
      <c r="BM19" s="28">
        <v>672.81429950892004</v>
      </c>
      <c r="BN19" s="28">
        <v>0.13686401373479501</v>
      </c>
      <c r="BO19" s="28">
        <v>545.74007815384903</v>
      </c>
      <c r="BP19" s="28">
        <v>0</v>
      </c>
      <c r="BQ19" s="28">
        <v>0.27889363421200702</v>
      </c>
      <c r="BR19" s="28">
        <v>956.30811385124196</v>
      </c>
      <c r="BS19" s="28">
        <v>90.412424727062202</v>
      </c>
      <c r="BT19" s="28">
        <v>8101.3616404592103</v>
      </c>
      <c r="BU19" s="28">
        <v>1393.10488536913</v>
      </c>
      <c r="BV19" s="28">
        <f t="shared" si="14"/>
        <v>2953.4570700383351</v>
      </c>
      <c r="BW19" s="28">
        <f t="shared" si="15"/>
        <v>1383.5489976246954</v>
      </c>
      <c r="BY19" s="28">
        <f t="shared" si="0"/>
        <v>8659.468913709361</v>
      </c>
      <c r="CA19" s="32">
        <f t="shared" si="1"/>
        <v>7.9999999367590582E-3</v>
      </c>
      <c r="CB19" s="25">
        <f t="shared" si="2"/>
        <v>2.5503683128730341E-4</v>
      </c>
      <c r="CC19" s="25">
        <f t="shared" si="3"/>
        <v>2.5323208501621769E-4</v>
      </c>
      <c r="CD19" s="25">
        <f t="shared" si="4"/>
        <v>4.0601718325782015E-5</v>
      </c>
      <c r="CE19" s="25">
        <f t="shared" si="5"/>
        <v>-3.6882994338771581E-4</v>
      </c>
      <c r="CF19" s="25">
        <f t="shared" si="5"/>
        <v>-4.2168806476651776E-4</v>
      </c>
      <c r="CG19" s="25">
        <f t="shared" si="6"/>
        <v>-3.2361348028960059E-5</v>
      </c>
      <c r="CH19" s="25">
        <f t="shared" si="7"/>
        <v>2.8628386772207363E-4</v>
      </c>
      <c r="CI19" s="25">
        <f t="shared" si="8"/>
        <v>-3.7826988965541282E-5</v>
      </c>
      <c r="CJ19" s="25">
        <f t="shared" si="9"/>
        <v>2.8457197037202124E-4</v>
      </c>
      <c r="CK19" s="25">
        <f t="shared" si="10"/>
        <v>-9.3021292078954057E-5</v>
      </c>
      <c r="CL19" s="25">
        <f t="shared" si="11"/>
        <v>-3.6761644803776199E-5</v>
      </c>
      <c r="CM19" s="25">
        <f t="shared" si="12"/>
        <v>2.84298552054056E-4</v>
      </c>
      <c r="CN19" s="25">
        <f t="shared" si="13"/>
        <v>6.1809965021066845E-5</v>
      </c>
      <c r="CO19" s="25"/>
      <c r="CP19" s="25"/>
      <c r="CQ19" s="25"/>
      <c r="CR19" s="25"/>
      <c r="CS19" s="25"/>
    </row>
    <row r="20" spans="1:97" x14ac:dyDescent="0.3">
      <c r="A20" s="22" t="s">
        <v>106</v>
      </c>
      <c r="B20" s="28">
        <v>80297.499328999998</v>
      </c>
      <c r="C20" s="28">
        <v>101.20775089999999</v>
      </c>
      <c r="D20" s="28">
        <v>14794.569174</v>
      </c>
      <c r="E20" s="28">
        <v>939.35658957999999</v>
      </c>
      <c r="F20" s="28">
        <v>752.18647008000005</v>
      </c>
      <c r="G20" s="28">
        <v>383.00646774000001</v>
      </c>
      <c r="H20" s="28">
        <v>6255.1791136000002</v>
      </c>
      <c r="I20" s="28">
        <v>26.290300322</v>
      </c>
      <c r="J20" s="28">
        <v>158.34245575</v>
      </c>
      <c r="K20" s="28">
        <v>60.917524288000003</v>
      </c>
      <c r="L20" s="28">
        <v>4.3851525641000002</v>
      </c>
      <c r="M20" s="28">
        <v>23.353245709999999</v>
      </c>
      <c r="N20" s="28">
        <v>9.2409553471999999</v>
      </c>
      <c r="P20" s="30" t="s">
        <v>197</v>
      </c>
      <c r="Q20" s="28">
        <v>9.7788395694438197</v>
      </c>
      <c r="R20" s="28">
        <v>4.3853471721483404</v>
      </c>
      <c r="S20" s="28">
        <v>26.291140768415701</v>
      </c>
      <c r="T20" s="28">
        <v>26.291365536538699</v>
      </c>
      <c r="U20" s="28">
        <v>16.2172807445559</v>
      </c>
      <c r="V20" s="28">
        <v>158.39096568691099</v>
      </c>
      <c r="W20" s="28">
        <v>23.3607382376271</v>
      </c>
      <c r="X20" s="28">
        <v>232.943127741816</v>
      </c>
      <c r="Y20" s="28">
        <v>80317.757671919098</v>
      </c>
      <c r="Z20" s="28">
        <v>346.79950679591201</v>
      </c>
      <c r="AA20" s="28">
        <v>101.69015804467899</v>
      </c>
      <c r="AB20" s="28">
        <v>110.055640473149</v>
      </c>
      <c r="AC20" s="28">
        <v>4.01768368737459</v>
      </c>
      <c r="AD20" s="28">
        <v>60.916819497306399</v>
      </c>
      <c r="AE20" s="28">
        <v>60.916805529954701</v>
      </c>
      <c r="AF20" s="28">
        <v>118.36994351537901</v>
      </c>
      <c r="AG20" s="28">
        <v>237.47256096961399</v>
      </c>
      <c r="AH20" s="28">
        <v>3.37384104316958</v>
      </c>
      <c r="AI20" s="28">
        <v>2.4855162310377699</v>
      </c>
      <c r="AJ20" s="28">
        <v>23.534599091578801</v>
      </c>
      <c r="AK20" s="28">
        <v>9.2421569449046697</v>
      </c>
      <c r="AL20" s="28">
        <v>101.237193133704</v>
      </c>
      <c r="AM20" s="28">
        <v>0</v>
      </c>
      <c r="AN20" s="28">
        <v>12761.7711340024</v>
      </c>
      <c r="AO20" s="28">
        <v>1916.1053275792599</v>
      </c>
      <c r="AP20" s="28">
        <v>14796.246405096999</v>
      </c>
      <c r="AQ20" s="28">
        <v>192.67406113030901</v>
      </c>
      <c r="AR20" s="28">
        <v>0.37335439298489198</v>
      </c>
      <c r="AS20" s="28">
        <v>3276.95558475504</v>
      </c>
      <c r="AT20" s="28">
        <v>1.97172118685824</v>
      </c>
      <c r="AU20" s="28">
        <v>0.42597080860023001</v>
      </c>
      <c r="AV20" s="28">
        <v>168.433273356592</v>
      </c>
      <c r="AW20" s="28">
        <v>3.1240714112336501</v>
      </c>
      <c r="AX20" s="28">
        <v>0.14254373044086899</v>
      </c>
      <c r="AY20" s="28">
        <v>0.111991439342581</v>
      </c>
      <c r="AZ20" s="28">
        <v>939.05997087799005</v>
      </c>
      <c r="BA20" s="28">
        <v>751.90966632048503</v>
      </c>
      <c r="BB20" s="28">
        <v>187.150304557504</v>
      </c>
      <c r="BC20" s="28">
        <v>1.5972235633305201</v>
      </c>
      <c r="BD20" s="28">
        <v>1.95775299966379E-2</v>
      </c>
      <c r="BE20" s="28">
        <v>11.9617552483782</v>
      </c>
      <c r="BF20" s="28">
        <v>0.339151426114849</v>
      </c>
      <c r="BG20" s="28">
        <v>17.251498988629599</v>
      </c>
      <c r="BH20" s="28">
        <v>2.5704661517771998</v>
      </c>
      <c r="BI20" s="28">
        <v>0.65788720779113397</v>
      </c>
      <c r="BJ20" s="28">
        <v>82.499822660207101</v>
      </c>
      <c r="BK20" s="28">
        <v>16.545170763506</v>
      </c>
      <c r="BL20" s="28">
        <v>1.87243793085202</v>
      </c>
      <c r="BM20" s="28">
        <v>458.46381131742697</v>
      </c>
      <c r="BN20" s="28">
        <v>9.3107969928956105E-2</v>
      </c>
      <c r="BO20" s="28">
        <v>383.007366303455</v>
      </c>
      <c r="BP20" s="28">
        <v>0</v>
      </c>
      <c r="BQ20" s="28">
        <v>0.189775316553569</v>
      </c>
      <c r="BR20" s="28">
        <v>742.09358676353804</v>
      </c>
      <c r="BS20" s="28">
        <v>70.996735426908501</v>
      </c>
      <c r="BT20" s="28">
        <v>6257.0020328819301</v>
      </c>
      <c r="BU20" s="28">
        <v>1069.9245891691301</v>
      </c>
      <c r="BV20" s="28">
        <f t="shared" si="14"/>
        <v>2258.8658459572644</v>
      </c>
      <c r="BW20" s="28">
        <f t="shared" si="15"/>
        <v>1062.5294942765775</v>
      </c>
      <c r="BY20" s="28">
        <f t="shared" si="0"/>
        <v>6703.3471836699482</v>
      </c>
      <c r="CA20" s="32">
        <f t="shared" si="1"/>
        <v>7.9999981261871262E-3</v>
      </c>
      <c r="CB20" s="25">
        <f t="shared" si="2"/>
        <v>2.5229108114682616E-4</v>
      </c>
      <c r="CC20" s="25">
        <f t="shared" si="3"/>
        <v>2.9090888239473002E-4</v>
      </c>
      <c r="CD20" s="25">
        <f t="shared" si="4"/>
        <v>1.133680256094691E-4</v>
      </c>
      <c r="CE20" s="25">
        <f t="shared" si="5"/>
        <v>-3.1576794723136979E-4</v>
      </c>
      <c r="CF20" s="25">
        <f t="shared" si="5"/>
        <v>-3.6799885470630586E-4</v>
      </c>
      <c r="CG20" s="25">
        <f t="shared" si="6"/>
        <v>2.3460790630977496E-6</v>
      </c>
      <c r="CH20" s="25">
        <f t="shared" si="7"/>
        <v>2.9142559290852446E-4</v>
      </c>
      <c r="CI20" s="25">
        <f t="shared" si="8"/>
        <v>4.0517397125626327E-5</v>
      </c>
      <c r="CJ20" s="25">
        <f t="shared" si="9"/>
        <v>3.0636089784775821E-4</v>
      </c>
      <c r="CK20" s="25">
        <f t="shared" si="10"/>
        <v>-1.1798871567793963E-5</v>
      </c>
      <c r="CL20" s="25">
        <f t="shared" si="11"/>
        <v>4.4378854668216354E-5</v>
      </c>
      <c r="CM20" s="25">
        <f t="shared" si="12"/>
        <v>3.2083453067476367E-4</v>
      </c>
      <c r="CN20" s="25">
        <f t="shared" si="13"/>
        <v>1.3002959753872728E-4</v>
      </c>
      <c r="CO20" s="25"/>
      <c r="CP20" s="25"/>
      <c r="CQ20" s="25"/>
      <c r="CR20" s="25"/>
      <c r="CS20" s="25"/>
    </row>
    <row r="21" spans="1:97" x14ac:dyDescent="0.3">
      <c r="A21" s="59" t="s">
        <v>107</v>
      </c>
      <c r="B21" s="28">
        <v>368216.39223</v>
      </c>
      <c r="C21" s="28">
        <v>611.54296314999999</v>
      </c>
      <c r="D21" s="28">
        <v>90749.718995000003</v>
      </c>
      <c r="E21" s="28">
        <v>2892.4457081999999</v>
      </c>
      <c r="F21" s="28">
        <v>1983.2510660999999</v>
      </c>
      <c r="G21" s="28">
        <v>676.68843423999999</v>
      </c>
      <c r="H21" s="28">
        <v>35131.557038999999</v>
      </c>
      <c r="I21" s="28">
        <v>144.08456404</v>
      </c>
      <c r="J21" s="28">
        <v>783.94386815999997</v>
      </c>
      <c r="K21" s="28">
        <v>357.94403133999998</v>
      </c>
      <c r="L21" s="28">
        <v>23.781290932000001</v>
      </c>
      <c r="M21" s="28">
        <v>119.15902446</v>
      </c>
      <c r="N21" s="28">
        <v>49.963084354000003</v>
      </c>
      <c r="P21" s="30" t="s">
        <v>198</v>
      </c>
      <c r="Q21" s="28">
        <v>47.832107551623601</v>
      </c>
      <c r="R21" s="28">
        <v>23.780573246352098</v>
      </c>
      <c r="S21" s="28">
        <v>144.07863245553301</v>
      </c>
      <c r="T21" s="28">
        <v>144.079988149126</v>
      </c>
      <c r="U21" s="28">
        <v>87.231307424080995</v>
      </c>
      <c r="V21" s="28">
        <v>784.17005215770405</v>
      </c>
      <c r="W21" s="28">
        <v>119.195468149325</v>
      </c>
      <c r="X21" s="28">
        <v>1252.92857542256</v>
      </c>
      <c r="Y21" s="28">
        <v>368303.09623549698</v>
      </c>
      <c r="Z21" s="28">
        <v>1749.08652954579</v>
      </c>
      <c r="AA21" s="28">
        <v>514.03316002512202</v>
      </c>
      <c r="AB21" s="28">
        <v>578.02282640460601</v>
      </c>
      <c r="AC21" s="28">
        <v>18.8166979252623</v>
      </c>
      <c r="AD21" s="28">
        <v>357.92038611398499</v>
      </c>
      <c r="AE21" s="28">
        <v>357.920374397297</v>
      </c>
      <c r="AF21" s="28">
        <v>725.98406338508596</v>
      </c>
      <c r="AG21" s="28">
        <v>1232.27268130632</v>
      </c>
      <c r="AH21" s="28">
        <v>16.032278614914699</v>
      </c>
      <c r="AI21" s="28">
        <v>14.689469273136099</v>
      </c>
      <c r="AJ21" s="28">
        <v>108.25965041424</v>
      </c>
      <c r="AK21" s="28">
        <v>49.966648292179599</v>
      </c>
      <c r="AL21" s="28">
        <v>611.69728537178105</v>
      </c>
      <c r="AM21" s="28">
        <v>0</v>
      </c>
      <c r="AN21" s="28">
        <v>77712.004658145801</v>
      </c>
      <c r="AO21" s="28">
        <v>12309.920034877099</v>
      </c>
      <c r="AP21" s="28">
        <v>90747.908756407996</v>
      </c>
      <c r="AQ21" s="28">
        <v>990.52690226194204</v>
      </c>
      <c r="AR21" s="28">
        <v>2.3301958830888898</v>
      </c>
      <c r="AS21" s="28">
        <v>18481.311363197099</v>
      </c>
      <c r="AT21" s="28">
        <v>12.2974532162679</v>
      </c>
      <c r="AU21" s="28">
        <v>2.6006450414193298</v>
      </c>
      <c r="AV21" s="28">
        <v>1026.9559953041501</v>
      </c>
      <c r="AW21" s="28">
        <v>19.337471526755799</v>
      </c>
      <c r="AX21" s="28">
        <v>0.86127118503943501</v>
      </c>
      <c r="AY21" s="28">
        <v>0.69620329668149195</v>
      </c>
      <c r="AZ21" s="28">
        <v>2891.8613872150599</v>
      </c>
      <c r="BA21" s="28">
        <v>1982.7235719954499</v>
      </c>
      <c r="BB21" s="28">
        <v>909.13781521960698</v>
      </c>
      <c r="BC21" s="28">
        <v>9.6864844579661202</v>
      </c>
      <c r="BD21" s="28">
        <v>0.118290616908348</v>
      </c>
      <c r="BE21" s="28">
        <v>73.610261424075503</v>
      </c>
      <c r="BF21" s="28">
        <v>2.0588640419539499</v>
      </c>
      <c r="BG21" s="28">
        <v>107.955672966373</v>
      </c>
      <c r="BH21" s="28">
        <v>16.227622762722</v>
      </c>
      <c r="BI21" s="28">
        <v>4.0771238063900901</v>
      </c>
      <c r="BJ21" s="28">
        <v>517.07362886291105</v>
      </c>
      <c r="BK21" s="28">
        <v>89.874756891445898</v>
      </c>
      <c r="BL21" s="28">
        <v>11.3878742031669</v>
      </c>
      <c r="BM21" s="28">
        <v>174.878126512232</v>
      </c>
      <c r="BN21" s="28">
        <v>0.57038688734932697</v>
      </c>
      <c r="BO21" s="28">
        <v>676.84805469226205</v>
      </c>
      <c r="BP21" s="28">
        <v>0</v>
      </c>
      <c r="BQ21" s="28">
        <v>1.1522565698401299</v>
      </c>
      <c r="BR21" s="28">
        <v>4150.1277865539096</v>
      </c>
      <c r="BS21" s="28">
        <v>998.42643863086403</v>
      </c>
      <c r="BT21" s="28">
        <v>35139.772442225098</v>
      </c>
      <c r="BU21" s="28">
        <v>5744.7974162371402</v>
      </c>
      <c r="BV21" s="28">
        <f t="shared" si="14"/>
        <v>12739.508347638619</v>
      </c>
      <c r="BW21" s="28">
        <f t="shared" si="15"/>
        <v>5704.8166944439245</v>
      </c>
      <c r="BY21" s="28">
        <f t="shared" si="0"/>
        <v>37361.591274977116</v>
      </c>
      <c r="CA21" s="32">
        <f t="shared" si="1"/>
        <v>8.0000087421719449E-3</v>
      </c>
      <c r="CB21" s="25">
        <f t="shared" si="2"/>
        <v>2.3547024881723821E-4</v>
      </c>
      <c r="CC21" s="25">
        <f t="shared" si="3"/>
        <v>2.5234894534009326E-4</v>
      </c>
      <c r="CD21" s="25">
        <f t="shared" si="4"/>
        <v>-1.9947594461490694E-5</v>
      </c>
      <c r="CE21" s="25">
        <f t="shared" si="5"/>
        <v>-2.0201623258940242E-4</v>
      </c>
      <c r="CF21" s="25">
        <f t="shared" si="5"/>
        <v>-2.6597444648664056E-4</v>
      </c>
      <c r="CG21" s="25">
        <f t="shared" si="6"/>
        <v>2.3588470584890871E-4</v>
      </c>
      <c r="CH21" s="25">
        <f t="shared" si="7"/>
        <v>2.3384682938983446E-4</v>
      </c>
      <c r="CI21" s="25">
        <f t="shared" si="8"/>
        <v>-3.1758369846876882E-5</v>
      </c>
      <c r="CJ21" s="25">
        <f t="shared" si="9"/>
        <v>2.8852065420826824E-4</v>
      </c>
      <c r="CK21" s="25">
        <f t="shared" si="10"/>
        <v>-6.6091178038149505E-5</v>
      </c>
      <c r="CL21" s="25">
        <f t="shared" si="11"/>
        <v>-3.0178582397183504E-5</v>
      </c>
      <c r="CM21" s="25">
        <f t="shared" si="12"/>
        <v>3.0584078285426832E-4</v>
      </c>
      <c r="CN21" s="25">
        <f t="shared" si="13"/>
        <v>7.1331428507188783E-5</v>
      </c>
      <c r="CO21" s="25"/>
      <c r="CP21" s="25"/>
      <c r="CQ21" s="25"/>
      <c r="CR21" s="25"/>
      <c r="CS21" s="25"/>
    </row>
    <row r="22" spans="1:97" x14ac:dyDescent="0.3">
      <c r="A22" s="22" t="s">
        <v>108</v>
      </c>
      <c r="B22" s="28">
        <v>100576.38167</v>
      </c>
      <c r="C22" s="28">
        <v>183.71996264000001</v>
      </c>
      <c r="D22" s="28">
        <v>28708.769068000001</v>
      </c>
      <c r="E22" s="28">
        <v>1646.6906485</v>
      </c>
      <c r="F22" s="28">
        <v>1322.6417947</v>
      </c>
      <c r="G22" s="28">
        <v>670.16384145999996</v>
      </c>
      <c r="H22" s="28">
        <v>8543.7902465000006</v>
      </c>
      <c r="I22" s="28">
        <v>38.819614121000001</v>
      </c>
      <c r="J22" s="28">
        <v>204.04824117999999</v>
      </c>
      <c r="K22" s="28">
        <v>92.411960432000001</v>
      </c>
      <c r="L22" s="28">
        <v>6.3507448056999998</v>
      </c>
      <c r="M22" s="28">
        <v>28.678635821</v>
      </c>
      <c r="N22" s="28">
        <v>13.104677377</v>
      </c>
      <c r="P22" s="30" t="s">
        <v>199</v>
      </c>
      <c r="Q22" s="28">
        <v>11.8866868273818</v>
      </c>
      <c r="R22" s="28">
        <v>6.3503173958516896</v>
      </c>
      <c r="S22" s="28">
        <v>38.816763557798403</v>
      </c>
      <c r="T22" s="28">
        <v>38.817105597513198</v>
      </c>
      <c r="U22" s="28">
        <v>23.409337944972599</v>
      </c>
      <c r="V22" s="28">
        <v>204.105015759401</v>
      </c>
      <c r="W22" s="28">
        <v>28.686559407300599</v>
      </c>
      <c r="X22" s="28">
        <v>334.73803735108203</v>
      </c>
      <c r="Y22" s="28">
        <v>100602.078149704</v>
      </c>
      <c r="Z22" s="28">
        <v>448.76836505396898</v>
      </c>
      <c r="AA22" s="28">
        <v>132.52099714146701</v>
      </c>
      <c r="AB22" s="28">
        <v>154.22387048531701</v>
      </c>
      <c r="AC22" s="28">
        <v>4.8666671425356398</v>
      </c>
      <c r="AD22" s="28">
        <v>92.4012459829449</v>
      </c>
      <c r="AE22" s="28">
        <v>92.401242967718105</v>
      </c>
      <c r="AF22" s="28">
        <v>229.674178853927</v>
      </c>
      <c r="AG22" s="28">
        <v>320.13974999686599</v>
      </c>
      <c r="AH22" s="28">
        <v>3.8580185349229899</v>
      </c>
      <c r="AI22" s="28">
        <v>4.2259881252688096</v>
      </c>
      <c r="AJ22" s="28">
        <v>25.194630741838001</v>
      </c>
      <c r="AK22" s="28">
        <v>13.105168634608701</v>
      </c>
      <c r="AL22" s="28">
        <v>183.76673102321999</v>
      </c>
      <c r="AM22" s="28">
        <v>0</v>
      </c>
      <c r="AN22" s="28">
        <v>24554.447543612299</v>
      </c>
      <c r="AO22" s="28">
        <v>3925.14787091276</v>
      </c>
      <c r="AP22" s="28">
        <v>28709.269593378998</v>
      </c>
      <c r="AQ22" s="28">
        <v>258.94166185782899</v>
      </c>
      <c r="AR22" s="28">
        <v>0.67841285482013003</v>
      </c>
      <c r="AS22" s="28">
        <v>4521.6813713284901</v>
      </c>
      <c r="AT22" s="28">
        <v>3.5377666936732801</v>
      </c>
      <c r="AU22" s="28">
        <v>0.75409333680561197</v>
      </c>
      <c r="AV22" s="28">
        <v>300.32845959864801</v>
      </c>
      <c r="AW22" s="28">
        <v>5.5069530372526003</v>
      </c>
      <c r="AX22" s="28">
        <v>0.24481853791674199</v>
      </c>
      <c r="AY22" s="28">
        <v>0.202460753187056</v>
      </c>
      <c r="AZ22" s="28">
        <v>1646.0807127581199</v>
      </c>
      <c r="BA22" s="28">
        <v>1322.0830383631601</v>
      </c>
      <c r="BB22" s="28">
        <v>323.99767439496901</v>
      </c>
      <c r="BC22" s="28">
        <v>2.7215503047338698</v>
      </c>
      <c r="BD22" s="28">
        <v>3.3816012405407901E-2</v>
      </c>
      <c r="BE22" s="28">
        <v>20.858870376494298</v>
      </c>
      <c r="BF22" s="28">
        <v>0.59500471749422601</v>
      </c>
      <c r="BG22" s="28">
        <v>30.617176188098298</v>
      </c>
      <c r="BH22" s="28">
        <v>4.6942571613287196</v>
      </c>
      <c r="BI22" s="28">
        <v>1.1594529549099599</v>
      </c>
      <c r="BJ22" s="28">
        <v>146.50024259109199</v>
      </c>
      <c r="BK22" s="28">
        <v>24.469341841280599</v>
      </c>
      <c r="BL22" s="28">
        <v>3.23819966423607</v>
      </c>
      <c r="BM22" s="28">
        <v>800.24847886483997</v>
      </c>
      <c r="BN22" s="28">
        <v>0.16302471522346601</v>
      </c>
      <c r="BO22" s="28">
        <v>670.13664454152104</v>
      </c>
      <c r="BP22" s="28">
        <v>0</v>
      </c>
      <c r="BQ22" s="28">
        <v>0.33641665834026302</v>
      </c>
      <c r="BR22" s="28">
        <v>1004.03913006943</v>
      </c>
      <c r="BS22" s="28">
        <v>95.922171444600593</v>
      </c>
      <c r="BT22" s="28">
        <v>8546.0853196426197</v>
      </c>
      <c r="BU22" s="28">
        <v>1462.77469704585</v>
      </c>
      <c r="BV22" s="28">
        <f t="shared" si="14"/>
        <v>3116.8782584395763</v>
      </c>
      <c r="BW22" s="28">
        <f t="shared" si="15"/>
        <v>1452.2886204499246</v>
      </c>
      <c r="BY22" s="28">
        <f t="shared" si="0"/>
        <v>9167.3201648915856</v>
      </c>
      <c r="CA22" s="32">
        <f t="shared" si="1"/>
        <v>8.0000007700263831E-3</v>
      </c>
      <c r="CB22" s="25">
        <f t="shared" si="2"/>
        <v>2.5549218690637147E-4</v>
      </c>
      <c r="CC22" s="25">
        <f t="shared" si="3"/>
        <v>2.5456342657562326E-4</v>
      </c>
      <c r="CD22" s="25">
        <f t="shared" si="4"/>
        <v>1.7434581671240409E-5</v>
      </c>
      <c r="CE22" s="25">
        <f t="shared" si="5"/>
        <v>-3.7040092651015517E-4</v>
      </c>
      <c r="CF22" s="25">
        <f t="shared" si="5"/>
        <v>-4.224547712607573E-4</v>
      </c>
      <c r="CG22" s="25">
        <f t="shared" si="6"/>
        <v>-4.0582491618274903E-5</v>
      </c>
      <c r="CH22" s="25">
        <f t="shared" si="7"/>
        <v>2.6862470594467009E-4</v>
      </c>
      <c r="CI22" s="25">
        <f t="shared" si="8"/>
        <v>-6.4620000574553657E-5</v>
      </c>
      <c r="CJ22" s="25">
        <f t="shared" si="9"/>
        <v>2.7824096435570138E-4</v>
      </c>
      <c r="CK22" s="25">
        <f t="shared" si="10"/>
        <v>-1.1597486117375919E-4</v>
      </c>
      <c r="CL22" s="25">
        <f t="shared" si="11"/>
        <v>-6.7300743674430098E-5</v>
      </c>
      <c r="CM22" s="25">
        <f t="shared" si="12"/>
        <v>2.7628881478375687E-4</v>
      </c>
      <c r="CN22" s="25">
        <f t="shared" si="13"/>
        <v>3.7487195950587857E-5</v>
      </c>
      <c r="CO22" s="25"/>
      <c r="CP22" s="25"/>
      <c r="CQ22" s="25"/>
      <c r="CR22" s="25"/>
      <c r="CS22" s="25"/>
    </row>
    <row r="23" spans="1:97" x14ac:dyDescent="0.3">
      <c r="A23" s="22" t="s">
        <v>109</v>
      </c>
      <c r="B23" s="28">
        <v>216502.01608</v>
      </c>
      <c r="C23" s="28">
        <v>324.50956753999998</v>
      </c>
      <c r="D23" s="28">
        <v>52956.499365000003</v>
      </c>
      <c r="E23" s="28">
        <v>3113.4551056999999</v>
      </c>
      <c r="F23" s="28">
        <v>2492.6375671000001</v>
      </c>
      <c r="G23" s="28">
        <v>1171.7844605</v>
      </c>
      <c r="H23" s="28">
        <v>19648.523346999998</v>
      </c>
      <c r="I23" s="28">
        <v>88.681296532000005</v>
      </c>
      <c r="J23" s="28">
        <v>538.99084230000005</v>
      </c>
      <c r="K23" s="28">
        <v>203.76332819999999</v>
      </c>
      <c r="L23" s="28">
        <v>14.934097576999999</v>
      </c>
      <c r="M23" s="28">
        <v>83.281704023000003</v>
      </c>
      <c r="N23" s="28">
        <v>31.369720314999999</v>
      </c>
      <c r="P23" s="30" t="s">
        <v>200</v>
      </c>
      <c r="Q23" s="28">
        <v>33.715508936646202</v>
      </c>
      <c r="R23" s="28">
        <v>14.934349775527499</v>
      </c>
      <c r="S23" s="28">
        <v>88.681380688332197</v>
      </c>
      <c r="T23" s="28">
        <v>88.682163751783506</v>
      </c>
      <c r="U23" s="28">
        <v>54.964230559384198</v>
      </c>
      <c r="V23" s="28">
        <v>539.14904836942696</v>
      </c>
      <c r="W23" s="28">
        <v>83.306438147751393</v>
      </c>
      <c r="X23" s="28">
        <v>772.101639255338</v>
      </c>
      <c r="Y23" s="28">
        <v>216563.06873239699</v>
      </c>
      <c r="Z23" s="28">
        <v>1187.93747123963</v>
      </c>
      <c r="AA23" s="28">
        <v>348.07978789746301</v>
      </c>
      <c r="AB23" s="28">
        <v>373.58056320655402</v>
      </c>
      <c r="AC23" s="28">
        <v>13.803435440282</v>
      </c>
      <c r="AD23" s="28">
        <v>203.75383717892799</v>
      </c>
      <c r="AE23" s="28">
        <v>203.753841776239</v>
      </c>
      <c r="AF23" s="28">
        <v>423.66856998936203</v>
      </c>
      <c r="AG23" s="28">
        <v>714.429210435909</v>
      </c>
      <c r="AH23" s="28">
        <v>11.4601974650478</v>
      </c>
      <c r="AI23" s="28">
        <v>8.2238329319990893</v>
      </c>
      <c r="AJ23" s="28">
        <v>81.833073047856104</v>
      </c>
      <c r="AK23" s="28">
        <v>31.3729602304896</v>
      </c>
      <c r="AL23" s="28">
        <v>324.59170370640999</v>
      </c>
      <c r="AM23" s="28">
        <v>0</v>
      </c>
      <c r="AN23" s="28">
        <v>45702.1776037522</v>
      </c>
      <c r="AO23" s="28">
        <v>6832.7061340343998</v>
      </c>
      <c r="AP23" s="28">
        <v>52958.552307776001</v>
      </c>
      <c r="AQ23" s="28">
        <v>643.23346106636905</v>
      </c>
      <c r="AR23" s="28">
        <v>1.2717012230140401</v>
      </c>
      <c r="AS23" s="28">
        <v>10006.947442827999</v>
      </c>
      <c r="AT23" s="28">
        <v>6.7535890267144998</v>
      </c>
      <c r="AU23" s="28">
        <v>1.41218501871172</v>
      </c>
      <c r="AV23" s="28">
        <v>554.98063323357405</v>
      </c>
      <c r="AW23" s="28">
        <v>10.6489217095741</v>
      </c>
      <c r="AX23" s="28">
        <v>0.47094888852880001</v>
      </c>
      <c r="AY23" s="28">
        <v>0.37969494701742201</v>
      </c>
      <c r="AZ23" s="28">
        <v>3112.3377335322898</v>
      </c>
      <c r="BA23" s="28">
        <v>2491.6146118305401</v>
      </c>
      <c r="BB23" s="28">
        <v>620.72312170174803</v>
      </c>
      <c r="BC23" s="28">
        <v>5.3351003384094797</v>
      </c>
      <c r="BD23" s="28">
        <v>6.4490653049818894E-2</v>
      </c>
      <c r="BE23" s="28">
        <v>40.566526186940898</v>
      </c>
      <c r="BF23" s="28">
        <v>1.11782657462369</v>
      </c>
      <c r="BG23" s="28">
        <v>59.808102026598696</v>
      </c>
      <c r="BH23" s="28">
        <v>8.9205306918654994</v>
      </c>
      <c r="BI23" s="28">
        <v>2.2484056831847901</v>
      </c>
      <c r="BJ23" s="28">
        <v>286.75734274376202</v>
      </c>
      <c r="BK23" s="28">
        <v>53.358388819398897</v>
      </c>
      <c r="BL23" s="28">
        <v>6.2393962404581202</v>
      </c>
      <c r="BM23" s="28">
        <v>1504.3267883507699</v>
      </c>
      <c r="BN23" s="28">
        <v>0.31242829374383302</v>
      </c>
      <c r="BO23" s="28">
        <v>1171.74067526777</v>
      </c>
      <c r="BP23" s="28">
        <v>0</v>
      </c>
      <c r="BQ23" s="28">
        <v>0.62406974617201005</v>
      </c>
      <c r="BR23" s="28">
        <v>2331.7169426289101</v>
      </c>
      <c r="BS23" s="28">
        <v>221.63605742913001</v>
      </c>
      <c r="BT23" s="28">
        <v>19654.321113223799</v>
      </c>
      <c r="BU23" s="28">
        <v>3434.8828114072198</v>
      </c>
      <c r="BV23" s="28">
        <f t="shared" si="14"/>
        <v>6897.9731998971474</v>
      </c>
      <c r="BW23" s="28">
        <f t="shared" si="15"/>
        <v>3409.7797949417122</v>
      </c>
      <c r="BY23" s="28">
        <f t="shared" si="0"/>
        <v>21124.112390577997</v>
      </c>
      <c r="CA23" s="32">
        <f t="shared" si="1"/>
        <v>8.0000028612404878E-3</v>
      </c>
      <c r="CB23" s="25">
        <f t="shared" si="2"/>
        <v>2.8199576845709201E-4</v>
      </c>
      <c r="CC23" s="25">
        <f t="shared" si="3"/>
        <v>2.5310861258315655E-4</v>
      </c>
      <c r="CD23" s="25">
        <f t="shared" si="4"/>
        <v>3.8766587682612916E-5</v>
      </c>
      <c r="CE23" s="25">
        <f t="shared" si="5"/>
        <v>-3.588849460730713E-4</v>
      </c>
      <c r="CF23" s="25">
        <f t="shared" si="5"/>
        <v>-4.103906973728763E-4</v>
      </c>
      <c r="CG23" s="25">
        <f t="shared" si="6"/>
        <v>-3.7366285102731314E-5</v>
      </c>
      <c r="CH23" s="25">
        <f t="shared" si="7"/>
        <v>2.9507389035858951E-4</v>
      </c>
      <c r="CI23" s="25">
        <f t="shared" si="8"/>
        <v>9.779060719846349E-6</v>
      </c>
      <c r="CJ23" s="25">
        <f t="shared" si="9"/>
        <v>2.9352274103917604E-4</v>
      </c>
      <c r="CK23" s="25">
        <f t="shared" si="10"/>
        <v>-4.6556089580940294E-5</v>
      </c>
      <c r="CL23" s="25">
        <f t="shared" si="11"/>
        <v>1.6887430003693347E-5</v>
      </c>
      <c r="CM23" s="25">
        <f t="shared" si="12"/>
        <v>2.9699349985153148E-4</v>
      </c>
      <c r="CN23" s="25">
        <f t="shared" si="13"/>
        <v>1.0328161861398574E-4</v>
      </c>
      <c r="CO23" s="25"/>
      <c r="CP23" s="25"/>
      <c r="CQ23" s="25"/>
      <c r="CR23" s="25"/>
      <c r="CS23" s="25"/>
    </row>
    <row r="24" spans="1:97" x14ac:dyDescent="0.3">
      <c r="A24" s="22" t="s">
        <v>110</v>
      </c>
      <c r="B24" s="28">
        <v>72782.536288999996</v>
      </c>
      <c r="C24" s="28">
        <v>135.64175757000001</v>
      </c>
      <c r="D24" s="28">
        <v>21929.742882999999</v>
      </c>
      <c r="E24" s="28">
        <v>1269.728535</v>
      </c>
      <c r="F24" s="28">
        <v>1017.6341302</v>
      </c>
      <c r="G24" s="28">
        <v>488.27458767000002</v>
      </c>
      <c r="H24" s="28">
        <v>7068.2584662999998</v>
      </c>
      <c r="I24" s="28">
        <v>31.843620154</v>
      </c>
      <c r="J24" s="28">
        <v>177.49980865000001</v>
      </c>
      <c r="K24" s="28">
        <v>74.655088062000004</v>
      </c>
      <c r="L24" s="28">
        <v>5.2781742709000001</v>
      </c>
      <c r="M24" s="28">
        <v>26.530354672000001</v>
      </c>
      <c r="N24" s="28">
        <v>10.949918054999999</v>
      </c>
      <c r="P24" s="30" t="s">
        <v>201</v>
      </c>
      <c r="Q24" s="28">
        <v>10.4749399810282</v>
      </c>
      <c r="R24" s="28">
        <v>5.2780021959441203</v>
      </c>
      <c r="S24" s="28">
        <v>31.842240431490399</v>
      </c>
      <c r="T24" s="28">
        <v>31.842507898127099</v>
      </c>
      <c r="U24" s="28">
        <v>19.4377776290778</v>
      </c>
      <c r="V24" s="28">
        <v>177.550430867969</v>
      </c>
      <c r="W24" s="28">
        <v>26.537904909068899</v>
      </c>
      <c r="X24" s="28">
        <v>271.22530395612802</v>
      </c>
      <c r="Y24" s="28">
        <v>72801.983205630604</v>
      </c>
      <c r="Z24" s="28">
        <v>387.70722486704398</v>
      </c>
      <c r="AA24" s="28">
        <v>114.588645889925</v>
      </c>
      <c r="AB24" s="28">
        <v>130.06286364276099</v>
      </c>
      <c r="AC24" s="28">
        <v>4.2617679730816498</v>
      </c>
      <c r="AD24" s="28">
        <v>74.648397884438097</v>
      </c>
      <c r="AE24" s="28">
        <v>74.648398447103901</v>
      </c>
      <c r="AF24" s="28">
        <v>175.44297573262301</v>
      </c>
      <c r="AG24" s="28">
        <v>259.33206279932898</v>
      </c>
      <c r="AH24" s="28">
        <v>3.4269387471834301</v>
      </c>
      <c r="AI24" s="28">
        <v>3.2779711984391202</v>
      </c>
      <c r="AJ24" s="28">
        <v>23.275009065303699</v>
      </c>
      <c r="AK24" s="28">
        <v>10.9506197307776</v>
      </c>
      <c r="AL24" s="28">
        <v>135.67607099985099</v>
      </c>
      <c r="AM24" s="28">
        <v>0</v>
      </c>
      <c r="AN24" s="28">
        <v>18854.030600153201</v>
      </c>
      <c r="AO24" s="28">
        <v>2900.90449421011</v>
      </c>
      <c r="AP24" s="28">
        <v>21930.3780700959</v>
      </c>
      <c r="AQ24" s="28">
        <v>218.840111840639</v>
      </c>
      <c r="AR24" s="28">
        <v>0.51954449831070804</v>
      </c>
      <c r="AS24" s="28">
        <v>3687.4609519932501</v>
      </c>
      <c r="AT24" s="28">
        <v>2.7412511681740699</v>
      </c>
      <c r="AU24" s="28">
        <v>0.57778920958790103</v>
      </c>
      <c r="AV24" s="28">
        <v>228.083512734447</v>
      </c>
      <c r="AW24" s="28">
        <v>4.3056157432056201</v>
      </c>
      <c r="AX24" s="28">
        <v>0.191031800459663</v>
      </c>
      <c r="AY24" s="28">
        <v>0.15512959727067799</v>
      </c>
      <c r="AZ24" s="28">
        <v>1269.26107385097</v>
      </c>
      <c r="BA24" s="28">
        <v>1017.20622627303</v>
      </c>
      <c r="BB24" s="28">
        <v>252.05484757794699</v>
      </c>
      <c r="BC24" s="28">
        <v>2.14976932929887</v>
      </c>
      <c r="BD24" s="28">
        <v>2.6237122747840801E-2</v>
      </c>
      <c r="BE24" s="28">
        <v>16.373791001835301</v>
      </c>
      <c r="BF24" s="28">
        <v>0.45700930681173002</v>
      </c>
      <c r="BG24" s="28">
        <v>24.073181842733199</v>
      </c>
      <c r="BH24" s="28">
        <v>3.6242819050138602</v>
      </c>
      <c r="BI24" s="28">
        <v>0.90781599188699003</v>
      </c>
      <c r="BJ24" s="28">
        <v>115.329942734943</v>
      </c>
      <c r="BK24" s="28">
        <v>20.000252921388199</v>
      </c>
      <c r="BL24" s="28">
        <v>2.5285570242012301</v>
      </c>
      <c r="BM24" s="28">
        <v>615.03496828100106</v>
      </c>
      <c r="BN24" s="28">
        <v>0.126796981100878</v>
      </c>
      <c r="BO24" s="28">
        <v>488.25161551833401</v>
      </c>
      <c r="BP24" s="28">
        <v>0</v>
      </c>
      <c r="BQ24" s="28">
        <v>0.25635948376134898</v>
      </c>
      <c r="BR24" s="28">
        <v>833.82408712696099</v>
      </c>
      <c r="BS24" s="28">
        <v>78.822399455612597</v>
      </c>
      <c r="BT24" s="28">
        <v>7070.2893533292499</v>
      </c>
      <c r="BU24" s="28">
        <v>1227.2277442826901</v>
      </c>
      <c r="BV24" s="28">
        <f t="shared" si="14"/>
        <v>2541.8347570863584</v>
      </c>
      <c r="BW24" s="28">
        <f t="shared" si="15"/>
        <v>1218.4656260321442</v>
      </c>
      <c r="BY24" s="28">
        <f t="shared" si="0"/>
        <v>7577.5434820375003</v>
      </c>
      <c r="CA24" s="32">
        <f t="shared" si="1"/>
        <v>7.9999977734928219E-3</v>
      </c>
      <c r="CB24" s="25">
        <f t="shared" si="2"/>
        <v>2.6719207136983411E-4</v>
      </c>
      <c r="CC24" s="25">
        <f t="shared" si="3"/>
        <v>2.5297099112914716E-4</v>
      </c>
      <c r="CD24" s="25">
        <f t="shared" si="4"/>
        <v>2.8964639452887433E-5</v>
      </c>
      <c r="CE24" s="25">
        <f t="shared" si="5"/>
        <v>-3.6815833947528533E-4</v>
      </c>
      <c r="CF24" s="25">
        <f t="shared" si="5"/>
        <v>-4.2048896973009088E-4</v>
      </c>
      <c r="CG24" s="25">
        <f t="shared" si="6"/>
        <v>-4.7047608550818833E-5</v>
      </c>
      <c r="CH24" s="25">
        <f t="shared" si="7"/>
        <v>2.873249526645076E-4</v>
      </c>
      <c r="CI24" s="25">
        <f t="shared" si="8"/>
        <v>-3.492868799218271E-5</v>
      </c>
      <c r="CJ24" s="25">
        <f t="shared" si="9"/>
        <v>2.851959016407244E-4</v>
      </c>
      <c r="CK24" s="25">
        <f t="shared" si="10"/>
        <v>-8.960695204790199E-5</v>
      </c>
      <c r="CL24" s="25">
        <f t="shared" si="11"/>
        <v>-3.2601226683340483E-5</v>
      </c>
      <c r="CM24" s="25">
        <f t="shared" si="12"/>
        <v>2.8458862168422098E-4</v>
      </c>
      <c r="CN24" s="25">
        <f t="shared" si="13"/>
        <v>6.4080459239599822E-5</v>
      </c>
      <c r="CO24" s="25"/>
      <c r="CP24" s="25"/>
      <c r="CQ24" s="25"/>
      <c r="CR24" s="25"/>
      <c r="CS24" s="25"/>
    </row>
    <row r="25" spans="1:97" x14ac:dyDescent="0.3">
      <c r="A25" s="22" t="s">
        <v>111</v>
      </c>
      <c r="B25" s="28">
        <v>69043.611615999995</v>
      </c>
      <c r="C25" s="28">
        <v>104.15420616</v>
      </c>
      <c r="D25" s="28">
        <v>14847.266466999999</v>
      </c>
      <c r="E25" s="28">
        <v>966.70545514000003</v>
      </c>
      <c r="F25" s="28">
        <v>774.08578342999999</v>
      </c>
      <c r="G25" s="28">
        <v>400.87071622000002</v>
      </c>
      <c r="H25" s="28">
        <v>5673.2353308000002</v>
      </c>
      <c r="I25" s="28">
        <v>24.534516750000002</v>
      </c>
      <c r="J25" s="28">
        <v>138.0831857</v>
      </c>
      <c r="K25" s="28">
        <v>57.592605341999999</v>
      </c>
      <c r="L25" s="28">
        <v>4.0497588120000003</v>
      </c>
      <c r="M25" s="28">
        <v>20.293094945</v>
      </c>
      <c r="N25" s="28">
        <v>8.4498512649999995</v>
      </c>
      <c r="P25" s="30" t="s">
        <v>202</v>
      </c>
      <c r="Q25" s="28">
        <v>7.8353654212928898</v>
      </c>
      <c r="R25" s="28">
        <v>3.9288340626521201</v>
      </c>
      <c r="S25" s="28">
        <v>23.787052778752201</v>
      </c>
      <c r="T25" s="28">
        <v>23.787266684077998</v>
      </c>
      <c r="U25" s="28">
        <v>14.5370905348137</v>
      </c>
      <c r="V25" s="28">
        <v>134.27224342720001</v>
      </c>
      <c r="W25" s="28">
        <v>19.791802863489298</v>
      </c>
      <c r="X25" s="28">
        <v>204.03892858442299</v>
      </c>
      <c r="Y25" s="28">
        <v>66391.066587741196</v>
      </c>
      <c r="Z25" s="28">
        <v>290.92877584695498</v>
      </c>
      <c r="AA25" s="28">
        <v>86.252033712366298</v>
      </c>
      <c r="AB25" s="28">
        <v>98.001400864812496</v>
      </c>
      <c r="AC25" s="28">
        <v>3.1823384260918699</v>
      </c>
      <c r="AD25" s="28">
        <v>55.801289627416601</v>
      </c>
      <c r="AE25" s="28">
        <v>55.801278572687899</v>
      </c>
      <c r="AF25" s="28">
        <v>114.250519120135</v>
      </c>
      <c r="AG25" s="28">
        <v>213.54019467456999</v>
      </c>
      <c r="AH25" s="28">
        <v>2.6249356458387201</v>
      </c>
      <c r="AI25" s="28">
        <v>2.42370705937818</v>
      </c>
      <c r="AJ25" s="28">
        <v>17.489466085521599</v>
      </c>
      <c r="AK25" s="28">
        <v>8.1990297485659394</v>
      </c>
      <c r="AL25" s="28">
        <v>99.855403297012103</v>
      </c>
      <c r="AM25" s="28">
        <v>0</v>
      </c>
      <c r="AN25" s="28">
        <v>12322.1020149142</v>
      </c>
      <c r="AO25" s="28">
        <v>1844.9750284010399</v>
      </c>
      <c r="AP25" s="28">
        <v>14281.327562435399</v>
      </c>
      <c r="AQ25" s="28">
        <v>167.67165458258199</v>
      </c>
      <c r="AR25" s="28">
        <v>0.36913994124682398</v>
      </c>
      <c r="AS25" s="28">
        <v>2920.2747418409599</v>
      </c>
      <c r="AT25" s="28">
        <v>1.9537737969653299</v>
      </c>
      <c r="AU25" s="28">
        <v>0.424215499705132</v>
      </c>
      <c r="AV25" s="28">
        <v>166.667024587046</v>
      </c>
      <c r="AW25" s="28">
        <v>3.1151681134498399</v>
      </c>
      <c r="AX25" s="28">
        <v>0.14332633409943901</v>
      </c>
      <c r="AY25" s="28">
        <v>0.11085494171530599</v>
      </c>
      <c r="AZ25" s="28">
        <v>936.93349550907396</v>
      </c>
      <c r="BA25" s="28">
        <v>749.35312193587799</v>
      </c>
      <c r="BB25" s="28">
        <v>187.580373573196</v>
      </c>
      <c r="BC25" s="28">
        <v>1.60965069748728</v>
      </c>
      <c r="BD25" s="28">
        <v>1.9644151523669301E-2</v>
      </c>
      <c r="BE25" s="28">
        <v>11.957833440808599</v>
      </c>
      <c r="BF25" s="28">
        <v>0.338689627473999</v>
      </c>
      <c r="BG25" s="28">
        <v>17.108111399549099</v>
      </c>
      <c r="BH25" s="28">
        <v>2.5338872379944499</v>
      </c>
      <c r="BI25" s="28">
        <v>0.654106455684342</v>
      </c>
      <c r="BJ25" s="28">
        <v>81.7848024383119</v>
      </c>
      <c r="BK25" s="28">
        <v>14.912880653672101</v>
      </c>
      <c r="BL25" s="28">
        <v>1.8789926288463701</v>
      </c>
      <c r="BM25" s="28">
        <v>458.59080253751898</v>
      </c>
      <c r="BN25" s="28">
        <v>9.3098106450172802E-2</v>
      </c>
      <c r="BO25" s="28">
        <v>385.39567245931102</v>
      </c>
      <c r="BP25" s="28">
        <v>0</v>
      </c>
      <c r="BQ25" s="28">
        <v>0.18856743845958601</v>
      </c>
      <c r="BR25" s="28">
        <v>651.20057535466196</v>
      </c>
      <c r="BS25" s="28">
        <v>62.637773681244603</v>
      </c>
      <c r="BT25" s="28">
        <v>5518.6747793448903</v>
      </c>
      <c r="BU25" s="28">
        <v>932.61020110975096</v>
      </c>
      <c r="BV25" s="28">
        <f t="shared" si="14"/>
        <v>2012.9991708902933</v>
      </c>
      <c r="BW25" s="28">
        <f t="shared" si="15"/>
        <v>926.04976252610038</v>
      </c>
      <c r="BY25" s="28">
        <f t="shared" si="0"/>
        <v>5904.211217350763</v>
      </c>
      <c r="CA25" s="32">
        <f t="shared" si="1"/>
        <v>7.9999929012658129E-3</v>
      </c>
      <c r="CB25" s="25">
        <f t="shared" si="2"/>
        <v>-3.8418399127372778E-2</v>
      </c>
      <c r="CC25" s="25">
        <f t="shared" si="3"/>
        <v>-4.1273444649793087E-2</v>
      </c>
      <c r="CD25" s="25">
        <f t="shared" si="4"/>
        <v>-3.8117380449961873E-2</v>
      </c>
      <c r="CE25" s="25">
        <f t="shared" si="5"/>
        <v>-3.0797343154140403E-2</v>
      </c>
      <c r="CF25" s="25">
        <f t="shared" si="5"/>
        <v>-3.1950801866597718E-2</v>
      </c>
      <c r="CG25" s="25">
        <f t="shared" si="6"/>
        <v>-3.8603577499026438E-2</v>
      </c>
      <c r="CH25" s="25">
        <f t="shared" si="7"/>
        <v>-2.7243811060683562E-2</v>
      </c>
      <c r="CI25" s="25">
        <f t="shared" si="8"/>
        <v>-3.0457093308022997E-2</v>
      </c>
      <c r="CJ25" s="25">
        <f t="shared" si="9"/>
        <v>-2.7598887246704007E-2</v>
      </c>
      <c r="CK25" s="25">
        <f t="shared" si="10"/>
        <v>-3.1103416118696693E-2</v>
      </c>
      <c r="CL25" s="25">
        <f t="shared" si="11"/>
        <v>-2.985974102693803E-2</v>
      </c>
      <c r="CM25" s="25">
        <f t="shared" si="12"/>
        <v>-2.4702593806875898E-2</v>
      </c>
      <c r="CN25" s="25">
        <f t="shared" si="13"/>
        <v>-2.9683542179373516E-2</v>
      </c>
      <c r="CO25" s="25"/>
      <c r="CP25" s="25"/>
      <c r="CQ25" s="25"/>
      <c r="CR25" s="25"/>
      <c r="CS25" s="25"/>
    </row>
    <row r="26" spans="1:97" x14ac:dyDescent="0.3">
      <c r="A26" s="22" t="s">
        <v>112</v>
      </c>
      <c r="B26" s="28">
        <v>147824.05236999999</v>
      </c>
      <c r="C26" s="28">
        <v>244.34229124999999</v>
      </c>
      <c r="D26" s="28">
        <v>35041.129231999999</v>
      </c>
      <c r="E26" s="28">
        <v>2274.5050892999998</v>
      </c>
      <c r="F26" s="28">
        <v>1821.8614468000001</v>
      </c>
      <c r="G26" s="28">
        <v>911.53328010999996</v>
      </c>
      <c r="H26" s="28">
        <v>13827.567252000001</v>
      </c>
      <c r="I26" s="28">
        <v>57.317779244</v>
      </c>
      <c r="J26" s="28">
        <v>322.16930558000001</v>
      </c>
      <c r="K26" s="28">
        <v>134.26422156000001</v>
      </c>
      <c r="L26" s="28">
        <v>9.4674950312000004</v>
      </c>
      <c r="M26" s="28">
        <v>47.289873319999998</v>
      </c>
      <c r="N26" s="28">
        <v>19.724675001000001</v>
      </c>
      <c r="P26" s="30" t="s">
        <v>203</v>
      </c>
      <c r="Q26" s="28">
        <v>18.776305418423402</v>
      </c>
      <c r="R26" s="28">
        <v>9.4671707499911602</v>
      </c>
      <c r="S26" s="28">
        <v>57.3151383688325</v>
      </c>
      <c r="T26" s="28">
        <v>57.315718127532897</v>
      </c>
      <c r="U26" s="28">
        <v>35.005884633046101</v>
      </c>
      <c r="V26" s="28">
        <v>322.26012587070602</v>
      </c>
      <c r="W26" s="28">
        <v>47.3036110277652</v>
      </c>
      <c r="X26" s="28">
        <v>490.19823685137999</v>
      </c>
      <c r="Y26" s="28">
        <v>147857.08315591601</v>
      </c>
      <c r="Z26" s="28">
        <v>697.88502600390802</v>
      </c>
      <c r="AA26" s="28">
        <v>206.73755102144801</v>
      </c>
      <c r="AB26" s="28">
        <v>235.31296711572901</v>
      </c>
      <c r="AC26" s="28">
        <v>7.6081876804311301</v>
      </c>
      <c r="AD26" s="28">
        <v>134.251959308826</v>
      </c>
      <c r="AE26" s="28">
        <v>134.25197420292201</v>
      </c>
      <c r="AF26" s="28">
        <v>280.33288612796701</v>
      </c>
      <c r="AG26" s="28">
        <v>525.55244664588804</v>
      </c>
      <c r="AH26" s="28">
        <v>6.2517357462399596</v>
      </c>
      <c r="AI26" s="28">
        <v>5.8873744875234797</v>
      </c>
      <c r="AJ26" s="28">
        <v>41.690150208446298</v>
      </c>
      <c r="AK26" s="28">
        <v>19.7259487127887</v>
      </c>
      <c r="AL26" s="28">
        <v>244.404145325374</v>
      </c>
      <c r="AM26" s="28">
        <v>0</v>
      </c>
      <c r="AN26" s="28">
        <v>30213.856785330401</v>
      </c>
      <c r="AO26" s="28">
        <v>4547.4325177554701</v>
      </c>
      <c r="AP26" s="28">
        <v>35041.622189213798</v>
      </c>
      <c r="AQ26" s="28">
        <v>402.95775307677002</v>
      </c>
      <c r="AR26" s="28">
        <v>0.91329317195500304</v>
      </c>
      <c r="AS26" s="28">
        <v>7380.4125572810299</v>
      </c>
      <c r="AT26" s="28">
        <v>4.8214587013674102</v>
      </c>
      <c r="AU26" s="28">
        <v>1.03264891637317</v>
      </c>
      <c r="AV26" s="28">
        <v>408.06693585101198</v>
      </c>
      <c r="AW26" s="28">
        <v>7.6158933403881202</v>
      </c>
      <c r="AX26" s="28">
        <v>0.34411740504968602</v>
      </c>
      <c r="AY26" s="28">
        <v>0.27350599392626601</v>
      </c>
      <c r="AZ26" s="28">
        <v>2273.65896475614</v>
      </c>
      <c r="BA26" s="28">
        <v>1821.08713332153</v>
      </c>
      <c r="BB26" s="28">
        <v>452.57183143460202</v>
      </c>
      <c r="BC26" s="28">
        <v>3.8616265555537099</v>
      </c>
      <c r="BD26" s="28">
        <v>4.7262554715962003E-2</v>
      </c>
      <c r="BE26" s="28">
        <v>29.090204994571099</v>
      </c>
      <c r="BF26" s="28">
        <v>0.82029769650071305</v>
      </c>
      <c r="BG26" s="28">
        <v>42.238422581942999</v>
      </c>
      <c r="BH26" s="28">
        <v>6.3171897374846298</v>
      </c>
      <c r="BI26" s="28">
        <v>1.6044145076252301</v>
      </c>
      <c r="BJ26" s="28">
        <v>202.12027220467601</v>
      </c>
      <c r="BK26" s="28">
        <v>37.873046693496804</v>
      </c>
      <c r="BL26" s="28">
        <v>4.5322381289373102</v>
      </c>
      <c r="BM26" s="28">
        <v>1107.16131913556</v>
      </c>
      <c r="BN26" s="28">
        <v>0.22603184389071601</v>
      </c>
      <c r="BO26" s="28">
        <v>911.51311307836897</v>
      </c>
      <c r="BP26" s="28">
        <v>0</v>
      </c>
      <c r="BQ26" s="28">
        <v>0.45940233371308797</v>
      </c>
      <c r="BR26" s="28">
        <v>1633.69280757762</v>
      </c>
      <c r="BS26" s="28">
        <v>154.574779329552</v>
      </c>
      <c r="BT26" s="28">
        <v>13831.011079768699</v>
      </c>
      <c r="BU26" s="28">
        <v>2362.36293014477</v>
      </c>
      <c r="BV26" s="28">
        <f t="shared" si="14"/>
        <v>5087.4543226262404</v>
      </c>
      <c r="BW26" s="28">
        <f t="shared" si="15"/>
        <v>2346.5792485381598</v>
      </c>
      <c r="BY26" s="28">
        <f t="shared" si="0"/>
        <v>14757.066365797778</v>
      </c>
      <c r="CA26" s="32">
        <f t="shared" si="1"/>
        <v>7.9999973920801132E-3</v>
      </c>
      <c r="CB26" s="25">
        <f t="shared" si="2"/>
        <v>2.2344662716557544E-4</v>
      </c>
      <c r="CC26" s="25">
        <f t="shared" si="3"/>
        <v>2.5314518848777018E-4</v>
      </c>
      <c r="CD26" s="25">
        <f t="shared" si="4"/>
        <v>1.4067960268494161E-5</v>
      </c>
      <c r="CE26" s="25">
        <f t="shared" si="5"/>
        <v>-3.7200380330658649E-4</v>
      </c>
      <c r="CF26" s="25">
        <f t="shared" si="5"/>
        <v>-4.2501227512667768E-4</v>
      </c>
      <c r="CG26" s="25">
        <f t="shared" si="6"/>
        <v>-2.2124295482175291E-5</v>
      </c>
      <c r="CH26" s="25">
        <f t="shared" si="7"/>
        <v>2.4905521744618533E-4</v>
      </c>
      <c r="CI26" s="25">
        <f t="shared" si="8"/>
        <v>-3.5959461344964549E-5</v>
      </c>
      <c r="CJ26" s="25">
        <f t="shared" si="9"/>
        <v>2.8190236975711409E-4</v>
      </c>
      <c r="CK26" s="25">
        <f t="shared" si="10"/>
        <v>-9.1218322615625912E-5</v>
      </c>
      <c r="CL26" s="25">
        <f t="shared" si="11"/>
        <v>-3.4252060103706466E-5</v>
      </c>
      <c r="CM26" s="25">
        <f t="shared" si="12"/>
        <v>2.9049999081710143E-4</v>
      </c>
      <c r="CN26" s="25">
        <f t="shared" si="13"/>
        <v>6.457453867472754E-5</v>
      </c>
      <c r="CO26" s="25"/>
      <c r="CP26" s="25"/>
      <c r="CQ26" s="25"/>
      <c r="CR26" s="25"/>
      <c r="CS26" s="25"/>
    </row>
    <row r="27" spans="1:97" x14ac:dyDescent="0.3">
      <c r="A27" s="22" t="s">
        <v>113</v>
      </c>
      <c r="B27" s="28">
        <v>228110.51942</v>
      </c>
      <c r="C27" s="28">
        <v>302.60195741000001</v>
      </c>
      <c r="D27" s="28">
        <v>50517.308772999997</v>
      </c>
      <c r="E27" s="28">
        <v>2813.1326869999998</v>
      </c>
      <c r="F27" s="28">
        <v>2252.9870058000001</v>
      </c>
      <c r="G27" s="28">
        <v>1127.4882230999999</v>
      </c>
      <c r="H27" s="28">
        <v>18444.630628999999</v>
      </c>
      <c r="I27" s="28">
        <v>78.463221395999994</v>
      </c>
      <c r="J27" s="28">
        <v>471.49365977999997</v>
      </c>
      <c r="K27" s="28">
        <v>181.76864380000001</v>
      </c>
      <c r="L27" s="28">
        <v>13.099229834999999</v>
      </c>
      <c r="M27" s="28">
        <v>69.807673847000004</v>
      </c>
      <c r="N27" s="28">
        <v>27.567272244000002</v>
      </c>
      <c r="P27" s="30" t="s">
        <v>204</v>
      </c>
      <c r="Q27" s="28">
        <v>29.161175609034299</v>
      </c>
      <c r="R27" s="28">
        <v>13.099834749620801</v>
      </c>
      <c r="S27" s="28">
        <v>78.465700568648302</v>
      </c>
      <c r="T27" s="28">
        <v>78.466389824537998</v>
      </c>
      <c r="U27" s="28">
        <v>48.389710315150602</v>
      </c>
      <c r="V27" s="28">
        <v>471.63763354735403</v>
      </c>
      <c r="W27" s="28">
        <v>69.830417161828706</v>
      </c>
      <c r="X27" s="28">
        <v>693.51089520066898</v>
      </c>
      <c r="Y27" s="28">
        <v>228167.31100889001</v>
      </c>
      <c r="Z27" s="28">
        <v>1033.8427892334801</v>
      </c>
      <c r="AA27" s="28">
        <v>303.00075534324299</v>
      </c>
      <c r="AB27" s="28">
        <v>327.92183490398298</v>
      </c>
      <c r="AC27" s="28">
        <v>11.9814576449411</v>
      </c>
      <c r="AD27" s="28">
        <v>181.76636767384301</v>
      </c>
      <c r="AE27" s="28">
        <v>181.76635843950399</v>
      </c>
      <c r="AF27" s="28">
        <v>404.17091191322601</v>
      </c>
      <c r="AG27" s="28">
        <v>700.96731934974696</v>
      </c>
      <c r="AH27" s="28">
        <v>10.0597327656775</v>
      </c>
      <c r="AI27" s="28">
        <v>7.4343141465853098</v>
      </c>
      <c r="AJ27" s="28">
        <v>70.185541315526606</v>
      </c>
      <c r="AK27" s="28">
        <v>27.570911504650201</v>
      </c>
      <c r="AL27" s="28">
        <v>302.68956798227401</v>
      </c>
      <c r="AM27" s="28">
        <v>0</v>
      </c>
      <c r="AN27" s="28">
        <v>43447.277845202399</v>
      </c>
      <c r="AO27" s="28">
        <v>6669.8868184548801</v>
      </c>
      <c r="AP27" s="28">
        <v>50521.335575570498</v>
      </c>
      <c r="AQ27" s="28">
        <v>573.41954107761899</v>
      </c>
      <c r="AR27" s="28">
        <v>1.12449648858832</v>
      </c>
      <c r="AS27" s="28">
        <v>9637.4684623423</v>
      </c>
      <c r="AT27" s="28">
        <v>5.9373095079834801</v>
      </c>
      <c r="AU27" s="28">
        <v>1.27655714854191</v>
      </c>
      <c r="AV27" s="28">
        <v>504.57887652463398</v>
      </c>
      <c r="AW27" s="28">
        <v>9.3912977022327304</v>
      </c>
      <c r="AX27" s="28">
        <v>0.42619083626823601</v>
      </c>
      <c r="AY27" s="28">
        <v>0.33699972651664201</v>
      </c>
      <c r="AZ27" s="28">
        <v>2812.2166871489198</v>
      </c>
      <c r="BA27" s="28">
        <v>2252.1329395120001</v>
      </c>
      <c r="BB27" s="28">
        <v>560.08374763691995</v>
      </c>
      <c r="BC27" s="28">
        <v>4.7794172004607596</v>
      </c>
      <c r="BD27" s="28">
        <v>5.8534617525642499E-2</v>
      </c>
      <c r="BE27" s="28">
        <v>35.910073876882798</v>
      </c>
      <c r="BF27" s="28">
        <v>1.0150850782365199</v>
      </c>
      <c r="BG27" s="28">
        <v>51.983810005676801</v>
      </c>
      <c r="BH27" s="28">
        <v>7.7619081201739402</v>
      </c>
      <c r="BI27" s="28">
        <v>1.9780639902555699</v>
      </c>
      <c r="BJ27" s="28">
        <v>248.68344306839199</v>
      </c>
      <c r="BK27" s="28">
        <v>48.836753068571397</v>
      </c>
      <c r="BL27" s="28">
        <v>5.6065604369560704</v>
      </c>
      <c r="BM27" s="28">
        <v>1371.00506952826</v>
      </c>
      <c r="BN27" s="28">
        <v>0.27924565441447902</v>
      </c>
      <c r="BO27" s="28">
        <v>1127.4922734392601</v>
      </c>
      <c r="BP27" s="28">
        <v>0</v>
      </c>
      <c r="BQ27" s="28">
        <v>0.56825784737891405</v>
      </c>
      <c r="BR27" s="28">
        <v>2187.1467889966402</v>
      </c>
      <c r="BS27" s="28">
        <v>209.84262591630099</v>
      </c>
      <c r="BT27" s="28">
        <v>18449.752523024501</v>
      </c>
      <c r="BU27" s="28">
        <v>3151.4291436390599</v>
      </c>
      <c r="BV27" s="28">
        <f t="shared" si="14"/>
        <v>6643.2845328608964</v>
      </c>
      <c r="BW27" s="28">
        <f t="shared" si="15"/>
        <v>3129.3683294734378</v>
      </c>
      <c r="BY27" s="28">
        <f t="shared" si="0"/>
        <v>19777.036800505753</v>
      </c>
      <c r="CA27" s="32">
        <f t="shared" si="1"/>
        <v>8.0000044992607471E-3</v>
      </c>
      <c r="CB27" s="25">
        <f t="shared" si="2"/>
        <v>2.4896523419619946E-4</v>
      </c>
      <c r="CC27" s="25">
        <f t="shared" si="3"/>
        <v>2.8952414261913464E-4</v>
      </c>
      <c r="CD27" s="25">
        <f t="shared" si="4"/>
        <v>7.9711343860286622E-5</v>
      </c>
      <c r="CE27" s="25">
        <f t="shared" si="5"/>
        <v>-3.2561558696216579E-4</v>
      </c>
      <c r="CF27" s="25">
        <f t="shared" si="5"/>
        <v>-3.7908176381015003E-4</v>
      </c>
      <c r="CG27" s="25">
        <f t="shared" si="6"/>
        <v>3.592356156979314E-6</v>
      </c>
      <c r="CH27" s="25">
        <f t="shared" si="7"/>
        <v>2.7769024642047613E-4</v>
      </c>
      <c r="CI27" s="25">
        <f t="shared" si="8"/>
        <v>4.0381066206967302E-5</v>
      </c>
      <c r="CJ27" s="25">
        <f t="shared" si="9"/>
        <v>3.0535674100312053E-4</v>
      </c>
      <c r="CK27" s="25">
        <f t="shared" si="10"/>
        <v>-1.257290833138501E-5</v>
      </c>
      <c r="CL27" s="25">
        <f t="shared" si="11"/>
        <v>4.6179403554328639E-5</v>
      </c>
      <c r="CM27" s="25">
        <f t="shared" si="12"/>
        <v>3.2579963742309043E-4</v>
      </c>
      <c r="CN27" s="25">
        <f t="shared" si="13"/>
        <v>1.3201381036137511E-4</v>
      </c>
      <c r="CO27" s="25"/>
      <c r="CP27" s="25"/>
      <c r="CQ27" s="25"/>
      <c r="CR27" s="25"/>
      <c r="CS27" s="25"/>
    </row>
    <row r="28" spans="1:97" x14ac:dyDescent="0.3">
      <c r="A28" s="58" t="s">
        <v>114</v>
      </c>
      <c r="B28" s="28">
        <v>218101.96247</v>
      </c>
      <c r="C28" s="28">
        <v>298.29684675999999</v>
      </c>
      <c r="D28" s="28">
        <v>49732.665270999998</v>
      </c>
      <c r="E28" s="28">
        <v>1425.9423405</v>
      </c>
      <c r="F28" s="28">
        <v>980.71938090000003</v>
      </c>
      <c r="G28" s="28">
        <v>687.65891541999997</v>
      </c>
      <c r="H28" s="28">
        <v>17929.282685999999</v>
      </c>
      <c r="I28" s="28">
        <v>77.756349231000002</v>
      </c>
      <c r="J28" s="28">
        <v>467.01499481000002</v>
      </c>
      <c r="K28" s="28">
        <v>179.94917508</v>
      </c>
      <c r="L28" s="28">
        <v>13.000023948000001</v>
      </c>
      <c r="M28" s="28">
        <v>69.603586282999999</v>
      </c>
      <c r="N28" s="28">
        <v>27.332776004999999</v>
      </c>
      <c r="P28" s="30" t="s">
        <v>205</v>
      </c>
      <c r="Q28" s="28">
        <v>28.980867588632101</v>
      </c>
      <c r="R28" s="28">
        <v>13.0011565109561</v>
      </c>
      <c r="S28" s="28">
        <v>77.761946530336999</v>
      </c>
      <c r="T28" s="28">
        <v>77.7626027850783</v>
      </c>
      <c r="U28" s="28">
        <v>47.978170078837202</v>
      </c>
      <c r="V28" s="28">
        <v>467.17836700206499</v>
      </c>
      <c r="W28" s="28">
        <v>69.629789742711594</v>
      </c>
      <c r="X28" s="28">
        <v>685.85652295916702</v>
      </c>
      <c r="Y28" s="28">
        <v>218173.39980268601</v>
      </c>
      <c r="Z28" s="28">
        <v>1026.13177193963</v>
      </c>
      <c r="AA28" s="28">
        <v>300.562029284613</v>
      </c>
      <c r="AB28" s="28">
        <v>324.85378422636899</v>
      </c>
      <c r="AC28" s="28">
        <v>11.901164468757701</v>
      </c>
      <c r="AD28" s="28">
        <v>179.95349297042301</v>
      </c>
      <c r="AE28" s="28">
        <v>179.95348777403899</v>
      </c>
      <c r="AF28" s="28">
        <v>397.90421870886303</v>
      </c>
      <c r="AG28" s="28">
        <v>671.78154742829099</v>
      </c>
      <c r="AH28" s="28">
        <v>9.9431577567898994</v>
      </c>
      <c r="AI28" s="28">
        <v>7.3643420991308197</v>
      </c>
      <c r="AJ28" s="28">
        <v>69.796073951677698</v>
      </c>
      <c r="AK28" s="28">
        <v>27.3375658112918</v>
      </c>
      <c r="AL28" s="28">
        <v>298.391804768707</v>
      </c>
      <c r="AM28" s="28">
        <v>0</v>
      </c>
      <c r="AN28" s="28">
        <v>42775.307096413599</v>
      </c>
      <c r="AO28" s="28">
        <v>6564.8269196823103</v>
      </c>
      <c r="AP28" s="28">
        <v>49738.038234804801</v>
      </c>
      <c r="AQ28" s="28">
        <v>565.06199955333295</v>
      </c>
      <c r="AR28" s="28">
        <v>1.14932736101236</v>
      </c>
      <c r="AS28" s="28">
        <v>9305.79262938375</v>
      </c>
      <c r="AT28" s="28">
        <v>6.0644622038503702</v>
      </c>
      <c r="AU28" s="28">
        <v>1.27320623147428</v>
      </c>
      <c r="AV28" s="28">
        <v>502.56559170400601</v>
      </c>
      <c r="AW28" s="28">
        <v>9.5116177244994091</v>
      </c>
      <c r="AX28" s="28">
        <v>0.4201342955406</v>
      </c>
      <c r="AY28" s="28">
        <v>0.342935610046462</v>
      </c>
      <c r="AZ28" s="28">
        <v>1425.73726192342</v>
      </c>
      <c r="BA28" s="28">
        <v>980.517038771584</v>
      </c>
      <c r="BB28" s="28">
        <v>445.22022315183699</v>
      </c>
      <c r="BC28" s="28">
        <v>4.7310971762099197</v>
      </c>
      <c r="BD28" s="28">
        <v>5.7702379624883497E-2</v>
      </c>
      <c r="BE28" s="28">
        <v>36.136610670370402</v>
      </c>
      <c r="BF28" s="28">
        <v>1.0059589572137899</v>
      </c>
      <c r="BG28" s="28">
        <v>53.302958152967697</v>
      </c>
      <c r="BH28" s="28">
        <v>8.0347550879919698</v>
      </c>
      <c r="BI28" s="28">
        <v>2.0064821844496898</v>
      </c>
      <c r="BJ28" s="28">
        <v>255.438225268275</v>
      </c>
      <c r="BK28" s="28">
        <v>48.004267105954298</v>
      </c>
      <c r="BL28" s="28">
        <v>5.56764128893224</v>
      </c>
      <c r="BM28" s="28">
        <v>92.628766914135397</v>
      </c>
      <c r="BN28" s="28">
        <v>0.27956556098259999</v>
      </c>
      <c r="BO28" s="28">
        <v>687.87724761410198</v>
      </c>
      <c r="BP28" s="28">
        <v>0</v>
      </c>
      <c r="BQ28" s="28">
        <v>0.56305208701910903</v>
      </c>
      <c r="BR28" s="28">
        <v>2125.9670668681001</v>
      </c>
      <c r="BS28" s="28">
        <v>203.35110004038401</v>
      </c>
      <c r="BT28" s="28">
        <v>17934.975634517701</v>
      </c>
      <c r="BU28" s="28">
        <v>3085.20782375308</v>
      </c>
      <c r="BV28" s="28">
        <f t="shared" si="14"/>
        <v>6414.6542717475168</v>
      </c>
      <c r="BW28" s="28">
        <f t="shared" si="15"/>
        <v>3063.3337207151135</v>
      </c>
      <c r="BY28" s="28">
        <f t="shared" si="0"/>
        <v>19243.991177076339</v>
      </c>
      <c r="CA28" s="32">
        <f t="shared" si="1"/>
        <v>7.9999982474263463E-3</v>
      </c>
      <c r="CB28" s="25">
        <f t="shared" si="2"/>
        <v>3.275409898974841E-4</v>
      </c>
      <c r="CC28" s="25">
        <f t="shared" si="3"/>
        <v>3.1833393392659786E-4</v>
      </c>
      <c r="CD28" s="25">
        <f t="shared" si="4"/>
        <v>1.0803691649189848E-4</v>
      </c>
      <c r="CE28" s="25">
        <f t="shared" si="5"/>
        <v>-1.4381968383667305E-4</v>
      </c>
      <c r="CF28" s="25">
        <f t="shared" si="5"/>
        <v>-2.0632010782773236E-4</v>
      </c>
      <c r="CG28" s="25">
        <f t="shared" si="6"/>
        <v>3.1750071031748888E-4</v>
      </c>
      <c r="CH28" s="25">
        <f t="shared" si="7"/>
        <v>3.1752238042115176E-4</v>
      </c>
      <c r="CI28" s="25">
        <f t="shared" si="8"/>
        <v>8.0424996031136801E-5</v>
      </c>
      <c r="CJ28" s="25">
        <f t="shared" si="9"/>
        <v>3.4982215534949863E-4</v>
      </c>
      <c r="CK28" s="25">
        <f t="shared" si="10"/>
        <v>2.3966178433824581E-5</v>
      </c>
      <c r="CL28" s="25">
        <f t="shared" si="11"/>
        <v>8.7120066903714251E-5</v>
      </c>
      <c r="CM28" s="25">
        <f t="shared" si="12"/>
        <v>3.7646709186873605E-4</v>
      </c>
      <c r="CN28" s="25">
        <f t="shared" si="13"/>
        <v>1.7524038871587523E-4</v>
      </c>
      <c r="CO28" s="25"/>
      <c r="CP28" s="25"/>
      <c r="CQ28" s="25"/>
      <c r="CR28" s="25"/>
      <c r="CS28" s="25"/>
    </row>
    <row r="29" spans="1:97" x14ac:dyDescent="0.3">
      <c r="A29" s="22" t="s">
        <v>115</v>
      </c>
      <c r="B29" s="28">
        <v>105161.08878999999</v>
      </c>
      <c r="C29" s="28">
        <v>130.43451024999999</v>
      </c>
      <c r="D29" s="28">
        <v>18699.690208</v>
      </c>
      <c r="E29" s="28">
        <v>1210.6232150000001</v>
      </c>
      <c r="F29" s="28">
        <v>969.40221202999999</v>
      </c>
      <c r="G29" s="28">
        <v>496.13384848999999</v>
      </c>
      <c r="H29" s="28">
        <v>7667.6139082</v>
      </c>
      <c r="I29" s="28">
        <v>33.917562717000003</v>
      </c>
      <c r="J29" s="28">
        <v>202.94438676999999</v>
      </c>
      <c r="K29" s="28">
        <v>78.594393776000004</v>
      </c>
      <c r="L29" s="28">
        <v>5.6560793513999998</v>
      </c>
      <c r="M29" s="28">
        <v>30.121995975000001</v>
      </c>
      <c r="N29" s="28">
        <v>11.924149126</v>
      </c>
      <c r="P29" s="30" t="s">
        <v>206</v>
      </c>
      <c r="Q29" s="28">
        <v>12.6212794407299</v>
      </c>
      <c r="R29" s="28">
        <v>5.6560805743357703</v>
      </c>
      <c r="S29" s="28">
        <v>33.917129628361501</v>
      </c>
      <c r="T29" s="28">
        <v>33.917432883471598</v>
      </c>
      <c r="U29" s="28">
        <v>20.9236722597926</v>
      </c>
      <c r="V29" s="28">
        <v>203.00032652156199</v>
      </c>
      <c r="W29" s="28">
        <v>30.130506434868298</v>
      </c>
      <c r="X29" s="28">
        <v>300.75174141587399</v>
      </c>
      <c r="Y29" s="28">
        <v>105185.955028357</v>
      </c>
      <c r="Z29" s="28">
        <v>447.61961173488299</v>
      </c>
      <c r="AA29" s="28">
        <v>131.26898158815399</v>
      </c>
      <c r="AB29" s="28">
        <v>142.05604777261499</v>
      </c>
      <c r="AC29" s="28">
        <v>5.1853458150968903</v>
      </c>
      <c r="AD29" s="28">
        <v>78.589915837693496</v>
      </c>
      <c r="AE29" s="28">
        <v>78.589938940090406</v>
      </c>
      <c r="AF29" s="28">
        <v>149.60137853690199</v>
      </c>
      <c r="AG29" s="28">
        <v>290.93302163968701</v>
      </c>
      <c r="AH29" s="28">
        <v>4.3419724134591</v>
      </c>
      <c r="AI29" s="28">
        <v>3.2040298546669002</v>
      </c>
      <c r="AJ29" s="28">
        <v>30.3796197082447</v>
      </c>
      <c r="AK29" s="28">
        <v>11.925205841908401</v>
      </c>
      <c r="AL29" s="28">
        <v>130.467512811609</v>
      </c>
      <c r="AM29" s="28">
        <v>0</v>
      </c>
      <c r="AN29" s="28">
        <v>16136.632253399201</v>
      </c>
      <c r="AO29" s="28">
        <v>2413.94677932285</v>
      </c>
      <c r="AP29" s="28">
        <v>18700.180411259</v>
      </c>
      <c r="AQ29" s="28">
        <v>246.99648366650601</v>
      </c>
      <c r="AR29" s="28">
        <v>0.48114684876844199</v>
      </c>
      <c r="AS29" s="28">
        <v>3964.6886021627301</v>
      </c>
      <c r="AT29" s="28">
        <v>2.5409798177879899</v>
      </c>
      <c r="AU29" s="28">
        <v>0.54894919139976905</v>
      </c>
      <c r="AV29" s="28">
        <v>217.05800889564901</v>
      </c>
      <c r="AW29" s="28">
        <v>4.0260343689545097</v>
      </c>
      <c r="AX29" s="28">
        <v>0.18369768371390599</v>
      </c>
      <c r="AY29" s="28">
        <v>0.14432456026058599</v>
      </c>
      <c r="AZ29" s="28">
        <v>1210.16040040487</v>
      </c>
      <c r="BA29" s="28">
        <v>968.97888362494905</v>
      </c>
      <c r="BB29" s="28">
        <v>241.18151677992901</v>
      </c>
      <c r="BC29" s="28">
        <v>2.0583521387589001</v>
      </c>
      <c r="BD29" s="28">
        <v>2.5229775955290201E-2</v>
      </c>
      <c r="BE29" s="28">
        <v>15.415237255907</v>
      </c>
      <c r="BF29" s="28">
        <v>0.43706147974227899</v>
      </c>
      <c r="BG29" s="28">
        <v>22.232233193890899</v>
      </c>
      <c r="BH29" s="28">
        <v>3.3125964318193</v>
      </c>
      <c r="BI29" s="28">
        <v>0.84782270099263002</v>
      </c>
      <c r="BJ29" s="28">
        <v>106.318390625947</v>
      </c>
      <c r="BK29" s="28">
        <v>20.326770943487801</v>
      </c>
      <c r="BL29" s="28">
        <v>2.4130212944438001</v>
      </c>
      <c r="BM29" s="28">
        <v>590.81580824197897</v>
      </c>
      <c r="BN29" s="28">
        <v>0.119989118977937</v>
      </c>
      <c r="BO29" s="28">
        <v>496.11478990503599</v>
      </c>
      <c r="BP29" s="28">
        <v>0</v>
      </c>
      <c r="BQ29" s="28">
        <v>0.24454708283906801</v>
      </c>
      <c r="BR29" s="28">
        <v>908.79108517616601</v>
      </c>
      <c r="BS29" s="28">
        <v>87.804377526943199</v>
      </c>
      <c r="BT29" s="28">
        <v>7669.6245027199502</v>
      </c>
      <c r="BU29" s="28">
        <v>1310.2948419009299</v>
      </c>
      <c r="BV29" s="28">
        <f t="shared" si="14"/>
        <v>2732.9328828699699</v>
      </c>
      <c r="BW29" s="28">
        <f t="shared" si="15"/>
        <v>1300.752910364834</v>
      </c>
      <c r="BY29" s="28">
        <f t="shared" si="0"/>
        <v>8243.9394040904226</v>
      </c>
      <c r="CA29" s="32">
        <f t="shared" si="1"/>
        <v>7.9999965372970425E-3</v>
      </c>
      <c r="CB29" s="25">
        <f t="shared" si="2"/>
        <v>2.3645854795836864E-4</v>
      </c>
      <c r="CC29" s="25">
        <f t="shared" si="3"/>
        <v>2.5302016732960223E-4</v>
      </c>
      <c r="CD29" s="25">
        <f t="shared" si="4"/>
        <v>2.6214512301926318E-5</v>
      </c>
      <c r="CE29" s="25">
        <f t="shared" si="5"/>
        <v>-3.8229449873064932E-4</v>
      </c>
      <c r="CF29" s="25">
        <f t="shared" si="5"/>
        <v>-4.3669015791129384E-4</v>
      </c>
      <c r="CG29" s="25">
        <f t="shared" si="6"/>
        <v>-3.8414200163938804E-5</v>
      </c>
      <c r="CH29" s="25">
        <f t="shared" si="7"/>
        <v>2.6221906110844334E-4</v>
      </c>
      <c r="CI29" s="25">
        <f t="shared" si="8"/>
        <v>-3.8279144491627477E-6</v>
      </c>
      <c r="CJ29" s="25">
        <f t="shared" si="9"/>
        <v>2.7564079229937445E-4</v>
      </c>
      <c r="CK29" s="25">
        <f t="shared" si="10"/>
        <v>-5.6681344502700891E-5</v>
      </c>
      <c r="CL29" s="25">
        <f t="shared" si="11"/>
        <v>2.1621616219472455E-7</v>
      </c>
      <c r="CM29" s="25">
        <f t="shared" si="12"/>
        <v>2.8253306571585714E-4</v>
      </c>
      <c r="CN29" s="25">
        <f t="shared" si="13"/>
        <v>8.8619816578531233E-5</v>
      </c>
      <c r="CO29" s="25"/>
      <c r="CP29" s="25"/>
      <c r="CQ29" s="25"/>
      <c r="CR29" s="25"/>
      <c r="CS29" s="25"/>
    </row>
    <row r="30" spans="1:97" x14ac:dyDescent="0.3">
      <c r="A30" s="22" t="s">
        <v>116</v>
      </c>
      <c r="B30" s="28">
        <v>332721.05878999998</v>
      </c>
      <c r="C30" s="28">
        <v>425.20896390000001</v>
      </c>
      <c r="D30" s="28">
        <v>63088.590236999997</v>
      </c>
      <c r="E30" s="28">
        <v>2007.1210338999999</v>
      </c>
      <c r="F30" s="28">
        <v>1375.4175339999999</v>
      </c>
      <c r="G30" s="28">
        <v>997.18065366999997</v>
      </c>
      <c r="H30" s="28">
        <v>25463.517507</v>
      </c>
      <c r="I30" s="28">
        <v>110.51062989</v>
      </c>
      <c r="J30" s="28">
        <v>659.12149827999997</v>
      </c>
      <c r="K30" s="28">
        <v>255.54819248999999</v>
      </c>
      <c r="L30" s="28">
        <v>18.424995846000002</v>
      </c>
      <c r="M30" s="28">
        <v>97.940153756000001</v>
      </c>
      <c r="N30" s="28">
        <v>38.850635638</v>
      </c>
      <c r="P30" s="30" t="s">
        <v>207</v>
      </c>
      <c r="Q30" s="28">
        <v>41.022826166823798</v>
      </c>
      <c r="R30" s="28">
        <v>18.4250207337201</v>
      </c>
      <c r="S30" s="28">
        <v>110.509246107696</v>
      </c>
      <c r="T30" s="28">
        <v>110.510321068151</v>
      </c>
      <c r="U30" s="28">
        <v>68.191661758478105</v>
      </c>
      <c r="V30" s="28">
        <v>659.30938968319003</v>
      </c>
      <c r="W30" s="28">
        <v>97.969195479952404</v>
      </c>
      <c r="X30" s="28">
        <v>977.60963421279405</v>
      </c>
      <c r="Y30" s="28">
        <v>332797.85452978098</v>
      </c>
      <c r="Z30" s="28">
        <v>1456.5772037030499</v>
      </c>
      <c r="AA30" s="28">
        <v>427.24200107343898</v>
      </c>
      <c r="AB30" s="28">
        <v>462.915134698835</v>
      </c>
      <c r="AC30" s="28">
        <v>16.795515363276699</v>
      </c>
      <c r="AD30" s="28">
        <v>255.533032739883</v>
      </c>
      <c r="AE30" s="28">
        <v>255.53302595479499</v>
      </c>
      <c r="AF30" s="28">
        <v>504.71919881986503</v>
      </c>
      <c r="AG30" s="28">
        <v>964.37241979959197</v>
      </c>
      <c r="AH30" s="28">
        <v>14.107070818512801</v>
      </c>
      <c r="AI30" s="28">
        <v>10.4710967027351</v>
      </c>
      <c r="AJ30" s="28">
        <v>98.565208163073805</v>
      </c>
      <c r="AK30" s="28">
        <v>38.854247320981102</v>
      </c>
      <c r="AL30" s="28">
        <v>425.31638745658199</v>
      </c>
      <c r="AM30" s="28">
        <v>0</v>
      </c>
      <c r="AN30" s="28">
        <v>54399.539869927299</v>
      </c>
      <c r="AO30" s="28">
        <v>8185.6438773480604</v>
      </c>
      <c r="AP30" s="28">
        <v>63089.902946095201</v>
      </c>
      <c r="AQ30" s="28">
        <v>806.00474907086095</v>
      </c>
      <c r="AR30" s="28">
        <v>1.5937236415945999</v>
      </c>
      <c r="AS30" s="28">
        <v>13233.145877614999</v>
      </c>
      <c r="AT30" s="28">
        <v>8.4131197389727497</v>
      </c>
      <c r="AU30" s="28">
        <v>1.79862797312565</v>
      </c>
      <c r="AV30" s="28">
        <v>710.67442250478098</v>
      </c>
      <c r="AW30" s="28">
        <v>13.280642605312</v>
      </c>
      <c r="AX30" s="28">
        <v>0.59884333052243999</v>
      </c>
      <c r="AY30" s="28">
        <v>0.477116040080027</v>
      </c>
      <c r="AZ30" s="28">
        <v>2006.6822231175499</v>
      </c>
      <c r="BA30" s="28">
        <v>1375.0228138019199</v>
      </c>
      <c r="BB30" s="28">
        <v>631.65940931562898</v>
      </c>
      <c r="BC30" s="28">
        <v>6.72221693083549</v>
      </c>
      <c r="BD30" s="28">
        <v>8.2247702331938802E-2</v>
      </c>
      <c r="BE30" s="28">
        <v>50.702633218362301</v>
      </c>
      <c r="BF30" s="28">
        <v>1.42807221162166</v>
      </c>
      <c r="BG30" s="28">
        <v>73.724423241124995</v>
      </c>
      <c r="BH30" s="28">
        <v>11.0344560887801</v>
      </c>
      <c r="BI30" s="28">
        <v>2.7980828081372602</v>
      </c>
      <c r="BJ30" s="28">
        <v>352.83520469143502</v>
      </c>
      <c r="BK30" s="28">
        <v>67.606278757974195</v>
      </c>
      <c r="BL30" s="28">
        <v>7.8915319997574898</v>
      </c>
      <c r="BM30" s="28">
        <v>130.573641066596</v>
      </c>
      <c r="BN30" s="28">
        <v>0.393808008553933</v>
      </c>
      <c r="BO30" s="28">
        <v>997.42781395018596</v>
      </c>
      <c r="BP30" s="28">
        <v>0</v>
      </c>
      <c r="BQ30" s="28">
        <v>0.79978788341882301</v>
      </c>
      <c r="BR30" s="28">
        <v>3019.0378284298599</v>
      </c>
      <c r="BS30" s="28">
        <v>290.26945511176399</v>
      </c>
      <c r="BT30" s="28">
        <v>25470.179642961401</v>
      </c>
      <c r="BU30" s="28">
        <v>4358.0245972587099</v>
      </c>
      <c r="BV30" s="28">
        <f t="shared" si="14"/>
        <v>9121.8512074368482</v>
      </c>
      <c r="BW30" s="28">
        <f t="shared" si="15"/>
        <v>4326.935442678212</v>
      </c>
      <c r="BY30" s="28">
        <f t="shared" si="0"/>
        <v>27338.110015118968</v>
      </c>
      <c r="CA30" s="32">
        <f t="shared" si="1"/>
        <v>7.9999996077201666E-3</v>
      </c>
      <c r="CB30" s="25">
        <f t="shared" si="2"/>
        <v>2.308111787702185E-4</v>
      </c>
      <c r="CC30" s="25">
        <f t="shared" si="3"/>
        <v>2.5263709305818247E-4</v>
      </c>
      <c r="CD30" s="25">
        <f t="shared" si="4"/>
        <v>2.0807393068580986E-5</v>
      </c>
      <c r="CE30" s="25">
        <f t="shared" si="5"/>
        <v>-2.1862696620609173E-4</v>
      </c>
      <c r="CF30" s="25">
        <f t="shared" si="5"/>
        <v>-2.8698208967284735E-4</v>
      </c>
      <c r="CG30" s="25">
        <f t="shared" si="6"/>
        <v>2.478590807757367E-4</v>
      </c>
      <c r="CH30" s="25">
        <f t="shared" si="7"/>
        <v>2.6163455066915292E-4</v>
      </c>
      <c r="CI30" s="25">
        <f t="shared" si="8"/>
        <v>-2.7944990387882885E-6</v>
      </c>
      <c r="CJ30" s="25">
        <f t="shared" si="9"/>
        <v>2.8506338160775208E-4</v>
      </c>
      <c r="CK30" s="25">
        <f t="shared" si="10"/>
        <v>-5.9349021635482452E-5</v>
      </c>
      <c r="CL30" s="25">
        <f t="shared" si="11"/>
        <v>1.3507585188153119E-6</v>
      </c>
      <c r="CM30" s="25">
        <f t="shared" si="12"/>
        <v>2.9652520277592562E-4</v>
      </c>
      <c r="CN30" s="25">
        <f t="shared" si="13"/>
        <v>9.2963291894497191E-5</v>
      </c>
      <c r="CO30" s="25"/>
      <c r="CP30" s="25"/>
      <c r="CQ30" s="25"/>
      <c r="CR30" s="25"/>
      <c r="CS30" s="25"/>
    </row>
    <row r="31" spans="1:97" x14ac:dyDescent="0.3">
      <c r="A31" s="22" t="s">
        <v>117</v>
      </c>
      <c r="B31" s="28">
        <v>33646.522555000003</v>
      </c>
      <c r="C31" s="28">
        <v>64.708183607999999</v>
      </c>
      <c r="D31" s="28">
        <v>9597.5497730999996</v>
      </c>
      <c r="E31" s="28">
        <v>616.12081179999996</v>
      </c>
      <c r="F31" s="28">
        <v>494.65942869999998</v>
      </c>
      <c r="G31" s="28">
        <v>230.66910917000001</v>
      </c>
      <c r="H31" s="28">
        <v>3296.7890957999998</v>
      </c>
      <c r="I31" s="28">
        <v>15.408615282</v>
      </c>
      <c r="J31" s="28">
        <v>85.928429577000003</v>
      </c>
      <c r="K31" s="28">
        <v>36.038198225000002</v>
      </c>
      <c r="L31" s="28">
        <v>2.5615929516999998</v>
      </c>
      <c r="M31" s="28">
        <v>13.031320227</v>
      </c>
      <c r="N31" s="28">
        <v>5.3081372653000001</v>
      </c>
      <c r="P31" s="30" t="s">
        <v>208</v>
      </c>
      <c r="Q31" s="28">
        <v>5.1232254953707299</v>
      </c>
      <c r="R31" s="28">
        <v>2.5615222427798798</v>
      </c>
      <c r="S31" s="28">
        <v>15.408010743717099</v>
      </c>
      <c r="T31" s="28">
        <v>15.4081463611505</v>
      </c>
      <c r="U31" s="28">
        <v>9.4183026093850692</v>
      </c>
      <c r="V31" s="28">
        <v>85.953753311969805</v>
      </c>
      <c r="W31" s="28">
        <v>13.0351748320918</v>
      </c>
      <c r="X31" s="28">
        <v>130.94236897491399</v>
      </c>
      <c r="Y31" s="28">
        <v>33655.977113819099</v>
      </c>
      <c r="Z31" s="28">
        <v>188.786877472279</v>
      </c>
      <c r="AA31" s="28">
        <v>55.711522352631398</v>
      </c>
      <c r="AB31" s="28">
        <v>62.955079034630202</v>
      </c>
      <c r="AC31" s="28">
        <v>2.0828762434274299</v>
      </c>
      <c r="AD31" s="28">
        <v>36.035098337521198</v>
      </c>
      <c r="AE31" s="28">
        <v>36.035099085535698</v>
      </c>
      <c r="AF31" s="28">
        <v>76.782875398512999</v>
      </c>
      <c r="AG31" s="28">
        <v>118.42818955665</v>
      </c>
      <c r="AH31" s="28">
        <v>1.6661973086412301</v>
      </c>
      <c r="AI31" s="28">
        <v>1.58013492317884</v>
      </c>
      <c r="AJ31" s="28">
        <v>11.455248654042499</v>
      </c>
      <c r="AK31" s="28">
        <v>5.3085121334494598</v>
      </c>
      <c r="AL31" s="28">
        <v>64.724591034904606</v>
      </c>
      <c r="AM31" s="28">
        <v>0</v>
      </c>
      <c r="AN31" s="28">
        <v>8268.2774870395697</v>
      </c>
      <c r="AO31" s="28">
        <v>1252.8024388785</v>
      </c>
      <c r="AP31" s="28">
        <v>9597.8628013165908</v>
      </c>
      <c r="AQ31" s="28">
        <v>105.178203261297</v>
      </c>
      <c r="AR31" s="28">
        <v>0.26601538352155202</v>
      </c>
      <c r="AS31" s="28">
        <v>1697.8647588425699</v>
      </c>
      <c r="AT31" s="28">
        <v>1.4019365038002101</v>
      </c>
      <c r="AU31" s="28">
        <v>0.28222697178634998</v>
      </c>
      <c r="AV31" s="28">
        <v>111.117045674256</v>
      </c>
      <c r="AW31" s="28">
        <v>2.1670300045745901</v>
      </c>
      <c r="AX31" s="28">
        <v>9.1132295507531505E-2</v>
      </c>
      <c r="AY31" s="28">
        <v>7.8778920396611399E-2</v>
      </c>
      <c r="AZ31" s="28">
        <v>615.90542864666998</v>
      </c>
      <c r="BA31" s="28">
        <v>494.46204510307098</v>
      </c>
      <c r="BB31" s="28">
        <v>121.443383543599</v>
      </c>
      <c r="BC31" s="28">
        <v>1.0343177681509199</v>
      </c>
      <c r="BD31" s="28">
        <v>1.25165063686017E-2</v>
      </c>
      <c r="BE31" s="28">
        <v>8.1395336022972096</v>
      </c>
      <c r="BF31" s="28">
        <v>0.220389696368436</v>
      </c>
      <c r="BG31" s="28">
        <v>12.4013681388029</v>
      </c>
      <c r="BH31" s="28">
        <v>1.8995766702491701</v>
      </c>
      <c r="BI31" s="28">
        <v>0.458278128386161</v>
      </c>
      <c r="BJ31" s="28">
        <v>59.604462408439197</v>
      </c>
      <c r="BK31" s="28">
        <v>9.4703370121437107</v>
      </c>
      <c r="BL31" s="28">
        <v>1.22442186059072</v>
      </c>
      <c r="BM31" s="28">
        <v>294.000616103661</v>
      </c>
      <c r="BN31" s="28">
        <v>6.2398465913788198E-2</v>
      </c>
      <c r="BO31" s="28">
        <v>230.66053227952301</v>
      </c>
      <c r="BP31" s="28">
        <v>0</v>
      </c>
      <c r="BQ31" s="28">
        <v>0.12353073006896</v>
      </c>
      <c r="BR31" s="28">
        <v>388.77249395176898</v>
      </c>
      <c r="BS31" s="28">
        <v>36.681219527941899</v>
      </c>
      <c r="BT31" s="28">
        <v>3297.7508730854202</v>
      </c>
      <c r="BU31" s="28">
        <v>578.00234895068797</v>
      </c>
      <c r="BV31" s="28">
        <f t="shared" si="14"/>
        <v>1170.3694528684441</v>
      </c>
      <c r="BW31" s="28">
        <f t="shared" si="15"/>
        <v>573.75475272405515</v>
      </c>
      <c r="BY31" s="28">
        <f t="shared" si="0"/>
        <v>3541.6397772948367</v>
      </c>
      <c r="CA31" s="32">
        <f t="shared" si="1"/>
        <v>7.999997185621395E-3</v>
      </c>
      <c r="CB31" s="25">
        <f t="shared" si="2"/>
        <v>2.8099661127360258E-4</v>
      </c>
      <c r="CC31" s="25">
        <f t="shared" si="3"/>
        <v>2.5356030705486152E-4</v>
      </c>
      <c r="CD31" s="25">
        <f t="shared" si="4"/>
        <v>3.2615430395427304E-5</v>
      </c>
      <c r="CE31" s="25">
        <f t="shared" si="5"/>
        <v>-3.4957941560314753E-4</v>
      </c>
      <c r="CF31" s="25">
        <f t="shared" si="5"/>
        <v>-3.9902928252624E-4</v>
      </c>
      <c r="CG31" s="25">
        <f t="shared" si="6"/>
        <v>-3.7182657477907022E-5</v>
      </c>
      <c r="CH31" s="25">
        <f t="shared" si="7"/>
        <v>2.9173151738629927E-4</v>
      </c>
      <c r="CI31" s="25">
        <f t="shared" si="8"/>
        <v>-3.0432380906234803E-5</v>
      </c>
      <c r="CJ31" s="25">
        <f t="shared" si="9"/>
        <v>2.9470729413377789E-4</v>
      </c>
      <c r="CK31" s="25">
        <f t="shared" si="10"/>
        <v>-8.5995960312853454E-5</v>
      </c>
      <c r="CL31" s="25">
        <f t="shared" si="11"/>
        <v>-2.7603495736131368E-5</v>
      </c>
      <c r="CM31" s="25">
        <f t="shared" si="12"/>
        <v>2.957954393456528E-4</v>
      </c>
      <c r="CN31" s="25">
        <f t="shared" si="13"/>
        <v>7.0621412130826672E-5</v>
      </c>
      <c r="CO31" s="25"/>
      <c r="CP31" s="25"/>
      <c r="CQ31" s="25"/>
      <c r="CR31" s="25"/>
      <c r="CS31" s="25"/>
    </row>
    <row r="32" spans="1:97" x14ac:dyDescent="0.3">
      <c r="A32" s="22" t="s">
        <v>118</v>
      </c>
      <c r="B32" s="28">
        <v>271892.39048</v>
      </c>
      <c r="C32" s="28">
        <v>463.45899049000002</v>
      </c>
      <c r="D32" s="28">
        <v>73640.795415999994</v>
      </c>
      <c r="E32" s="28">
        <v>4307.5605636999999</v>
      </c>
      <c r="F32" s="28">
        <v>3449.7655338999998</v>
      </c>
      <c r="G32" s="28">
        <v>1714.2702148999999</v>
      </c>
      <c r="H32" s="28">
        <v>24387.698494</v>
      </c>
      <c r="I32" s="28">
        <v>108.52697524</v>
      </c>
      <c r="J32" s="28">
        <v>606.46326496999995</v>
      </c>
      <c r="K32" s="28">
        <v>254.70230863</v>
      </c>
      <c r="L32" s="28">
        <v>17.947570581000001</v>
      </c>
      <c r="M32" s="28">
        <v>89.879450845999997</v>
      </c>
      <c r="N32" s="28">
        <v>37.328368638000001</v>
      </c>
      <c r="P32" s="30" t="s">
        <v>209</v>
      </c>
      <c r="Q32" s="28">
        <v>35.377259988819098</v>
      </c>
      <c r="R32" s="28">
        <v>17.8285244018955</v>
      </c>
      <c r="S32" s="28">
        <v>107.797643783187</v>
      </c>
      <c r="T32" s="28">
        <v>107.79860167600199</v>
      </c>
      <c r="U32" s="28">
        <v>65.810284114304096</v>
      </c>
      <c r="V32" s="28">
        <v>602.83951737098903</v>
      </c>
      <c r="W32" s="28">
        <v>89.374009397260593</v>
      </c>
      <c r="X32" s="28">
        <v>921.42842408215097</v>
      </c>
      <c r="Y32" s="28">
        <v>269991.57475443202</v>
      </c>
      <c r="Z32" s="28">
        <v>1312.6361927109001</v>
      </c>
      <c r="AA32" s="28">
        <v>388.55976495439199</v>
      </c>
      <c r="AB32" s="28">
        <v>441.73454468235298</v>
      </c>
      <c r="AC32" s="28">
        <v>14.390758579102201</v>
      </c>
      <c r="AD32" s="28">
        <v>252.955898728835</v>
      </c>
      <c r="AE32" s="28">
        <v>252.95588734312699</v>
      </c>
      <c r="AF32" s="28">
        <v>584.30035700259498</v>
      </c>
      <c r="AG32" s="28">
        <v>916.17590668926005</v>
      </c>
      <c r="AH32" s="28">
        <v>11.709140418114499</v>
      </c>
      <c r="AI32" s="28">
        <v>11.0671125321948</v>
      </c>
      <c r="AJ32" s="28">
        <v>78.657505206303</v>
      </c>
      <c r="AK32" s="28">
        <v>37.085863835605899</v>
      </c>
      <c r="AL32" s="28">
        <v>459.888692407392</v>
      </c>
      <c r="AM32" s="28">
        <v>0</v>
      </c>
      <c r="AN32" s="28">
        <v>62826.160574215799</v>
      </c>
      <c r="AO32" s="28">
        <v>9627.0751211097995</v>
      </c>
      <c r="AP32" s="28">
        <v>73037.5360523282</v>
      </c>
      <c r="AQ32" s="28">
        <v>748.693148624316</v>
      </c>
      <c r="AR32" s="28">
        <v>1.7072726980715001</v>
      </c>
      <c r="AS32" s="28">
        <v>12719.179891289799</v>
      </c>
      <c r="AT32" s="28">
        <v>9.0164714911511901</v>
      </c>
      <c r="AU32" s="28">
        <v>1.9406020351967901</v>
      </c>
      <c r="AV32" s="28">
        <v>766.69259470780503</v>
      </c>
      <c r="AW32" s="28">
        <v>14.2734642818168</v>
      </c>
      <c r="AX32" s="28">
        <v>0.64868699361210802</v>
      </c>
      <c r="AY32" s="28">
        <v>0.51176166375105403</v>
      </c>
      <c r="AZ32" s="28">
        <v>4276.3705118514099</v>
      </c>
      <c r="BA32" s="28">
        <v>3424.2460647430498</v>
      </c>
      <c r="BB32" s="28">
        <v>852.12444710836201</v>
      </c>
      <c r="BC32" s="28">
        <v>7.2756329973489402</v>
      </c>
      <c r="BD32" s="28">
        <v>8.90768370508771E-2</v>
      </c>
      <c r="BE32" s="28">
        <v>54.599917803975998</v>
      </c>
      <c r="BF32" s="28">
        <v>1.5437796394340699</v>
      </c>
      <c r="BG32" s="28">
        <v>78.942320505740199</v>
      </c>
      <c r="BH32" s="28">
        <v>11.7777699373336</v>
      </c>
      <c r="BI32" s="28">
        <v>3.0053954279446802</v>
      </c>
      <c r="BJ32" s="28">
        <v>377.62145309501301</v>
      </c>
      <c r="BK32" s="28">
        <v>67.042273290462205</v>
      </c>
      <c r="BL32" s="28">
        <v>8.5304383462028106</v>
      </c>
      <c r="BM32" s="28">
        <v>2085.64478522021</v>
      </c>
      <c r="BN32" s="28">
        <v>0.42464106139321001</v>
      </c>
      <c r="BO32" s="28">
        <v>1701.16060761322</v>
      </c>
      <c r="BP32" s="28">
        <v>0</v>
      </c>
      <c r="BQ32" s="28">
        <v>0.86396482814114295</v>
      </c>
      <c r="BR32" s="28">
        <v>2858.5156681491098</v>
      </c>
      <c r="BS32" s="28">
        <v>273.39888597656699</v>
      </c>
      <c r="BT32" s="28">
        <v>24242.002277815402</v>
      </c>
      <c r="BU32" s="28">
        <v>4144.2354186458397</v>
      </c>
      <c r="BV32" s="28">
        <f t="shared" si="14"/>
        <v>8767.5649858307934</v>
      </c>
      <c r="BW32" s="28">
        <f t="shared" si="15"/>
        <v>4114.5612328609086</v>
      </c>
      <c r="BY32" s="28">
        <f t="shared" si="0"/>
        <v>25973.06920464514</v>
      </c>
      <c r="CA32" s="32">
        <f t="shared" si="1"/>
        <v>8.0000009390235917E-3</v>
      </c>
      <c r="CB32" s="25">
        <f t="shared" si="2"/>
        <v>-6.9910589340594458E-3</v>
      </c>
      <c r="CC32" s="25">
        <f t="shared" si="3"/>
        <v>-7.7035900821198012E-3</v>
      </c>
      <c r="CD32" s="25">
        <f t="shared" si="4"/>
        <v>-8.1919180837734841E-3</v>
      </c>
      <c r="CE32" s="25">
        <f t="shared" si="5"/>
        <v>-7.2407691981001719E-3</v>
      </c>
      <c r="CF32" s="25">
        <f t="shared" si="5"/>
        <v>-7.3974503212396372E-3</v>
      </c>
      <c r="CG32" s="25">
        <f t="shared" si="6"/>
        <v>-7.6473400592476926E-3</v>
      </c>
      <c r="CH32" s="25">
        <f t="shared" si="7"/>
        <v>-5.9741683382072159E-3</v>
      </c>
      <c r="CI32" s="25">
        <f t="shared" si="8"/>
        <v>-6.7114518062192071E-3</v>
      </c>
      <c r="CJ32" s="25">
        <f t="shared" si="9"/>
        <v>-5.9752136828768723E-3</v>
      </c>
      <c r="CK32" s="25">
        <f t="shared" si="10"/>
        <v>-6.8567155761827059E-3</v>
      </c>
      <c r="CL32" s="25">
        <f t="shared" si="11"/>
        <v>-6.632996848639109E-3</v>
      </c>
      <c r="CM32" s="25">
        <f t="shared" si="12"/>
        <v>-5.6235484750060457E-3</v>
      </c>
      <c r="CN32" s="25">
        <f t="shared" si="13"/>
        <v>-6.4965282770818329E-3</v>
      </c>
      <c r="CO32" s="25"/>
      <c r="CP32" s="25"/>
      <c r="CQ32" s="25"/>
      <c r="CR32" s="25"/>
      <c r="CS32" s="25"/>
    </row>
    <row r="33" spans="1:97" x14ac:dyDescent="0.3">
      <c r="A33" s="22" t="s">
        <v>119</v>
      </c>
      <c r="B33" s="28">
        <v>100411.74373</v>
      </c>
      <c r="C33" s="28">
        <v>154.32923106000001</v>
      </c>
      <c r="D33" s="28">
        <v>22360.821401000001</v>
      </c>
      <c r="E33" s="28">
        <v>1432.3997532000001</v>
      </c>
      <c r="F33" s="28">
        <v>1146.9892299999999</v>
      </c>
      <c r="G33" s="28">
        <v>590.39018152000006</v>
      </c>
      <c r="H33" s="28">
        <v>8588.4477385999999</v>
      </c>
      <c r="I33" s="28">
        <v>36.306274768000002</v>
      </c>
      <c r="J33" s="28">
        <v>204.98210277000001</v>
      </c>
      <c r="K33" s="28">
        <v>85.228666856999993</v>
      </c>
      <c r="L33" s="28">
        <v>5.9943028617999996</v>
      </c>
      <c r="M33" s="28">
        <v>30.029783500000001</v>
      </c>
      <c r="N33" s="28">
        <v>12.501388757999999</v>
      </c>
      <c r="P33" s="30" t="s">
        <v>210</v>
      </c>
      <c r="Q33" s="28">
        <v>11.924753288695699</v>
      </c>
      <c r="R33" s="28">
        <v>5.9940978119070802</v>
      </c>
      <c r="S33" s="28">
        <v>36.304698123185602</v>
      </c>
      <c r="T33" s="28">
        <v>36.305035491460501</v>
      </c>
      <c r="U33" s="28">
        <v>22.177816961738699</v>
      </c>
      <c r="V33" s="28">
        <v>205.039130389799</v>
      </c>
      <c r="W33" s="28">
        <v>30.0381698824723</v>
      </c>
      <c r="X33" s="28">
        <v>311.63196022206699</v>
      </c>
      <c r="Y33" s="28">
        <v>100438.199193769</v>
      </c>
      <c r="Z33" s="28">
        <v>443.06775879925198</v>
      </c>
      <c r="AA33" s="28">
        <v>131.304131643754</v>
      </c>
      <c r="AB33" s="28">
        <v>149.32451388690299</v>
      </c>
      <c r="AC33" s="28">
        <v>4.8475732721649001</v>
      </c>
      <c r="AD33" s="28">
        <v>85.221161692660402</v>
      </c>
      <c r="AE33" s="28">
        <v>85.221195340077003</v>
      </c>
      <c r="AF33" s="28">
        <v>178.889569739358</v>
      </c>
      <c r="AG33" s="28">
        <v>332.31826895591303</v>
      </c>
      <c r="AH33" s="28">
        <v>3.9998550709792302</v>
      </c>
      <c r="AI33" s="28">
        <v>3.7135514972976802</v>
      </c>
      <c r="AJ33" s="28">
        <v>26.582451226579298</v>
      </c>
      <c r="AK33" s="28">
        <v>12.502183675339801</v>
      </c>
      <c r="AL33" s="28">
        <v>154.36817662549501</v>
      </c>
      <c r="AM33" s="28">
        <v>0</v>
      </c>
      <c r="AN33" s="28">
        <v>19277.461815836901</v>
      </c>
      <c r="AO33" s="28">
        <v>2904.8616751599702</v>
      </c>
      <c r="AP33" s="28">
        <v>22361.213060736201</v>
      </c>
      <c r="AQ33" s="28">
        <v>256.15780912570102</v>
      </c>
      <c r="AR33" s="28">
        <v>0.569291579887233</v>
      </c>
      <c r="AS33" s="28">
        <v>4569.6494452262696</v>
      </c>
      <c r="AT33" s="28">
        <v>3.0064783017796799</v>
      </c>
      <c r="AU33" s="28">
        <v>0.64951286474092895</v>
      </c>
      <c r="AV33" s="28">
        <v>256.82327550609801</v>
      </c>
      <c r="AW33" s="28">
        <v>4.7635888126457102</v>
      </c>
      <c r="AX33" s="28">
        <v>0.217349596719522</v>
      </c>
      <c r="AY33" s="28">
        <v>0.170764008664164</v>
      </c>
      <c r="AZ33" s="28">
        <v>1431.8597368456899</v>
      </c>
      <c r="BA33" s="28">
        <v>1146.49536816675</v>
      </c>
      <c r="BB33" s="28">
        <v>285.36436867893502</v>
      </c>
      <c r="BC33" s="28">
        <v>2.4354354499909001</v>
      </c>
      <c r="BD33" s="28">
        <v>2.98517095851452E-2</v>
      </c>
      <c r="BE33" s="28">
        <v>18.2392243246967</v>
      </c>
      <c r="BF33" s="28">
        <v>0.51712901910856102</v>
      </c>
      <c r="BG33" s="28">
        <v>26.305048011155399</v>
      </c>
      <c r="BH33" s="28">
        <v>3.9194758114386801</v>
      </c>
      <c r="BI33" s="28">
        <v>1.0031399713399101</v>
      </c>
      <c r="BJ33" s="28">
        <v>125.795574044985</v>
      </c>
      <c r="BK33" s="28">
        <v>23.222711111302701</v>
      </c>
      <c r="BL33" s="28">
        <v>2.8550714323980202</v>
      </c>
      <c r="BM33" s="28">
        <v>699.05318707871004</v>
      </c>
      <c r="BN33" s="28">
        <v>0.14197064281265601</v>
      </c>
      <c r="BO33" s="28">
        <v>590.37528452961601</v>
      </c>
      <c r="BP33" s="28">
        <v>0</v>
      </c>
      <c r="BQ33" s="28">
        <v>0.28933947244118202</v>
      </c>
      <c r="BR33" s="28">
        <v>1013.96872030449</v>
      </c>
      <c r="BS33" s="28">
        <v>97.157800231121499</v>
      </c>
      <c r="BT33" s="28">
        <v>8590.8049416601898</v>
      </c>
      <c r="BU33" s="28">
        <v>1452.3136477619501</v>
      </c>
      <c r="BV33" s="28">
        <f t="shared" si="14"/>
        <v>3149.9435353472427</v>
      </c>
      <c r="BW33" s="28">
        <f t="shared" si="15"/>
        <v>1442.3100484729084</v>
      </c>
      <c r="BY33" s="28">
        <f t="shared" si="0"/>
        <v>9180.2170982642656</v>
      </c>
      <c r="CA33" s="32">
        <f t="shared" si="1"/>
        <v>7.999993974095624E-3</v>
      </c>
      <c r="CB33" s="25">
        <f t="shared" si="2"/>
        <v>2.6346981723710032E-4</v>
      </c>
      <c r="CC33" s="25">
        <f t="shared" si="3"/>
        <v>2.5235378435765785E-4</v>
      </c>
      <c r="CD33" s="25">
        <f t="shared" si="4"/>
        <v>1.7515444946171156E-5</v>
      </c>
      <c r="CE33" s="25">
        <f t="shared" si="5"/>
        <v>-3.7700115006567047E-4</v>
      </c>
      <c r="CF33" s="25">
        <f t="shared" si="5"/>
        <v>-4.3057233697814786E-4</v>
      </c>
      <c r="CG33" s="25">
        <f t="shared" si="6"/>
        <v>-2.5232449404378499E-5</v>
      </c>
      <c r="CH33" s="25">
        <f t="shared" si="7"/>
        <v>2.7446206019228551E-4</v>
      </c>
      <c r="CI33" s="25">
        <f t="shared" si="8"/>
        <v>-3.4133949225573218E-5</v>
      </c>
      <c r="CJ33" s="25">
        <f t="shared" si="9"/>
        <v>2.7820779974617953E-4</v>
      </c>
      <c r="CK33" s="25">
        <f t="shared" si="10"/>
        <v>-8.7664364567926689E-5</v>
      </c>
      <c r="CL33" s="25">
        <f t="shared" si="11"/>
        <v>-3.4207462927188309E-5</v>
      </c>
      <c r="CM33" s="25">
        <f t="shared" si="12"/>
        <v>2.7926882897104296E-4</v>
      </c>
      <c r="CN33" s="25">
        <f t="shared" si="13"/>
        <v>6.3586322702965679E-5</v>
      </c>
      <c r="CO33" s="25"/>
      <c r="CP33" s="25"/>
      <c r="CQ33" s="25"/>
      <c r="CR33" s="25"/>
      <c r="CS33" s="25"/>
    </row>
    <row r="34" spans="1:97" x14ac:dyDescent="0.3">
      <c r="A34" s="22" t="s">
        <v>120</v>
      </c>
      <c r="B34" s="28">
        <v>124739.15300000001</v>
      </c>
      <c r="C34" s="28">
        <v>186.59549808</v>
      </c>
      <c r="D34" s="28">
        <v>30486.774841999999</v>
      </c>
      <c r="E34" s="28">
        <v>1754.1727653999999</v>
      </c>
      <c r="F34" s="28">
        <v>1406.5168157999999</v>
      </c>
      <c r="G34" s="28">
        <v>673.39805908000005</v>
      </c>
      <c r="H34" s="28">
        <v>10915.325634000001</v>
      </c>
      <c r="I34" s="28">
        <v>48.532072817</v>
      </c>
      <c r="J34" s="28">
        <v>289.69567518999997</v>
      </c>
      <c r="K34" s="28">
        <v>112.25301016</v>
      </c>
      <c r="L34" s="28">
        <v>8.1266223227999994</v>
      </c>
      <c r="M34" s="28">
        <v>43.570508232999998</v>
      </c>
      <c r="N34" s="28">
        <v>17.047437812999998</v>
      </c>
      <c r="P34" s="30" t="s">
        <v>211</v>
      </c>
      <c r="Q34" s="28">
        <v>18.0293018973329</v>
      </c>
      <c r="R34" s="28">
        <v>8.1096897601856597</v>
      </c>
      <c r="S34" s="28">
        <v>48.429440562692001</v>
      </c>
      <c r="T34" s="28">
        <v>48.429876011778902</v>
      </c>
      <c r="U34" s="28">
        <v>29.870222070917102</v>
      </c>
      <c r="V34" s="28">
        <v>289.18613029644899</v>
      </c>
      <c r="W34" s="28">
        <v>43.497714810384501</v>
      </c>
      <c r="X34" s="28">
        <v>425.33688712347498</v>
      </c>
      <c r="Y34" s="28">
        <v>124487.37658228401</v>
      </c>
      <c r="Z34" s="28">
        <v>637.8965661945</v>
      </c>
      <c r="AA34" s="28">
        <v>186.70774708504399</v>
      </c>
      <c r="AB34" s="28">
        <v>201.76871491774301</v>
      </c>
      <c r="AC34" s="28">
        <v>7.40363519919637</v>
      </c>
      <c r="AD34" s="28">
        <v>112.008526908988</v>
      </c>
      <c r="AE34" s="28">
        <v>112.008532899724</v>
      </c>
      <c r="AF34" s="28">
        <v>243.32434150741</v>
      </c>
      <c r="AG34" s="28">
        <v>395.87839398746598</v>
      </c>
      <c r="AH34" s="28">
        <v>6.1111865320185998</v>
      </c>
      <c r="AI34" s="28">
        <v>4.6022458731438398</v>
      </c>
      <c r="AJ34" s="28">
        <v>43.292761627990302</v>
      </c>
      <c r="AK34" s="28">
        <v>17.013453357422701</v>
      </c>
      <c r="AL34" s="28">
        <v>186.18471604689199</v>
      </c>
      <c r="AM34" s="28">
        <v>0</v>
      </c>
      <c r="AN34" s="28">
        <v>26165.016850587199</v>
      </c>
      <c r="AO34" s="28">
        <v>4007.1865132470198</v>
      </c>
      <c r="AP34" s="28">
        <v>30415.527705341599</v>
      </c>
      <c r="AQ34" s="28">
        <v>347.63838754631001</v>
      </c>
      <c r="AR34" s="28">
        <v>0.72591339274789601</v>
      </c>
      <c r="AS34" s="28">
        <v>5602.4119882835303</v>
      </c>
      <c r="AT34" s="28">
        <v>3.8295040092153201</v>
      </c>
      <c r="AU34" s="28">
        <v>0.79781905013861498</v>
      </c>
      <c r="AV34" s="28">
        <v>314.706115136383</v>
      </c>
      <c r="AW34" s="28">
        <v>5.9911394468603403</v>
      </c>
      <c r="AX34" s="28">
        <v>0.26231677838588602</v>
      </c>
      <c r="AY34" s="28">
        <v>0.21629416679067601</v>
      </c>
      <c r="AZ34" s="28">
        <v>1749.89752057999</v>
      </c>
      <c r="BA34" s="28">
        <v>1402.9629158411501</v>
      </c>
      <c r="BB34" s="28">
        <v>346.93460473883403</v>
      </c>
      <c r="BC34" s="28">
        <v>2.9584584818972899</v>
      </c>
      <c r="BD34" s="28">
        <v>3.6025350793939502E-2</v>
      </c>
      <c r="BE34" s="28">
        <v>22.714117866807701</v>
      </c>
      <c r="BF34" s="28">
        <v>0.62907711183496196</v>
      </c>
      <c r="BG34" s="28">
        <v>33.6985545925031</v>
      </c>
      <c r="BH34" s="28">
        <v>5.09493319532399</v>
      </c>
      <c r="BI34" s="28">
        <v>1.26418214212095</v>
      </c>
      <c r="BJ34" s="28">
        <v>161.57895881214901</v>
      </c>
      <c r="BK34" s="28">
        <v>29.867164135583302</v>
      </c>
      <c r="BL34" s="28">
        <v>3.4847697123519401</v>
      </c>
      <c r="BM34" s="28">
        <v>844.79930137733697</v>
      </c>
      <c r="BN34" s="28">
        <v>0.17543521751351701</v>
      </c>
      <c r="BO34" s="28">
        <v>671.79547760599996</v>
      </c>
      <c r="BP34" s="28">
        <v>0</v>
      </c>
      <c r="BQ34" s="28">
        <v>0.35250097321179202</v>
      </c>
      <c r="BR34" s="28">
        <v>1291.6188920613599</v>
      </c>
      <c r="BS34" s="28">
        <v>122.35653876433101</v>
      </c>
      <c r="BT34" s="28">
        <v>10896.055789833301</v>
      </c>
      <c r="BU34" s="28">
        <v>1903.02703074281</v>
      </c>
      <c r="BV34" s="28">
        <f t="shared" si="14"/>
        <v>3861.8457797197125</v>
      </c>
      <c r="BW34" s="28">
        <f t="shared" si="15"/>
        <v>1889.4137473092796</v>
      </c>
      <c r="BY34" s="28">
        <f t="shared" si="0"/>
        <v>11703.794262784089</v>
      </c>
      <c r="CA34" s="32">
        <f t="shared" si="1"/>
        <v>8.0000039409040789E-3</v>
      </c>
      <c r="CB34" s="25">
        <f t="shared" si="2"/>
        <v>-2.0184233391098848E-3</v>
      </c>
      <c r="CC34" s="25">
        <f t="shared" si="3"/>
        <v>-2.2014573627702943E-3</v>
      </c>
      <c r="CD34" s="25">
        <f t="shared" si="4"/>
        <v>-2.3369850378612751E-3</v>
      </c>
      <c r="CE34" s="25">
        <f t="shared" si="5"/>
        <v>-2.4371857232859434E-3</v>
      </c>
      <c r="CF34" s="25">
        <f t="shared" si="5"/>
        <v>-2.5267383360990298E-3</v>
      </c>
      <c r="CG34" s="25">
        <f t="shared" si="6"/>
        <v>-2.3798427280731175E-3</v>
      </c>
      <c r="CH34" s="25">
        <f t="shared" si="7"/>
        <v>-1.7653934305611977E-3</v>
      </c>
      <c r="CI34" s="25">
        <f t="shared" si="8"/>
        <v>-2.1057580954032544E-3</v>
      </c>
      <c r="CJ34" s="25">
        <f t="shared" si="9"/>
        <v>-1.7588971365098576E-3</v>
      </c>
      <c r="CK34" s="25">
        <f t="shared" si="10"/>
        <v>-2.1779127341666265E-3</v>
      </c>
      <c r="CL34" s="25">
        <f t="shared" si="11"/>
        <v>-2.0835916745920186E-3</v>
      </c>
      <c r="CM34" s="25">
        <f t="shared" si="12"/>
        <v>-1.6707040052464644E-3</v>
      </c>
      <c r="CN34" s="25">
        <f t="shared" si="13"/>
        <v>-1.9935227774452546E-3</v>
      </c>
      <c r="CO34" s="25"/>
      <c r="CP34" s="25"/>
      <c r="CQ34" s="25"/>
      <c r="CR34" s="25"/>
      <c r="CS34" s="25"/>
    </row>
    <row r="35" spans="1:97" x14ac:dyDescent="0.3">
      <c r="CB35" s="25"/>
      <c r="CC35" s="25" t="str">
        <f t="shared" si="3"/>
        <v/>
      </c>
      <c r="CD35" s="25" t="str">
        <f t="shared" si="4"/>
        <v/>
      </c>
      <c r="CE35" s="25" t="str">
        <f t="shared" si="5"/>
        <v/>
      </c>
      <c r="CF35" s="25" t="str">
        <f t="shared" si="5"/>
        <v/>
      </c>
      <c r="CG35" s="25" t="str">
        <f t="shared" si="6"/>
        <v/>
      </c>
      <c r="CH35" s="25" t="str">
        <f t="shared" si="7"/>
        <v/>
      </c>
      <c r="CI35" s="25"/>
      <c r="CJ35" s="25"/>
      <c r="CK35" s="25"/>
      <c r="CL35" s="25"/>
      <c r="CM35" s="25"/>
      <c r="CN35" s="25"/>
    </row>
    <row r="36" spans="1:97" x14ac:dyDescent="0.3">
      <c r="A36" s="4" t="s">
        <v>55</v>
      </c>
      <c r="B36" s="1">
        <f t="shared" ref="B36:N36" si="16">SUM(B3:B34)</f>
        <v>6308528.9548479998</v>
      </c>
      <c r="C36" s="1">
        <f t="shared" si="16"/>
        <v>10369.800304676997</v>
      </c>
      <c r="D36" s="1">
        <f t="shared" si="16"/>
        <v>1505063.0212671002</v>
      </c>
      <c r="E36" s="1">
        <f t="shared" si="16"/>
        <v>74664.025445910011</v>
      </c>
      <c r="F36" s="1">
        <f t="shared" si="16"/>
        <v>57183.447094859992</v>
      </c>
      <c r="G36" s="1">
        <f t="shared" si="16"/>
        <v>26593.964317139998</v>
      </c>
      <c r="H36" s="1">
        <f t="shared" si="16"/>
        <v>555563.92437229992</v>
      </c>
      <c r="I36" s="1">
        <f t="shared" si="16"/>
        <v>2482.4175352239999</v>
      </c>
      <c r="J36" s="1">
        <f t="shared" si="16"/>
        <v>14040.569774736998</v>
      </c>
      <c r="K36" s="1">
        <f t="shared" si="16"/>
        <v>5943.5135110099973</v>
      </c>
      <c r="L36" s="1">
        <f t="shared" si="16"/>
        <v>412.55906924409999</v>
      </c>
      <c r="M36" s="1">
        <f t="shared" si="16"/>
        <v>2114.7306467629996</v>
      </c>
      <c r="N36" s="1">
        <f t="shared" si="16"/>
        <v>858.95013119990006</v>
      </c>
      <c r="Q36" s="1">
        <f>SUM(Q3:Q34)</f>
        <v>840.45270989186145</v>
      </c>
      <c r="R36" s="1">
        <f t="shared" ref="R36:BW36" si="17">SUM(R3:R34)</f>
        <v>410.42040487549718</v>
      </c>
      <c r="S36" s="1">
        <f t="shared" si="17"/>
        <v>2469.5126843920293</v>
      </c>
      <c r="T36" s="1">
        <f t="shared" si="17"/>
        <v>2469.5350471695715</v>
      </c>
      <c r="U36" s="1">
        <f t="shared" si="17"/>
        <v>1504.9336513493565</v>
      </c>
      <c r="V36" s="1">
        <f t="shared" si="17"/>
        <v>13970.513770320331</v>
      </c>
      <c r="W36" s="1">
        <f t="shared" si="17"/>
        <v>2104.4379466250434</v>
      </c>
      <c r="X36" s="1">
        <f t="shared" si="17"/>
        <v>21324.275260201379</v>
      </c>
      <c r="Y36" s="1">
        <f t="shared" si="17"/>
        <v>6273194.1050842823</v>
      </c>
      <c r="Z36" s="1">
        <f t="shared" si="17"/>
        <v>30552.964637736601</v>
      </c>
      <c r="AA36" s="1">
        <f t="shared" si="17"/>
        <v>8975.3042247343183</v>
      </c>
      <c r="AB36" s="1">
        <f t="shared" si="17"/>
        <v>10020.694616288865</v>
      </c>
      <c r="AC36" s="1">
        <f t="shared" si="17"/>
        <v>340.72664130988039</v>
      </c>
      <c r="AD36" s="1">
        <f t="shared" si="17"/>
        <v>5913.1841619512998</v>
      </c>
      <c r="AE36" s="1">
        <f t="shared" si="17"/>
        <v>5913.184018160392</v>
      </c>
      <c r="AF36" s="1">
        <f t="shared" si="17"/>
        <v>11976.224179317393</v>
      </c>
      <c r="AG36" s="1">
        <f t="shared" si="17"/>
        <v>19974.688084649402</v>
      </c>
      <c r="AH36" s="1">
        <f t="shared" si="17"/>
        <v>279.87008383761281</v>
      </c>
      <c r="AI36" s="1">
        <f t="shared" si="17"/>
        <v>249.52309198422077</v>
      </c>
      <c r="AJ36" s="1">
        <f t="shared" si="17"/>
        <v>1921.4447627287859</v>
      </c>
      <c r="AK36" s="1">
        <f t="shared" si="17"/>
        <v>854.54831675711921</v>
      </c>
      <c r="AL36" s="1">
        <f t="shared" si="17"/>
        <v>10318.638529675627</v>
      </c>
      <c r="AM36" s="1">
        <f t="shared" si="17"/>
        <v>0</v>
      </c>
      <c r="AN36" s="1">
        <f t="shared" si="17"/>
        <v>1287666.3071792193</v>
      </c>
      <c r="AO36" s="1">
        <f t="shared" si="17"/>
        <v>197385.44140928527</v>
      </c>
      <c r="AP36" s="1">
        <f t="shared" si="17"/>
        <v>1497027.9727678224</v>
      </c>
      <c r="AQ36" s="1">
        <f t="shared" si="17"/>
        <v>17034.671165528711</v>
      </c>
      <c r="AR36" s="1">
        <f t="shared" si="17"/>
        <v>39.742839590643513</v>
      </c>
      <c r="AS36" s="1">
        <f t="shared" si="17"/>
        <v>286625.2675592681</v>
      </c>
      <c r="AT36" s="1">
        <f t="shared" si="17"/>
        <v>209.71329649083663</v>
      </c>
      <c r="AU36" s="1">
        <f t="shared" si="17"/>
        <v>44.037718835196692</v>
      </c>
      <c r="AV36" s="1">
        <f t="shared" si="17"/>
        <v>17380.212742690379</v>
      </c>
      <c r="AW36" s="1">
        <f t="shared" si="17"/>
        <v>328.98486331827519</v>
      </c>
      <c r="AX36" s="1">
        <f t="shared" si="17"/>
        <v>14.535952224562768</v>
      </c>
      <c r="AY36" s="1">
        <f t="shared" si="17"/>
        <v>11.858929185800006</v>
      </c>
      <c r="AZ36" s="1">
        <f t="shared" si="17"/>
        <v>74168.736619300646</v>
      </c>
      <c r="BA36" s="1">
        <f t="shared" si="17"/>
        <v>56781.986310478569</v>
      </c>
      <c r="BB36" s="1">
        <f t="shared" si="17"/>
        <v>17386.750308822091</v>
      </c>
      <c r="BC36" s="1">
        <f t="shared" si="17"/>
        <v>163.70001937573898</v>
      </c>
      <c r="BD36" s="1">
        <f t="shared" si="17"/>
        <v>1.9963192853840133</v>
      </c>
      <c r="BE36" s="1">
        <f t="shared" si="17"/>
        <v>1249.9765578592001</v>
      </c>
      <c r="BF36" s="1">
        <f t="shared" si="17"/>
        <v>34.798246428976377</v>
      </c>
      <c r="BG36" s="1">
        <f t="shared" si="17"/>
        <v>1843.2101403295867</v>
      </c>
      <c r="BH36" s="1">
        <f t="shared" si="17"/>
        <v>277.80270228210281</v>
      </c>
      <c r="BI36" s="1">
        <f t="shared" si="17"/>
        <v>69.3914408324475</v>
      </c>
      <c r="BJ36" s="1">
        <f t="shared" si="17"/>
        <v>8832.9082938687079</v>
      </c>
      <c r="BK36" s="1">
        <f t="shared" si="17"/>
        <v>1507.9781008795042</v>
      </c>
      <c r="BL36" s="1">
        <f t="shared" si="17"/>
        <v>192.61887015660497</v>
      </c>
      <c r="BM36" s="1">
        <f t="shared" si="17"/>
        <v>26076.8267422879</v>
      </c>
      <c r="BN36" s="1">
        <f t="shared" si="17"/>
        <v>9.6706354362450746</v>
      </c>
      <c r="BO36" s="1">
        <f t="shared" si="17"/>
        <v>26399.533019798291</v>
      </c>
      <c r="BP36" s="1">
        <f t="shared" si="17"/>
        <v>0</v>
      </c>
      <c r="BQ36" s="1">
        <f t="shared" si="17"/>
        <v>19.488586641866913</v>
      </c>
      <c r="BR36" s="1">
        <f t="shared" si="17"/>
        <v>65257.222549161721</v>
      </c>
      <c r="BS36" s="1">
        <f t="shared" si="17"/>
        <v>9342.6740736595657</v>
      </c>
      <c r="BT36" s="1">
        <f t="shared" si="17"/>
        <v>552952.44459231582</v>
      </c>
      <c r="BU36" s="1">
        <f t="shared" si="17"/>
        <v>94086.253321068609</v>
      </c>
      <c r="BV36" s="1">
        <f t="shared" si="17"/>
        <v>197576.076554114</v>
      </c>
      <c r="BW36" s="1">
        <f t="shared" si="17"/>
        <v>93402.488056059316</v>
      </c>
      <c r="BX36" s="1"/>
      <c r="BY36" s="1"/>
      <c r="BZ36" s="1"/>
      <c r="CB36" s="25">
        <f>IF(B36&lt;&gt;0,(Y36-B36)/B36,"")</f>
        <v>-5.6011234975093926E-3</v>
      </c>
      <c r="CC36" s="25">
        <f t="shared" si="3"/>
        <v>-4.9337280852260147E-3</v>
      </c>
      <c r="CD36" s="25">
        <f t="shared" si="4"/>
        <v>-5.3386791022964281E-3</v>
      </c>
      <c r="CE36" s="25">
        <f t="shared" si="5"/>
        <v>-6.6335671516689742E-3</v>
      </c>
      <c r="CF36" s="25">
        <f t="shared" si="5"/>
        <v>-7.0205768413270191E-3</v>
      </c>
      <c r="CG36" s="25">
        <f t="shared" si="6"/>
        <v>-7.3111061977470916E-3</v>
      </c>
      <c r="CH36" s="25">
        <f t="shared" si="7"/>
        <v>-4.7005927948519446E-3</v>
      </c>
      <c r="CI36" s="25">
        <f>IF(I36&lt;&gt;0,(T36-I36)/I36,"")</f>
        <v>-5.189492851880779E-3</v>
      </c>
      <c r="CJ36" s="25">
        <f>IF(J36&lt;&gt;0,(V36-J36)/J36,"")</f>
        <v>-4.9895414175226442E-3</v>
      </c>
      <c r="CK36" s="25">
        <f>IF(K36&lt;&gt;0,(AE36-K36)/K36,"")</f>
        <v>-5.1029568273752036E-3</v>
      </c>
      <c r="CL36" s="25">
        <f>IF(L36&lt;&gt;0,(R36-L36)/L36,"")</f>
        <v>-5.1838985688069175E-3</v>
      </c>
      <c r="CM36" s="25">
        <f>IF(M36&lt;&gt;0,(W36-M36)/M36,"")</f>
        <v>-4.8671447371849298E-3</v>
      </c>
      <c r="CN36" s="25">
        <f>IF(N36&lt;&gt;0,(AK36-N36)/N36,"")</f>
        <v>-5.1246449390860271E-3</v>
      </c>
      <c r="CO36" s="25"/>
      <c r="CP36" s="25"/>
      <c r="CQ36" s="25"/>
      <c r="CR36" s="25"/>
      <c r="CS36" s="25"/>
    </row>
    <row r="37" spans="1:97" x14ac:dyDescent="0.3">
      <c r="A37" s="4" t="s">
        <v>74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</row>
    <row r="38" spans="1:97" x14ac:dyDescent="0.3">
      <c r="A38" s="4" t="s">
        <v>127</v>
      </c>
      <c r="B38" s="1">
        <f>SUM(B3:B34)</f>
        <v>6308528.9548479998</v>
      </c>
      <c r="C38" s="1">
        <f t="shared" ref="C38:N38" si="18">SUM(C3:C34)</f>
        <v>10369.800304676997</v>
      </c>
      <c r="D38" s="1">
        <f t="shared" si="18"/>
        <v>1505063.0212671002</v>
      </c>
      <c r="E38" s="1">
        <f>SUM(E3:E34)</f>
        <v>74664.025445910011</v>
      </c>
      <c r="F38" s="1">
        <f t="shared" si="18"/>
        <v>57183.447094859992</v>
      </c>
      <c r="G38" s="1">
        <f t="shared" si="18"/>
        <v>26593.964317139998</v>
      </c>
      <c r="H38" s="1">
        <f t="shared" si="18"/>
        <v>555563.92437229992</v>
      </c>
      <c r="I38" s="1">
        <f t="shared" si="18"/>
        <v>2482.4175352239999</v>
      </c>
      <c r="J38" s="1">
        <f t="shared" si="18"/>
        <v>14040.569774736998</v>
      </c>
      <c r="K38" s="1">
        <f t="shared" si="18"/>
        <v>5943.5135110099973</v>
      </c>
      <c r="L38" s="1">
        <f t="shared" si="18"/>
        <v>412.55906924409999</v>
      </c>
      <c r="M38" s="1">
        <f t="shared" si="18"/>
        <v>2114.7306467629996</v>
      </c>
      <c r="N38" s="1">
        <f t="shared" si="18"/>
        <v>858.95013119990006</v>
      </c>
      <c r="Q38" s="1">
        <f t="shared" ref="Q38:BW38" si="19">SUM(Q3:Q34)</f>
        <v>840.45270989186145</v>
      </c>
      <c r="R38" s="1">
        <f t="shared" si="19"/>
        <v>410.42040487549718</v>
      </c>
      <c r="S38" s="1">
        <f t="shared" si="19"/>
        <v>2469.5126843920293</v>
      </c>
      <c r="T38" s="1">
        <f t="shared" si="19"/>
        <v>2469.5350471695715</v>
      </c>
      <c r="U38" s="1">
        <f t="shared" si="19"/>
        <v>1504.9336513493565</v>
      </c>
      <c r="V38" s="1">
        <f t="shared" si="19"/>
        <v>13970.513770320331</v>
      </c>
      <c r="W38" s="1">
        <f t="shared" si="19"/>
        <v>2104.4379466250434</v>
      </c>
      <c r="X38" s="1">
        <f t="shared" si="19"/>
        <v>21324.275260201379</v>
      </c>
      <c r="Y38" s="1">
        <f t="shared" si="19"/>
        <v>6273194.1050842823</v>
      </c>
      <c r="Z38" s="1">
        <f t="shared" si="19"/>
        <v>30552.964637736601</v>
      </c>
      <c r="AA38" s="1">
        <f t="shared" si="19"/>
        <v>8975.3042247343183</v>
      </c>
      <c r="AB38" s="1">
        <f t="shared" si="19"/>
        <v>10020.694616288865</v>
      </c>
      <c r="AC38" s="1">
        <f t="shared" si="19"/>
        <v>340.72664130988039</v>
      </c>
      <c r="AD38" s="1">
        <f t="shared" si="19"/>
        <v>5913.1841619512998</v>
      </c>
      <c r="AE38" s="1">
        <f t="shared" si="19"/>
        <v>5913.184018160392</v>
      </c>
      <c r="AF38" s="1">
        <f t="shared" si="19"/>
        <v>11976.224179317393</v>
      </c>
      <c r="AG38" s="1">
        <f t="shared" si="19"/>
        <v>19974.688084649402</v>
      </c>
      <c r="AH38" s="1">
        <f t="shared" si="19"/>
        <v>279.87008383761281</v>
      </c>
      <c r="AI38" s="1">
        <f t="shared" si="19"/>
        <v>249.52309198422077</v>
      </c>
      <c r="AJ38" s="1">
        <f t="shared" si="19"/>
        <v>1921.4447627287859</v>
      </c>
      <c r="AK38" s="1">
        <f t="shared" si="19"/>
        <v>854.54831675711921</v>
      </c>
      <c r="AL38" s="1">
        <f t="shared" si="19"/>
        <v>10318.638529675627</v>
      </c>
      <c r="AM38" s="1">
        <f t="shared" si="19"/>
        <v>0</v>
      </c>
      <c r="AN38" s="1">
        <f t="shared" si="19"/>
        <v>1287666.3071792193</v>
      </c>
      <c r="AO38" s="1">
        <f t="shared" si="19"/>
        <v>197385.44140928527</v>
      </c>
      <c r="AP38" s="1">
        <f t="shared" si="19"/>
        <v>1497027.9727678224</v>
      </c>
      <c r="AQ38" s="1">
        <f t="shared" si="19"/>
        <v>17034.671165528711</v>
      </c>
      <c r="AR38" s="1">
        <f t="shared" si="19"/>
        <v>39.742839590643513</v>
      </c>
      <c r="AS38" s="1">
        <f t="shared" si="19"/>
        <v>286625.2675592681</v>
      </c>
      <c r="AT38" s="1">
        <f t="shared" si="19"/>
        <v>209.71329649083663</v>
      </c>
      <c r="AU38" s="1">
        <f t="shared" si="19"/>
        <v>44.037718835196692</v>
      </c>
      <c r="AV38" s="1">
        <f t="shared" si="19"/>
        <v>17380.212742690379</v>
      </c>
      <c r="AW38" s="1">
        <f t="shared" si="19"/>
        <v>328.98486331827519</v>
      </c>
      <c r="AX38" s="1">
        <f t="shared" si="19"/>
        <v>14.535952224562768</v>
      </c>
      <c r="AY38" s="1">
        <f t="shared" si="19"/>
        <v>11.858929185800006</v>
      </c>
      <c r="AZ38" s="1">
        <f t="shared" si="19"/>
        <v>74168.736619300646</v>
      </c>
      <c r="BA38" s="1">
        <f t="shared" si="19"/>
        <v>56781.986310478569</v>
      </c>
      <c r="BB38" s="1">
        <f t="shared" si="19"/>
        <v>17386.750308822091</v>
      </c>
      <c r="BC38" s="1">
        <f t="shared" si="19"/>
        <v>163.70001937573898</v>
      </c>
      <c r="BD38" s="1">
        <f t="shared" si="19"/>
        <v>1.9963192853840133</v>
      </c>
      <c r="BE38" s="1">
        <f t="shared" si="19"/>
        <v>1249.9765578592001</v>
      </c>
      <c r="BF38" s="1">
        <f t="shared" si="19"/>
        <v>34.798246428976377</v>
      </c>
      <c r="BG38" s="1">
        <f t="shared" si="19"/>
        <v>1843.2101403295867</v>
      </c>
      <c r="BH38" s="1">
        <f t="shared" si="19"/>
        <v>277.80270228210281</v>
      </c>
      <c r="BI38" s="1">
        <f t="shared" si="19"/>
        <v>69.3914408324475</v>
      </c>
      <c r="BJ38" s="1">
        <f t="shared" si="19"/>
        <v>8832.9082938687079</v>
      </c>
      <c r="BK38" s="1">
        <f t="shared" si="19"/>
        <v>1507.9781008795042</v>
      </c>
      <c r="BL38" s="1">
        <f t="shared" si="19"/>
        <v>192.61887015660497</v>
      </c>
      <c r="BM38" s="1">
        <f t="shared" si="19"/>
        <v>26076.8267422879</v>
      </c>
      <c r="BN38" s="1">
        <f t="shared" si="19"/>
        <v>9.6706354362450746</v>
      </c>
      <c r="BO38" s="1">
        <f t="shared" si="19"/>
        <v>26399.533019798291</v>
      </c>
      <c r="BP38" s="1">
        <f t="shared" si="19"/>
        <v>0</v>
      </c>
      <c r="BQ38" s="1">
        <f t="shared" si="19"/>
        <v>19.488586641866913</v>
      </c>
      <c r="BR38" s="1">
        <f t="shared" si="19"/>
        <v>65257.222549161721</v>
      </c>
      <c r="BS38" s="1">
        <f t="shared" si="19"/>
        <v>9342.6740736595657</v>
      </c>
      <c r="BT38" s="1">
        <f t="shared" si="19"/>
        <v>552952.44459231582</v>
      </c>
      <c r="BU38" s="1">
        <f t="shared" si="19"/>
        <v>94086.253321068609</v>
      </c>
      <c r="BV38" s="1">
        <f t="shared" si="19"/>
        <v>197576.076554114</v>
      </c>
      <c r="BW38" s="1">
        <f t="shared" si="19"/>
        <v>93402.488056059316</v>
      </c>
      <c r="BX38" s="1"/>
      <c r="BY38" s="1"/>
      <c r="BZ38" s="1"/>
      <c r="CB38" s="25">
        <f>IF(B38&lt;&gt;0,(Y38-B38)/B38,"")</f>
        <v>-5.6011234975093926E-3</v>
      </c>
      <c r="CC38" s="25">
        <f>IF(C38&lt;&gt;0,(AL38-C38)/C38,"")</f>
        <v>-4.9337280852260147E-3</v>
      </c>
      <c r="CD38" s="25">
        <f>IF(D38&lt;&gt;0,(AP38-D38)/D38,"")</f>
        <v>-5.3386791022964281E-3</v>
      </c>
      <c r="CE38" s="25">
        <f>IF(E38&lt;&gt;0,(AZ38-E38)/E38,"")</f>
        <v>-6.6335671516689742E-3</v>
      </c>
      <c r="CF38" s="25">
        <f>IF(F38&lt;&gt;0,(BA38-F38)/F38,"")</f>
        <v>-7.0205768413270191E-3</v>
      </c>
      <c r="CG38" s="25">
        <f>IF(G38&lt;&gt;0,(BO38-G38)/G38,"")</f>
        <v>-7.3111061977470916E-3</v>
      </c>
      <c r="CH38" s="25">
        <f>IF(H38&lt;&gt;0,(BT38-H38)/H38,"")</f>
        <v>-4.7005927948519446E-3</v>
      </c>
      <c r="CI38" s="25">
        <f>IF(I38&lt;&gt;0,(T38-I38)/I38,"")</f>
        <v>-5.189492851880779E-3</v>
      </c>
      <c r="CJ38" s="25">
        <f>IF(J38&lt;&gt;0,(V38-J38)/J38,"")</f>
        <v>-4.9895414175226442E-3</v>
      </c>
      <c r="CK38" s="25">
        <f>IF(K38&lt;&gt;0,(AE38-K38)/K38,"")</f>
        <v>-5.1029568273752036E-3</v>
      </c>
      <c r="CL38" s="25">
        <f>IF(L38&lt;&gt;0,(R38-L38)/L38,"")</f>
        <v>-5.1838985688069175E-3</v>
      </c>
      <c r="CM38" s="25">
        <f>IF(M38&lt;&gt;0,(W38-M38)/M38,"")</f>
        <v>-4.8671447371849298E-3</v>
      </c>
      <c r="CN38" s="25">
        <f>IF(N38&lt;&gt;0,(AK38-N38)/N38,"")</f>
        <v>-5.1246449390860271E-3</v>
      </c>
      <c r="CO38" s="25"/>
      <c r="CP38" s="25"/>
      <c r="CQ38" s="25"/>
      <c r="CR38" s="25"/>
      <c r="CS38" s="25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0" sqref="O20"/>
    </sheetView>
  </sheetViews>
  <sheetFormatPr defaultRowHeight="14.4" x14ac:dyDescent="0.3"/>
  <cols>
    <col min="1" max="1" width="19.88671875" customWidth="1"/>
    <col min="9" max="11" width="9.109375" style="30"/>
    <col min="13" max="13" width="15.5546875" bestFit="1" customWidth="1"/>
    <col min="14" max="14" width="6.6640625" style="30" bestFit="1" customWidth="1"/>
    <col min="15" max="15" width="5.6640625" bestFit="1" customWidth="1"/>
    <col min="16" max="16" width="14.5546875" bestFit="1" customWidth="1"/>
    <col min="17" max="17" width="5.5546875" bestFit="1" customWidth="1"/>
    <col min="18" max="18" width="6.6640625" bestFit="1" customWidth="1"/>
    <col min="19" max="20" width="9.33203125" bestFit="1" customWidth="1"/>
    <col min="21" max="21" width="5.6640625" bestFit="1" customWidth="1"/>
    <col min="22" max="22" width="7.6640625" bestFit="1" customWidth="1"/>
    <col min="23" max="23" width="5.6640625" style="30" bestFit="1" customWidth="1"/>
    <col min="24" max="25" width="6.6640625" bestFit="1" customWidth="1"/>
    <col min="26" max="26" width="15.44140625" bestFit="1" customWidth="1"/>
    <col min="27" max="27" width="6.5546875" customWidth="1"/>
    <col min="28" max="28" width="5.6640625" bestFit="1" customWidth="1"/>
    <col min="29" max="29" width="5.109375" bestFit="1" customWidth="1"/>
    <col min="30" max="30" width="5.6640625" style="30" bestFit="1" customWidth="1"/>
    <col min="31" max="31" width="6.6640625" bestFit="1" customWidth="1"/>
    <col min="32" max="32" width="6.109375" style="30" bestFit="1" customWidth="1"/>
    <col min="33" max="33" width="6.6640625" bestFit="1" customWidth="1"/>
    <col min="34" max="34" width="10" bestFit="1" customWidth="1"/>
    <col min="35" max="35" width="9.33203125" bestFit="1" customWidth="1"/>
    <col min="36" max="36" width="7.6640625" bestFit="1" customWidth="1"/>
    <col min="37" max="37" width="9.33203125" bestFit="1" customWidth="1"/>
    <col min="38" max="38" width="6" bestFit="1" customWidth="1"/>
    <col min="39" max="39" width="6.6640625" bestFit="1" customWidth="1"/>
    <col min="40" max="40" width="5.6640625" bestFit="1" customWidth="1"/>
    <col min="41" max="41" width="7.6640625" bestFit="1" customWidth="1"/>
    <col min="42" max="42" width="5.6640625" bestFit="1" customWidth="1"/>
    <col min="43" max="43" width="4.109375" bestFit="1" customWidth="1"/>
    <col min="44" max="44" width="6.6640625" bestFit="1" customWidth="1"/>
    <col min="45" max="45" width="5.6640625" bestFit="1" customWidth="1"/>
    <col min="46" max="46" width="5.88671875" bestFit="1" customWidth="1"/>
    <col min="47" max="47" width="5.6640625" bestFit="1" customWidth="1"/>
    <col min="48" max="49" width="7.6640625" bestFit="1" customWidth="1"/>
    <col min="50" max="50" width="6.6640625" bestFit="1" customWidth="1"/>
    <col min="51" max="51" width="5.109375" bestFit="1" customWidth="1"/>
    <col min="52" max="52" width="5.33203125" bestFit="1" customWidth="1"/>
    <col min="53" max="53" width="8.6640625" bestFit="1" customWidth="1"/>
    <col min="54" max="54" width="4.88671875" bestFit="1" customWidth="1"/>
    <col min="55" max="55" width="7.88671875" bestFit="1" customWidth="1"/>
    <col min="56" max="56" width="5.88671875" bestFit="1" customWidth="1"/>
    <col min="57" max="57" width="6" bestFit="1" customWidth="1"/>
    <col min="58" max="58" width="6.6640625" bestFit="1" customWidth="1"/>
    <col min="59" max="59" width="7.6640625" style="30" bestFit="1" customWidth="1"/>
    <col min="60" max="60" width="5.6640625" bestFit="1" customWidth="1"/>
    <col min="61" max="61" width="6.6640625" bestFit="1" customWidth="1"/>
    <col min="62" max="62" width="4.109375" bestFit="1" customWidth="1"/>
    <col min="63" max="63" width="9.33203125" bestFit="1" customWidth="1"/>
    <col min="64" max="64" width="8" style="30" bestFit="1" customWidth="1"/>
    <col min="65" max="68" width="6.6640625" bestFit="1" customWidth="1"/>
    <col min="69" max="69" width="9.109375" bestFit="1" customWidth="1"/>
    <col min="70" max="70" width="7.109375" bestFit="1" customWidth="1"/>
    <col min="72" max="79" width="9.109375" style="30"/>
  </cols>
  <sheetData>
    <row r="1" spans="1:80" x14ac:dyDescent="0.3">
      <c r="B1" s="101" t="s">
        <v>497</v>
      </c>
      <c r="C1" s="101"/>
      <c r="D1" s="101"/>
      <c r="E1" s="101"/>
      <c r="F1" s="101"/>
      <c r="G1" s="101"/>
      <c r="H1" s="101"/>
      <c r="I1" s="70" t="s">
        <v>415</v>
      </c>
      <c r="J1" s="101"/>
      <c r="K1" s="101"/>
      <c r="M1" s="30" t="s">
        <v>505</v>
      </c>
      <c r="O1" s="29"/>
      <c r="P1" s="29"/>
      <c r="Q1" s="29"/>
      <c r="R1" s="29"/>
      <c r="S1" s="29"/>
      <c r="T1" s="29"/>
      <c r="U1" s="29"/>
      <c r="V1" s="29"/>
      <c r="X1" s="29"/>
      <c r="Y1" s="29"/>
      <c r="Z1" s="29"/>
      <c r="AA1" s="29"/>
      <c r="AB1" s="29"/>
      <c r="AC1" s="29"/>
      <c r="AE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H1" s="29"/>
      <c r="BI1" s="29"/>
      <c r="BJ1" s="29"/>
      <c r="BK1" s="29"/>
      <c r="BM1" s="29"/>
      <c r="BN1" s="29"/>
      <c r="BO1" s="29"/>
      <c r="BP1" s="29"/>
      <c r="BQ1" s="29"/>
      <c r="BR1" s="29"/>
      <c r="BU1" s="30" t="s">
        <v>316</v>
      </c>
    </row>
    <row r="2" spans="1:80" x14ac:dyDescent="0.3">
      <c r="A2" s="17" t="s">
        <v>52</v>
      </c>
      <c r="B2" s="102" t="s">
        <v>59</v>
      </c>
      <c r="C2" s="102" t="s">
        <v>57</v>
      </c>
      <c r="D2" s="102" t="s">
        <v>60</v>
      </c>
      <c r="E2" s="102" t="s">
        <v>54</v>
      </c>
      <c r="F2" s="102" t="s">
        <v>53</v>
      </c>
      <c r="G2" s="102" t="s">
        <v>61</v>
      </c>
      <c r="H2" s="102" t="s">
        <v>62</v>
      </c>
      <c r="I2" s="102" t="s">
        <v>150</v>
      </c>
      <c r="J2" s="102"/>
      <c r="K2" s="102"/>
      <c r="L2" s="28"/>
      <c r="M2" s="28" t="s">
        <v>227</v>
      </c>
      <c r="N2" s="28" t="s">
        <v>391</v>
      </c>
      <c r="O2" s="28" t="s">
        <v>131</v>
      </c>
      <c r="P2" s="28" t="s">
        <v>132</v>
      </c>
      <c r="Q2" s="28" t="s">
        <v>133</v>
      </c>
      <c r="R2" s="28" t="s">
        <v>392</v>
      </c>
      <c r="S2" s="28" t="s">
        <v>134</v>
      </c>
      <c r="T2" s="28" t="s">
        <v>59</v>
      </c>
      <c r="U2" s="28" t="s">
        <v>136</v>
      </c>
      <c r="V2" s="28" t="s">
        <v>137</v>
      </c>
      <c r="W2" s="28" t="s">
        <v>393</v>
      </c>
      <c r="X2" s="28" t="s">
        <v>138</v>
      </c>
      <c r="Y2" s="28" t="s">
        <v>139</v>
      </c>
      <c r="Z2" s="28" t="s">
        <v>140</v>
      </c>
      <c r="AA2" s="28" t="s">
        <v>141</v>
      </c>
      <c r="AB2" s="28" t="s">
        <v>142</v>
      </c>
      <c r="AC2" s="28" t="s">
        <v>143</v>
      </c>
      <c r="AD2" s="28" t="s">
        <v>394</v>
      </c>
      <c r="AE2" s="28" t="s">
        <v>144</v>
      </c>
      <c r="AF2" s="28" t="s">
        <v>403</v>
      </c>
      <c r="AG2" s="28" t="s">
        <v>57</v>
      </c>
      <c r="AH2" s="28" t="s">
        <v>128</v>
      </c>
      <c r="AI2" s="28" t="s">
        <v>145</v>
      </c>
      <c r="AJ2" s="28" t="s">
        <v>146</v>
      </c>
      <c r="AK2" s="28" t="s">
        <v>60</v>
      </c>
      <c r="AL2" s="28" t="s">
        <v>147</v>
      </c>
      <c r="AM2" s="28" t="s">
        <v>148</v>
      </c>
      <c r="AN2" s="28" t="s">
        <v>149</v>
      </c>
      <c r="AO2" s="28" t="s">
        <v>150</v>
      </c>
      <c r="AP2" s="28" t="s">
        <v>151</v>
      </c>
      <c r="AQ2" s="28" t="s">
        <v>152</v>
      </c>
      <c r="AR2" s="28" t="s">
        <v>153</v>
      </c>
      <c r="AS2" s="28" t="s">
        <v>154</v>
      </c>
      <c r="AT2" s="28" t="s">
        <v>155</v>
      </c>
      <c r="AU2" s="28" t="s">
        <v>156</v>
      </c>
      <c r="AV2" s="28" t="s">
        <v>54</v>
      </c>
      <c r="AW2" s="28" t="s">
        <v>53</v>
      </c>
      <c r="AX2" s="28" t="s">
        <v>157</v>
      </c>
      <c r="AY2" s="28" t="s">
        <v>158</v>
      </c>
      <c r="AZ2" s="28" t="s">
        <v>159</v>
      </c>
      <c r="BA2" s="28" t="s">
        <v>160</v>
      </c>
      <c r="BB2" s="28" t="s">
        <v>161</v>
      </c>
      <c r="BC2" s="28" t="s">
        <v>162</v>
      </c>
      <c r="BD2" s="28" t="s">
        <v>163</v>
      </c>
      <c r="BE2" s="28" t="s">
        <v>164</v>
      </c>
      <c r="BF2" s="28" t="s">
        <v>165</v>
      </c>
      <c r="BG2" s="28" t="s">
        <v>395</v>
      </c>
      <c r="BH2" s="28" t="s">
        <v>166</v>
      </c>
      <c r="BI2" s="28" t="s">
        <v>167</v>
      </c>
      <c r="BJ2" s="28" t="s">
        <v>168</v>
      </c>
      <c r="BK2" s="28" t="s">
        <v>61</v>
      </c>
      <c r="BL2" s="28" t="s">
        <v>404</v>
      </c>
      <c r="BM2" s="28" t="s">
        <v>169</v>
      </c>
      <c r="BN2" s="28" t="s">
        <v>170</v>
      </c>
      <c r="BO2" s="28" t="s">
        <v>171</v>
      </c>
      <c r="BP2" s="28" t="s">
        <v>173</v>
      </c>
      <c r="BQ2" s="28" t="s">
        <v>174</v>
      </c>
      <c r="BR2" s="28" t="s">
        <v>405</v>
      </c>
      <c r="BT2" s="28" t="s">
        <v>141</v>
      </c>
      <c r="BU2" s="28" t="s">
        <v>59</v>
      </c>
      <c r="BV2" s="28" t="s">
        <v>57</v>
      </c>
      <c r="BW2" s="28" t="s">
        <v>60</v>
      </c>
      <c r="BX2" s="28" t="s">
        <v>54</v>
      </c>
      <c r="BY2" s="28" t="s">
        <v>53</v>
      </c>
      <c r="BZ2" s="28" t="s">
        <v>61</v>
      </c>
      <c r="CA2" s="28" t="s">
        <v>62</v>
      </c>
      <c r="CB2" s="28" t="s">
        <v>150</v>
      </c>
    </row>
    <row r="3" spans="1:80" x14ac:dyDescent="0.3">
      <c r="A3" s="21" t="s">
        <v>76</v>
      </c>
      <c r="B3" s="102">
        <v>10147.431537774299</v>
      </c>
      <c r="C3" s="102">
        <v>5.5562936337999993</v>
      </c>
      <c r="D3" s="102">
        <v>14746.819366874499</v>
      </c>
      <c r="E3" s="102">
        <v>3546.6770993802074</v>
      </c>
      <c r="F3" s="102">
        <v>1743.4717195636861</v>
      </c>
      <c r="G3" s="102">
        <v>19278.497553274748</v>
      </c>
      <c r="H3" s="102">
        <v>4776.49131396129</v>
      </c>
      <c r="I3" s="102"/>
      <c r="J3" s="102"/>
      <c r="K3" s="102"/>
      <c r="L3" s="28"/>
      <c r="M3" s="28" t="s">
        <v>121</v>
      </c>
      <c r="N3" s="28">
        <v>2.8194982744640602</v>
      </c>
      <c r="O3" s="28">
        <v>0.49612637054912301</v>
      </c>
      <c r="P3" s="28">
        <v>0.49612637054912301</v>
      </c>
      <c r="Q3" s="28">
        <v>0.95060843118437699</v>
      </c>
      <c r="R3" s="28">
        <v>14.28506610873</v>
      </c>
      <c r="S3" s="28">
        <v>63.782988817010597</v>
      </c>
      <c r="T3" s="28">
        <v>6639.1145719635797</v>
      </c>
      <c r="U3" s="28">
        <v>1.79625936752145</v>
      </c>
      <c r="V3" s="28">
        <v>6.0535540032070498E-2</v>
      </c>
      <c r="W3" s="28">
        <v>0.45778078611693301</v>
      </c>
      <c r="X3" s="28">
        <v>0</v>
      </c>
      <c r="Y3" s="28">
        <v>8.9095456426898796</v>
      </c>
      <c r="Z3" s="28">
        <v>8.9095456426898796</v>
      </c>
      <c r="AA3" s="28">
        <v>0.18640081774037201</v>
      </c>
      <c r="AB3" s="28">
        <v>0.49648849924282301</v>
      </c>
      <c r="AC3" s="28">
        <v>0</v>
      </c>
      <c r="AD3" s="28">
        <v>1.66177495262817</v>
      </c>
      <c r="AE3" s="28">
        <v>106.401249255476</v>
      </c>
      <c r="AF3" s="28">
        <v>0.113381991339713</v>
      </c>
      <c r="AG3" s="28">
        <v>1.8775871778523599E-2</v>
      </c>
      <c r="AH3" s="28">
        <v>0</v>
      </c>
      <c r="AI3" s="28">
        <v>4681.8627819598996</v>
      </c>
      <c r="AJ3" s="28">
        <v>520.02033756650405</v>
      </c>
      <c r="AK3" s="28">
        <v>5202.0695203441401</v>
      </c>
      <c r="AL3" s="28">
        <v>7.4041541985372106E-2</v>
      </c>
      <c r="AM3" s="28">
        <v>0.78188919683140501</v>
      </c>
      <c r="AN3" s="28">
        <v>65.081728624260606</v>
      </c>
      <c r="AO3" s="28">
        <v>114.889633691962</v>
      </c>
      <c r="AP3" s="28">
        <v>15.986980325655701</v>
      </c>
      <c r="AQ3" s="28">
        <v>7.0715066194160903</v>
      </c>
      <c r="AR3" s="28">
        <v>5.01904409757657</v>
      </c>
      <c r="AS3" s="28">
        <v>24.528922108275498</v>
      </c>
      <c r="AT3" s="28">
        <v>0.60039891345205099</v>
      </c>
      <c r="AU3" s="28">
        <v>11.987990434359601</v>
      </c>
      <c r="AV3" s="28">
        <v>2570.16967833332</v>
      </c>
      <c r="AW3" s="28">
        <v>874.05311403166797</v>
      </c>
      <c r="AX3" s="28">
        <v>1696.11656430165</v>
      </c>
      <c r="AY3" s="28">
        <v>3.2897759969576001</v>
      </c>
      <c r="AZ3" s="28">
        <v>1.06661677463803</v>
      </c>
      <c r="BA3" s="28">
        <v>539.877457419498</v>
      </c>
      <c r="BB3" s="28">
        <v>4.3566608030335399</v>
      </c>
      <c r="BC3" s="28">
        <v>8.4426218787645002</v>
      </c>
      <c r="BD3" s="28">
        <v>2.9200185941125598</v>
      </c>
      <c r="BE3" s="28">
        <v>1.13656114595369</v>
      </c>
      <c r="BF3" s="28">
        <v>21.363555776175701</v>
      </c>
      <c r="BG3" s="28">
        <v>9.0633595400911593E-3</v>
      </c>
      <c r="BH3" s="28">
        <v>154.38172396699599</v>
      </c>
      <c r="BI3" s="28">
        <v>4.9284404446171397</v>
      </c>
      <c r="BJ3" s="28">
        <v>2.01311010792468</v>
      </c>
      <c r="BK3" s="28">
        <v>5977.5692290934103</v>
      </c>
      <c r="BL3" s="28">
        <v>88.557455457877097</v>
      </c>
      <c r="BM3" s="28">
        <v>0</v>
      </c>
      <c r="BN3" s="28">
        <v>91.156199203029104</v>
      </c>
      <c r="BO3" s="28">
        <v>10.859382844928399</v>
      </c>
      <c r="BP3" s="28">
        <v>8.4369930283166195</v>
      </c>
      <c r="BQ3" s="28">
        <v>368.43528662731302</v>
      </c>
      <c r="BR3" s="28">
        <v>1.54420330374832</v>
      </c>
      <c r="BT3" s="37">
        <f t="shared" ref="BT3:BT47" si="0">AA3/AK3</f>
        <v>3.5832050496710924E-5</v>
      </c>
      <c r="BU3" s="25">
        <f t="shared" ref="BU3:BU34" si="1">IF(B3=0,"",(T3-B3)/B3)</f>
        <v>-0.34573447997661688</v>
      </c>
      <c r="BV3" s="25">
        <f t="shared" ref="BV3:BV34" si="2">IF(C3=0,"",(AG3-C3)/C3)</f>
        <v>-0.99662079202144638</v>
      </c>
      <c r="BW3" s="25">
        <f t="shared" ref="BW3:BW34" si="3">IF(D3=0,"",(AK3-D3)/D3)</f>
        <v>-0.64724125311865888</v>
      </c>
      <c r="BX3" s="25">
        <f t="shared" ref="BX3:BX34" si="4">IF(E3=0,"",(AV3-E3)/E3)</f>
        <v>-0.27533022986996336</v>
      </c>
      <c r="BY3" s="25">
        <f t="shared" ref="BY3:BY34" si="5">IF(F3=0,"",(AW3-F3)/F3)</f>
        <v>-0.49867089656584457</v>
      </c>
      <c r="BZ3" s="25">
        <f t="shared" ref="BZ3:BZ34" si="6">IF(G3=0,"",(BK3-G3)/G3)</f>
        <v>-0.68993593963560573</v>
      </c>
      <c r="CA3" s="25">
        <f t="shared" ref="CA3:CA34" si="7">IF(H3=0,"",(BQ3-H3)/H3)</f>
        <v>-0.92286486828722858</v>
      </c>
      <c r="CB3" s="25" t="str">
        <f>IF(I3=0,"",(AO3-I3)/I3)</f>
        <v/>
      </c>
    </row>
    <row r="4" spans="1:80" x14ac:dyDescent="0.3">
      <c r="A4" s="21" t="s">
        <v>77</v>
      </c>
      <c r="B4" s="102">
        <v>163.2849399872</v>
      </c>
      <c r="C4" s="102">
        <v>17.446808780550001</v>
      </c>
      <c r="D4" s="102">
        <v>260.67964988930004</v>
      </c>
      <c r="E4" s="102">
        <v>42.750593185600003</v>
      </c>
      <c r="F4" s="102">
        <v>22.500389521620303</v>
      </c>
      <c r="G4" s="102">
        <v>224.84317532575</v>
      </c>
      <c r="H4" s="102">
        <v>216.25354843529999</v>
      </c>
      <c r="I4" s="102"/>
      <c r="J4" s="102"/>
      <c r="K4" s="102"/>
      <c r="L4" s="28"/>
      <c r="M4" s="28" t="s">
        <v>77</v>
      </c>
      <c r="N4" s="28">
        <v>0.31132980370526803</v>
      </c>
      <c r="O4" s="28">
        <v>0.17792146439255199</v>
      </c>
      <c r="P4" s="28">
        <v>0.17792146439255199</v>
      </c>
      <c r="Q4" s="28">
        <v>0.340905512662248</v>
      </c>
      <c r="R4" s="28">
        <v>34.882950415814797</v>
      </c>
      <c r="S4" s="28">
        <v>0.22399214443360599</v>
      </c>
      <c r="T4" s="28">
        <v>163.57957820731099</v>
      </c>
      <c r="U4" s="28">
        <v>0.64418001992823803</v>
      </c>
      <c r="V4" s="28">
        <v>2.17094174379702E-2</v>
      </c>
      <c r="W4" s="28">
        <v>0.164169899833331</v>
      </c>
      <c r="X4" s="28">
        <v>1.22032639057655</v>
      </c>
      <c r="Y4" s="28">
        <v>0.51292977036496501</v>
      </c>
      <c r="Z4" s="28">
        <v>0.51292977036496501</v>
      </c>
      <c r="AA4" s="28">
        <v>7.6670702140687497E-2</v>
      </c>
      <c r="AB4" s="28">
        <v>15.779356452145899</v>
      </c>
      <c r="AC4" s="28">
        <v>0</v>
      </c>
      <c r="AD4" s="28">
        <v>0</v>
      </c>
      <c r="AE4" s="28">
        <v>8.61414263315889</v>
      </c>
      <c r="AF4" s="28">
        <v>2.3719274112010601E-2</v>
      </c>
      <c r="AG4" s="28">
        <v>17.4946474896133</v>
      </c>
      <c r="AH4" s="28">
        <v>0</v>
      </c>
      <c r="AI4" s="28">
        <v>235.23461834374601</v>
      </c>
      <c r="AJ4" s="28">
        <v>26.060506748225102</v>
      </c>
      <c r="AK4" s="28">
        <v>261.37179579411202</v>
      </c>
      <c r="AL4" s="28">
        <v>0</v>
      </c>
      <c r="AM4" s="28">
        <v>7.9684471027839097</v>
      </c>
      <c r="AN4" s="28">
        <v>4.4653383819177302E-3</v>
      </c>
      <c r="AO4" s="28">
        <v>44.043222493599302</v>
      </c>
      <c r="AP4" s="28">
        <v>7.0704425407607102E-3</v>
      </c>
      <c r="AQ4" s="28">
        <v>2.1238684674575702E-2</v>
      </c>
      <c r="AR4" s="28">
        <v>1.4900275700766701</v>
      </c>
      <c r="AS4" s="28">
        <v>9.6237097267282794E-3</v>
      </c>
      <c r="AT4" s="28">
        <v>0.25799957009871299</v>
      </c>
      <c r="AU4" s="28">
        <v>2.1296209399086301E-3</v>
      </c>
      <c r="AV4" s="28">
        <v>42.867387366720401</v>
      </c>
      <c r="AW4" s="28">
        <v>22.561632750538401</v>
      </c>
      <c r="AX4" s="28">
        <v>20.3057546161819</v>
      </c>
      <c r="AY4" s="28">
        <v>0</v>
      </c>
      <c r="AZ4" s="28">
        <v>6.2863803965012806E-5</v>
      </c>
      <c r="BA4" s="28">
        <v>15.8555294400424</v>
      </c>
      <c r="BB4" s="28">
        <v>0</v>
      </c>
      <c r="BC4" s="28">
        <v>0.82790037921581605</v>
      </c>
      <c r="BD4" s="28">
        <v>2.54792175796556E-2</v>
      </c>
      <c r="BE4" s="28">
        <v>4.6561197477636797E-2</v>
      </c>
      <c r="BF4" s="28">
        <v>2.11770115470163</v>
      </c>
      <c r="BG4" s="28">
        <v>3.2505657862755698E-3</v>
      </c>
      <c r="BH4" s="28">
        <v>1.3921705054646899E-2</v>
      </c>
      <c r="BI4" s="28">
        <v>1.8808269141690499</v>
      </c>
      <c r="BJ4" s="28">
        <v>1.0949420542952801E-3</v>
      </c>
      <c r="BK4" s="28">
        <v>225.46910908833999</v>
      </c>
      <c r="BL4" s="28">
        <v>51.342342890853203</v>
      </c>
      <c r="BM4" s="28">
        <v>0.48150425767621702</v>
      </c>
      <c r="BN4" s="28">
        <v>0</v>
      </c>
      <c r="BO4" s="28">
        <v>65.523025879976899</v>
      </c>
      <c r="BP4" s="28">
        <v>0.59199049510077795</v>
      </c>
      <c r="BQ4" s="28">
        <v>216.83464606337</v>
      </c>
      <c r="BR4" s="28">
        <v>65.701465396986293</v>
      </c>
      <c r="BT4" s="37">
        <f t="shared" si="0"/>
        <v>2.9333961572916844E-4</v>
      </c>
      <c r="BU4" s="25">
        <f t="shared" si="1"/>
        <v>1.8044421006253215E-3</v>
      </c>
      <c r="BV4" s="25">
        <f t="shared" si="2"/>
        <v>2.7419747453546143E-3</v>
      </c>
      <c r="BW4" s="25">
        <f t="shared" si="3"/>
        <v>2.6551589474126808E-3</v>
      </c>
      <c r="BX4" s="25">
        <f t="shared" si="4"/>
        <v>2.7319897203142915E-3</v>
      </c>
      <c r="BY4" s="25">
        <f t="shared" si="5"/>
        <v>2.7218741639672603E-3</v>
      </c>
      <c r="BZ4" s="25">
        <f t="shared" si="6"/>
        <v>2.7838681858284092E-3</v>
      </c>
      <c r="CA4" s="25">
        <f t="shared" si="7"/>
        <v>2.6871125689013511E-3</v>
      </c>
      <c r="CB4" s="25" t="str">
        <f t="shared" ref="CB4:CB15" si="8">IF(I4=0,"",(AO4-I4)/I4)</f>
        <v/>
      </c>
    </row>
    <row r="5" spans="1:80" x14ac:dyDescent="0.3">
      <c r="A5" s="21" t="s">
        <v>78</v>
      </c>
      <c r="B5" s="102">
        <v>12928.832023624698</v>
      </c>
      <c r="C5" s="102">
        <v>70.768303584800009</v>
      </c>
      <c r="D5" s="102">
        <v>22254.658287265589</v>
      </c>
      <c r="E5" s="102">
        <v>2636.594756442139</v>
      </c>
      <c r="F5" s="102">
        <v>1503.1475855394413</v>
      </c>
      <c r="G5" s="102">
        <v>72089.074616789949</v>
      </c>
      <c r="H5" s="102">
        <v>5599.7760229096002</v>
      </c>
      <c r="I5" s="102"/>
      <c r="J5" s="102"/>
      <c r="K5" s="102"/>
      <c r="L5" s="28"/>
      <c r="M5" s="28" t="s">
        <v>71</v>
      </c>
      <c r="N5" s="28">
        <v>497.78801488615397</v>
      </c>
      <c r="O5" s="28">
        <v>45.927580977187702</v>
      </c>
      <c r="P5" s="28">
        <v>45.927478137528396</v>
      </c>
      <c r="Q5" s="28">
        <v>6.9796531903990102</v>
      </c>
      <c r="R5" s="28">
        <v>18.506131354750799</v>
      </c>
      <c r="S5" s="28">
        <v>1121.3270438585901</v>
      </c>
      <c r="T5" s="28">
        <v>12958.985917490199</v>
      </c>
      <c r="U5" s="28">
        <v>46.135607133233002</v>
      </c>
      <c r="V5" s="28">
        <v>67.572118881074005</v>
      </c>
      <c r="W5" s="28">
        <v>44.786443676535697</v>
      </c>
      <c r="X5" s="28">
        <v>1337.2238616117099</v>
      </c>
      <c r="Y5" s="28">
        <v>137.709248629488</v>
      </c>
      <c r="Z5" s="28">
        <v>137.709248629488</v>
      </c>
      <c r="AA5" s="28">
        <v>1.32106805590868</v>
      </c>
      <c r="AB5" s="28">
        <v>56.178368832344702</v>
      </c>
      <c r="AC5" s="28">
        <v>7.1016525534482895E-4</v>
      </c>
      <c r="AD5" s="28">
        <v>9.5632005300061493</v>
      </c>
      <c r="AE5" s="28">
        <v>1173.6535364522599</v>
      </c>
      <c r="AF5" s="28">
        <v>0.57711897664787404</v>
      </c>
      <c r="AG5" s="28">
        <v>70.960641255112407</v>
      </c>
      <c r="AH5" s="28">
        <v>0</v>
      </c>
      <c r="AI5" s="28">
        <v>20053.138783632501</v>
      </c>
      <c r="AJ5" s="28">
        <v>2226.8057133273501</v>
      </c>
      <c r="AK5" s="28">
        <v>22281.265565015699</v>
      </c>
      <c r="AL5" s="28">
        <v>1.00609088766899E-3</v>
      </c>
      <c r="AM5" s="28">
        <v>61.393611423451098</v>
      </c>
      <c r="AN5" s="28">
        <v>22.032079033493702</v>
      </c>
      <c r="AO5" s="28">
        <v>2349.1888909977802</v>
      </c>
      <c r="AP5" s="28">
        <v>18.3139509553918</v>
      </c>
      <c r="AQ5" s="28">
        <v>9.3724661179583393</v>
      </c>
      <c r="AR5" s="28">
        <v>70.301262611949795</v>
      </c>
      <c r="AS5" s="28">
        <v>15.846026346436201</v>
      </c>
      <c r="AT5" s="28">
        <v>3.0063810402508899</v>
      </c>
      <c r="AU5" s="28">
        <v>5.6841379085509303</v>
      </c>
      <c r="AV5" s="28">
        <v>2636.0041592622702</v>
      </c>
      <c r="AW5" s="28">
        <v>1504.5833723247799</v>
      </c>
      <c r="AX5" s="28">
        <v>1131.42078693748</v>
      </c>
      <c r="AY5" s="28">
        <v>9.1061697999856597E-2</v>
      </c>
      <c r="AZ5" s="28">
        <v>0.41032569332605801</v>
      </c>
      <c r="BA5" s="28">
        <v>501.76626334181498</v>
      </c>
      <c r="BB5" s="28">
        <v>4.0227307846800899</v>
      </c>
      <c r="BC5" s="28">
        <v>203.83417372223801</v>
      </c>
      <c r="BD5" s="28">
        <v>11.7692549920909</v>
      </c>
      <c r="BE5" s="28">
        <v>11.791842304830601</v>
      </c>
      <c r="BF5" s="28">
        <v>509.99294592027002</v>
      </c>
      <c r="BG5" s="28">
        <v>100.687756576347</v>
      </c>
      <c r="BH5" s="28">
        <v>38.294102758643497</v>
      </c>
      <c r="BI5" s="28">
        <v>76.269854260421695</v>
      </c>
      <c r="BJ5" s="28">
        <v>1.7845128344388601</v>
      </c>
      <c r="BK5" s="28">
        <v>72283.160571668603</v>
      </c>
      <c r="BL5" s="28">
        <v>1032.29988778866</v>
      </c>
      <c r="BM5" s="28">
        <v>1526.27529158881</v>
      </c>
      <c r="BN5" s="28">
        <v>26.159194826176499</v>
      </c>
      <c r="BO5" s="28">
        <v>127.21280493351701</v>
      </c>
      <c r="BP5" s="28">
        <v>75.824164567614105</v>
      </c>
      <c r="BQ5" s="28">
        <v>5618.1928867917804</v>
      </c>
      <c r="BR5" s="28">
        <v>27.061901904716599</v>
      </c>
      <c r="BT5" s="37">
        <f t="shared" si="0"/>
        <v>5.9290530515596822E-5</v>
      </c>
      <c r="BU5" s="25">
        <f t="shared" si="1"/>
        <v>2.3322983708351525E-3</v>
      </c>
      <c r="BV5" s="25">
        <f t="shared" si="2"/>
        <v>2.7178505145587393E-3</v>
      </c>
      <c r="BW5" s="25">
        <f t="shared" si="3"/>
        <v>1.1955823992739268E-3</v>
      </c>
      <c r="BX5" s="25">
        <f t="shared" si="4"/>
        <v>-2.2399998271474899E-4</v>
      </c>
      <c r="BY5" s="25">
        <f t="shared" si="5"/>
        <v>9.551868353787833E-4</v>
      </c>
      <c r="BZ5" s="25">
        <f t="shared" si="6"/>
        <v>2.6923074808543894E-3</v>
      </c>
      <c r="CA5" s="25">
        <f t="shared" si="7"/>
        <v>3.2888572340811165E-3</v>
      </c>
      <c r="CB5" s="25" t="str">
        <f t="shared" si="8"/>
        <v/>
      </c>
    </row>
    <row r="6" spans="1:80" x14ac:dyDescent="0.3">
      <c r="A6" s="21" t="s">
        <v>79</v>
      </c>
      <c r="B6" s="102">
        <v>21698.169311651887</v>
      </c>
      <c r="C6" s="102">
        <v>267.08701060339996</v>
      </c>
      <c r="D6" s="102">
        <v>16126.778502580801</v>
      </c>
      <c r="E6" s="102">
        <v>3058.5948420008272</v>
      </c>
      <c r="F6" s="102">
        <v>1598.340288075434</v>
      </c>
      <c r="G6" s="102">
        <v>21746.323462431152</v>
      </c>
      <c r="H6" s="102">
        <v>6667.2713051631399</v>
      </c>
      <c r="I6" s="102"/>
      <c r="J6" s="102"/>
      <c r="K6" s="102"/>
      <c r="L6" s="28"/>
      <c r="M6" s="28" t="s">
        <v>122</v>
      </c>
      <c r="N6" s="28">
        <v>61.219643552742802</v>
      </c>
      <c r="O6" s="28">
        <v>116.586354009521</v>
      </c>
      <c r="P6" s="28">
        <v>116.586354009521</v>
      </c>
      <c r="Q6" s="28">
        <v>59.518515804977099</v>
      </c>
      <c r="R6" s="28">
        <v>15.3305253069661</v>
      </c>
      <c r="S6" s="28">
        <v>1179.67865285363</v>
      </c>
      <c r="T6" s="28">
        <v>21735.893278813001</v>
      </c>
      <c r="U6" s="28">
        <v>10.764848830825899</v>
      </c>
      <c r="V6" s="28">
        <v>0.26556770522522899</v>
      </c>
      <c r="W6" s="28">
        <v>3.4190902585203</v>
      </c>
      <c r="X6" s="28">
        <v>173.97865361784301</v>
      </c>
      <c r="Y6" s="28">
        <v>407.75889510103201</v>
      </c>
      <c r="Z6" s="28">
        <v>407.75889510103201</v>
      </c>
      <c r="AA6" s="28">
        <v>0.57507565983870901</v>
      </c>
      <c r="AB6" s="28">
        <v>46.098872711213403</v>
      </c>
      <c r="AC6" s="28">
        <v>0</v>
      </c>
      <c r="AD6" s="28">
        <v>18.973453886605199</v>
      </c>
      <c r="AE6" s="28">
        <v>2632.51080060101</v>
      </c>
      <c r="AF6" s="28">
        <v>1.15107347983223</v>
      </c>
      <c r="AG6" s="28">
        <v>267.81874973921202</v>
      </c>
      <c r="AH6" s="28">
        <v>0</v>
      </c>
      <c r="AI6" s="28">
        <v>14548.2960215358</v>
      </c>
      <c r="AJ6" s="28">
        <v>1615.9022205976501</v>
      </c>
      <c r="AK6" s="28">
        <v>16164.773317793301</v>
      </c>
      <c r="AL6" s="28">
        <v>5.1659141157757001E-2</v>
      </c>
      <c r="AM6" s="28">
        <v>60.489753311091398</v>
      </c>
      <c r="AN6" s="28">
        <v>6.4479732705016097</v>
      </c>
      <c r="AO6" s="28">
        <v>1755.9646696879699</v>
      </c>
      <c r="AP6" s="28">
        <v>8.7442007382441194</v>
      </c>
      <c r="AQ6" s="28">
        <v>24.897979510427302</v>
      </c>
      <c r="AR6" s="28">
        <v>85.519447555790606</v>
      </c>
      <c r="AS6" s="28">
        <v>9.62443594170648</v>
      </c>
      <c r="AT6" s="28">
        <v>8.4641327495494298</v>
      </c>
      <c r="AU6" s="28">
        <v>14.9065426582491</v>
      </c>
      <c r="AV6" s="28">
        <v>3040.4994423407502</v>
      </c>
      <c r="AW6" s="28">
        <v>1596.55107675821</v>
      </c>
      <c r="AX6" s="28">
        <v>1443.94836558254</v>
      </c>
      <c r="AY6" s="28">
        <v>0.19309004888749201</v>
      </c>
      <c r="AZ6" s="28">
        <v>0.53715087043987597</v>
      </c>
      <c r="BA6" s="28">
        <v>389.42624333441302</v>
      </c>
      <c r="BB6" s="28">
        <v>13.866888699769</v>
      </c>
      <c r="BC6" s="28">
        <v>260.46837155288</v>
      </c>
      <c r="BD6" s="28">
        <v>16.063090791845099</v>
      </c>
      <c r="BE6" s="28">
        <v>16.980876148135099</v>
      </c>
      <c r="BF6" s="28">
        <v>651.57028935972198</v>
      </c>
      <c r="BG6" s="28">
        <v>66.3236288403304</v>
      </c>
      <c r="BH6" s="28">
        <v>16.569420759051301</v>
      </c>
      <c r="BI6" s="28">
        <v>71.804111997288302</v>
      </c>
      <c r="BJ6" s="28">
        <v>0.46683077130795803</v>
      </c>
      <c r="BK6" s="28">
        <v>21804.388349994701</v>
      </c>
      <c r="BL6" s="28">
        <v>1856.9108257799101</v>
      </c>
      <c r="BM6" s="28">
        <v>118.319012567447</v>
      </c>
      <c r="BN6" s="28">
        <v>813.63253467012203</v>
      </c>
      <c r="BO6" s="28">
        <v>34.460958149104101</v>
      </c>
      <c r="BP6" s="28">
        <v>253.86292603569899</v>
      </c>
      <c r="BQ6" s="28">
        <v>6678.2626454449701</v>
      </c>
      <c r="BR6" s="28">
        <v>47.450702202707802</v>
      </c>
      <c r="BT6" s="37">
        <f t="shared" si="0"/>
        <v>3.5575856743112947E-5</v>
      </c>
      <c r="BU6" s="25">
        <f t="shared" si="1"/>
        <v>1.7385783389963472E-3</v>
      </c>
      <c r="BV6" s="25">
        <f t="shared" si="2"/>
        <v>2.7397031931988241E-3</v>
      </c>
      <c r="BW6" s="25">
        <f t="shared" si="3"/>
        <v>2.3560077548296101E-3</v>
      </c>
      <c r="BX6" s="25">
        <f t="shared" si="4"/>
        <v>-5.9162460524649213E-3</v>
      </c>
      <c r="BY6" s="25">
        <f t="shared" si="5"/>
        <v>-1.1194182681701895E-3</v>
      </c>
      <c r="BZ6" s="25">
        <f t="shared" si="6"/>
        <v>2.6701013467339187E-3</v>
      </c>
      <c r="CA6" s="25">
        <f t="shared" si="7"/>
        <v>1.6485515256171532E-3</v>
      </c>
      <c r="CB6" s="25" t="str">
        <f t="shared" si="8"/>
        <v/>
      </c>
    </row>
    <row r="7" spans="1:80" x14ac:dyDescent="0.3">
      <c r="A7" s="21" t="s">
        <v>80</v>
      </c>
      <c r="B7" s="102">
        <v>513172.06138050044</v>
      </c>
      <c r="C7" s="102">
        <v>1301.4514220301501</v>
      </c>
      <c r="D7" s="102">
        <v>41622.786605795402</v>
      </c>
      <c r="E7" s="102">
        <v>15756.727935657133</v>
      </c>
      <c r="F7" s="102">
        <v>10530.228461592054</v>
      </c>
      <c r="G7" s="102">
        <v>130631.9556538461</v>
      </c>
      <c r="H7" s="102">
        <v>38175.184992534298</v>
      </c>
      <c r="I7" s="102"/>
      <c r="J7" s="102"/>
      <c r="K7" s="102"/>
      <c r="L7" s="28"/>
      <c r="M7" s="28" t="s">
        <v>123</v>
      </c>
      <c r="N7" s="28">
        <v>2570.2383386909501</v>
      </c>
      <c r="O7" s="28">
        <v>251.39925878646699</v>
      </c>
      <c r="P7" s="28">
        <v>251.238937166266</v>
      </c>
      <c r="Q7" s="28">
        <v>34.892854838631102</v>
      </c>
      <c r="R7" s="28">
        <v>221.94483623711099</v>
      </c>
      <c r="S7" s="28">
        <v>7975.2327469681204</v>
      </c>
      <c r="T7" s="28">
        <v>513582.98317175801</v>
      </c>
      <c r="U7" s="28">
        <v>149.64743187520801</v>
      </c>
      <c r="V7" s="28">
        <v>8.1190607816059792</v>
      </c>
      <c r="W7" s="28">
        <v>44.991013712996697</v>
      </c>
      <c r="X7" s="28">
        <v>5930.6288211614001</v>
      </c>
      <c r="Y7" s="28">
        <v>2042.4288062281701</v>
      </c>
      <c r="Z7" s="28">
        <v>2042.4288062281701</v>
      </c>
      <c r="AA7" s="28">
        <v>6.9359224164337698</v>
      </c>
      <c r="AB7" s="28">
        <v>62.398099794328203</v>
      </c>
      <c r="AC7" s="28">
        <v>1.10650690341456</v>
      </c>
      <c r="AD7" s="28">
        <v>217.22546821498699</v>
      </c>
      <c r="AE7" s="28">
        <v>7176.3223183397404</v>
      </c>
      <c r="AF7" s="28">
        <v>9.4528865682304293</v>
      </c>
      <c r="AG7" s="28">
        <v>1303.8005778326799</v>
      </c>
      <c r="AH7" s="28">
        <v>0</v>
      </c>
      <c r="AI7" s="28">
        <v>35150.489456742202</v>
      </c>
      <c r="AJ7" s="28">
        <v>3898.67603347469</v>
      </c>
      <c r="AK7" s="28">
        <v>39056.101412633303</v>
      </c>
      <c r="AL7" s="28">
        <v>40.016212841504299</v>
      </c>
      <c r="AM7" s="28">
        <v>439.97717741478601</v>
      </c>
      <c r="AN7" s="28">
        <v>1290.98217025489</v>
      </c>
      <c r="AO7" s="28">
        <v>8844.8998103459799</v>
      </c>
      <c r="AP7" s="28">
        <v>82.677258654193395</v>
      </c>
      <c r="AQ7" s="28">
        <v>124.06157874478799</v>
      </c>
      <c r="AR7" s="28">
        <v>403.73628170826697</v>
      </c>
      <c r="AS7" s="28">
        <v>78.114856920179307</v>
      </c>
      <c r="AT7" s="28">
        <v>79.671499003698301</v>
      </c>
      <c r="AU7" s="28">
        <v>123.52701315928201</v>
      </c>
      <c r="AV7" s="28">
        <v>15657.774666719401</v>
      </c>
      <c r="AW7" s="28">
        <v>10452.6645012357</v>
      </c>
      <c r="AX7" s="28">
        <v>5205.1101654837303</v>
      </c>
      <c r="AY7" s="28">
        <v>146.296095192488</v>
      </c>
      <c r="AZ7" s="28">
        <v>3.2732458990283102</v>
      </c>
      <c r="BA7" s="28">
        <v>4646.6667703059202</v>
      </c>
      <c r="BB7" s="28">
        <v>253.85596714828799</v>
      </c>
      <c r="BC7" s="28">
        <v>698.84169220403396</v>
      </c>
      <c r="BD7" s="28">
        <v>15.8627193398182</v>
      </c>
      <c r="BE7" s="28">
        <v>91.782121618371505</v>
      </c>
      <c r="BF7" s="28">
        <v>1751.2416608594101</v>
      </c>
      <c r="BG7" s="28">
        <v>345.39162182329898</v>
      </c>
      <c r="BH7" s="28">
        <v>237.70305892001099</v>
      </c>
      <c r="BI7" s="28">
        <v>417.92009213813901</v>
      </c>
      <c r="BJ7" s="28">
        <v>6.4504191649320299</v>
      </c>
      <c r="BK7" s="28">
        <v>131037.220015071</v>
      </c>
      <c r="BL7" s="28">
        <v>8447.9975767385695</v>
      </c>
      <c r="BM7" s="28">
        <v>0</v>
      </c>
      <c r="BN7" s="28">
        <v>2668.4970529564398</v>
      </c>
      <c r="BO7" s="28">
        <v>3202.3959674283201</v>
      </c>
      <c r="BP7" s="28">
        <v>2384.4935062202599</v>
      </c>
      <c r="BQ7" s="28">
        <v>38168.834117213199</v>
      </c>
      <c r="BR7" s="28">
        <v>2066.2931417927298</v>
      </c>
      <c r="BT7" s="37">
        <f t="shared" si="0"/>
        <v>1.7758870357168413E-4</v>
      </c>
      <c r="BU7" s="25">
        <f t="shared" si="1"/>
        <v>8.0074856404328755E-4</v>
      </c>
      <c r="BV7" s="25">
        <f t="shared" si="2"/>
        <v>1.805027650486827E-3</v>
      </c>
      <c r="BW7" s="25">
        <f t="shared" si="3"/>
        <v>-6.1665385777047492E-2</v>
      </c>
      <c r="BX7" s="25">
        <f t="shared" si="4"/>
        <v>-6.2800645757043819E-3</v>
      </c>
      <c r="BY7" s="25">
        <f t="shared" si="5"/>
        <v>-7.3658383233811868E-3</v>
      </c>
      <c r="BZ7" s="25">
        <f t="shared" si="6"/>
        <v>3.1023370904649092E-3</v>
      </c>
      <c r="CA7" s="25">
        <f t="shared" si="7"/>
        <v>-1.6636135024207519E-4</v>
      </c>
      <c r="CB7" s="25" t="str">
        <f t="shared" si="8"/>
        <v/>
      </c>
    </row>
    <row r="8" spans="1:80" x14ac:dyDescent="0.3">
      <c r="A8" s="60" t="s">
        <v>81</v>
      </c>
      <c r="B8" s="102">
        <v>94670.080168404384</v>
      </c>
      <c r="C8" s="102">
        <v>4180.7638466384906</v>
      </c>
      <c r="D8" s="102">
        <v>72529.264808255102</v>
      </c>
      <c r="E8" s="102">
        <v>19825.015972959991</v>
      </c>
      <c r="F8" s="102">
        <v>11414.068033354446</v>
      </c>
      <c r="G8" s="102">
        <v>249695.12499424358</v>
      </c>
      <c r="H8" s="102">
        <v>64215.665284382994</v>
      </c>
      <c r="I8" s="102"/>
      <c r="J8" s="102"/>
      <c r="K8" s="102"/>
      <c r="L8" s="28"/>
      <c r="M8" s="28" t="s">
        <v>72</v>
      </c>
      <c r="N8" s="28">
        <v>8514.9428878301896</v>
      </c>
      <c r="O8" s="28">
        <v>267.39555519636502</v>
      </c>
      <c r="P8" s="28">
        <v>267.37760222191702</v>
      </c>
      <c r="Q8" s="28">
        <v>102.162827950465</v>
      </c>
      <c r="R8" s="28">
        <v>713.89146593949204</v>
      </c>
      <c r="S8" s="28">
        <v>89541.444341262599</v>
      </c>
      <c r="T8" s="28">
        <v>94812.590571784996</v>
      </c>
      <c r="U8" s="28">
        <v>758.03146555125204</v>
      </c>
      <c r="V8" s="28">
        <v>836.77338742787299</v>
      </c>
      <c r="W8" s="28">
        <v>74.925852603646604</v>
      </c>
      <c r="X8" s="28">
        <v>12321.750379732301</v>
      </c>
      <c r="Y8" s="28">
        <v>1503.2396619384399</v>
      </c>
      <c r="Z8" s="28">
        <v>1503.2396619384399</v>
      </c>
      <c r="AA8" s="28">
        <v>18.398543069753799</v>
      </c>
      <c r="AB8" s="28">
        <v>331.93647541537098</v>
      </c>
      <c r="AC8" s="28">
        <v>11.8808186529066</v>
      </c>
      <c r="AD8" s="28">
        <v>928.34723932050895</v>
      </c>
      <c r="AE8" s="28">
        <v>8169.5258195545302</v>
      </c>
      <c r="AF8" s="28">
        <v>18.813582985071701</v>
      </c>
      <c r="AG8" s="28">
        <v>4187.0589688698701</v>
      </c>
      <c r="AH8" s="28">
        <v>0</v>
      </c>
      <c r="AI8" s="28">
        <v>65424.908246747698</v>
      </c>
      <c r="AJ8" s="28">
        <v>7251.0344305222197</v>
      </c>
      <c r="AK8" s="28">
        <v>72694.341220339702</v>
      </c>
      <c r="AL8" s="28">
        <v>7.28304137677</v>
      </c>
      <c r="AM8" s="28">
        <v>725.13169428509298</v>
      </c>
      <c r="AN8" s="28">
        <v>252.00391848333001</v>
      </c>
      <c r="AO8" s="28">
        <v>21971.7968707242</v>
      </c>
      <c r="AP8" s="28">
        <v>294.31476906092701</v>
      </c>
      <c r="AQ8" s="28">
        <v>94.811835501400395</v>
      </c>
      <c r="AR8" s="28">
        <v>482.48586950918502</v>
      </c>
      <c r="AS8" s="28">
        <v>143.74126828667499</v>
      </c>
      <c r="AT8" s="28">
        <v>72.448643185788995</v>
      </c>
      <c r="AU8" s="28">
        <v>225.041288966796</v>
      </c>
      <c r="AV8" s="28">
        <v>20060.679957246801</v>
      </c>
      <c r="AW8" s="28">
        <v>11433.1270376626</v>
      </c>
      <c r="AX8" s="28">
        <v>8627.55291958417</v>
      </c>
      <c r="AY8" s="28">
        <v>64.8412075660423</v>
      </c>
      <c r="AZ8" s="28">
        <v>5.5193433983476199</v>
      </c>
      <c r="BA8" s="28">
        <v>5472.0492035019197</v>
      </c>
      <c r="BB8" s="28">
        <v>102.432170777514</v>
      </c>
      <c r="BC8" s="28">
        <v>805.72621934396398</v>
      </c>
      <c r="BD8" s="28">
        <v>60.041144739606601</v>
      </c>
      <c r="BE8" s="28">
        <v>166.84916651607901</v>
      </c>
      <c r="BF8" s="28">
        <v>2019.5226341350599</v>
      </c>
      <c r="BG8" s="28">
        <v>1583.0445371199801</v>
      </c>
      <c r="BH8" s="28">
        <v>676.42179877930096</v>
      </c>
      <c r="BI8" s="28">
        <v>483.51800193200802</v>
      </c>
      <c r="BJ8" s="28">
        <v>11.3585539786914</v>
      </c>
      <c r="BK8" s="28">
        <v>250307.420120631</v>
      </c>
      <c r="BL8" s="28">
        <v>14642.122441069299</v>
      </c>
      <c r="BM8" s="28">
        <v>0.98962404647343005</v>
      </c>
      <c r="BN8" s="28">
        <v>1116.55925829577</v>
      </c>
      <c r="BO8" s="28">
        <v>4223.0334008088003</v>
      </c>
      <c r="BP8" s="28">
        <v>2628.2283769811002</v>
      </c>
      <c r="BQ8" s="28">
        <v>64387.937384032797</v>
      </c>
      <c r="BR8" s="28">
        <v>3888.4593724411102</v>
      </c>
      <c r="BT8" s="37">
        <f t="shared" si="0"/>
        <v>2.5309457051116287E-4</v>
      </c>
      <c r="BU8" s="25">
        <f t="shared" si="1"/>
        <v>1.5053373053778706E-3</v>
      </c>
      <c r="BV8" s="25">
        <f t="shared" si="2"/>
        <v>1.5057349475601401E-3</v>
      </c>
      <c r="BW8" s="25">
        <f t="shared" si="3"/>
        <v>2.2759973166832808E-3</v>
      </c>
      <c r="BX8" s="25">
        <f t="shared" si="4"/>
        <v>1.1887202744665626E-2</v>
      </c>
      <c r="BY8" s="25">
        <f t="shared" si="5"/>
        <v>1.669781908821567E-3</v>
      </c>
      <c r="BZ8" s="25">
        <f t="shared" si="6"/>
        <v>2.452170928052875E-3</v>
      </c>
      <c r="CA8" s="25">
        <f t="shared" si="7"/>
        <v>2.6827114363276519E-3</v>
      </c>
      <c r="CB8" s="25" t="str">
        <f t="shared" si="8"/>
        <v/>
      </c>
    </row>
    <row r="9" spans="1:80" x14ac:dyDescent="0.3">
      <c r="A9" s="21" t="s">
        <v>82</v>
      </c>
      <c r="B9" s="102">
        <v>4978.5307561963527</v>
      </c>
      <c r="C9" s="102">
        <v>2291.5711160115497</v>
      </c>
      <c r="D9" s="102">
        <v>3755.1802906342491</v>
      </c>
      <c r="E9" s="102">
        <v>2771.8441009403073</v>
      </c>
      <c r="F9" s="102">
        <v>1419.4326654132976</v>
      </c>
      <c r="G9" s="102">
        <v>134557.11403784796</v>
      </c>
      <c r="H9" s="102">
        <v>22943.1285379734</v>
      </c>
      <c r="I9" s="102"/>
      <c r="J9" s="102"/>
      <c r="K9" s="102"/>
      <c r="L9" s="28"/>
      <c r="M9" s="28" t="s">
        <v>124</v>
      </c>
      <c r="N9" s="28">
        <v>1271.87119399576</v>
      </c>
      <c r="O9" s="28">
        <v>42.148692655375697</v>
      </c>
      <c r="P9" s="28">
        <v>42.148692655375697</v>
      </c>
      <c r="Q9" s="28">
        <v>14.599756146984699</v>
      </c>
      <c r="R9" s="28">
        <v>1680.36479920087</v>
      </c>
      <c r="S9" s="28">
        <v>12701.829461424501</v>
      </c>
      <c r="T9" s="28">
        <v>4936.46805135049</v>
      </c>
      <c r="U9" s="28">
        <v>46.791748140505398</v>
      </c>
      <c r="V9" s="28">
        <v>2122.4935266766602</v>
      </c>
      <c r="W9" s="28">
        <v>25.856675001272102</v>
      </c>
      <c r="X9" s="28">
        <v>5701.0076064149598</v>
      </c>
      <c r="Y9" s="28">
        <v>165.297936017128</v>
      </c>
      <c r="Z9" s="28">
        <v>165.297936017128</v>
      </c>
      <c r="AA9" s="28">
        <v>2.2051899084331401</v>
      </c>
      <c r="AB9" s="28">
        <v>77.984582606235406</v>
      </c>
      <c r="AC9" s="28">
        <v>3.8693979040659099E-6</v>
      </c>
      <c r="AD9" s="28">
        <v>47.0288576108114</v>
      </c>
      <c r="AE9" s="28">
        <v>907.12903223298201</v>
      </c>
      <c r="AF9" s="28">
        <v>1.7754711400060501</v>
      </c>
      <c r="AG9" s="28">
        <v>2297.83958772393</v>
      </c>
      <c r="AH9" s="28">
        <v>0</v>
      </c>
      <c r="AI9" s="28">
        <v>3261.2538888024001</v>
      </c>
      <c r="AJ9" s="28">
        <v>360.15618763748398</v>
      </c>
      <c r="AK9" s="28">
        <v>3623.6152663483199</v>
      </c>
      <c r="AL9" s="28">
        <v>1.7048904574480401E-4</v>
      </c>
      <c r="AM9" s="28">
        <v>615.18050740365095</v>
      </c>
      <c r="AN9" s="28">
        <v>22.978204429493299</v>
      </c>
      <c r="AO9" s="28">
        <v>8889.4189436002798</v>
      </c>
      <c r="AP9" s="28">
        <v>29.475058092845298</v>
      </c>
      <c r="AQ9" s="28">
        <v>11.087889718272599</v>
      </c>
      <c r="AR9" s="28">
        <v>58.542621436873397</v>
      </c>
      <c r="AS9" s="28">
        <v>15.073372194262999</v>
      </c>
      <c r="AT9" s="28">
        <v>2.9904414281541198</v>
      </c>
      <c r="AU9" s="28">
        <v>12.1663082499115</v>
      </c>
      <c r="AV9" s="28">
        <v>2781.3781508820298</v>
      </c>
      <c r="AW9" s="28">
        <v>1421.23511945205</v>
      </c>
      <c r="AX9" s="28">
        <v>1360.1430314299701</v>
      </c>
      <c r="AY9" s="28">
        <v>4.4052663960515099</v>
      </c>
      <c r="AZ9" s="28">
        <v>0.71705481242745395</v>
      </c>
      <c r="BA9" s="28">
        <v>559.31157212679295</v>
      </c>
      <c r="BB9" s="28">
        <v>7.9405946906628904</v>
      </c>
      <c r="BC9" s="28">
        <v>169.520050915041</v>
      </c>
      <c r="BD9" s="28">
        <v>5.65426266700395</v>
      </c>
      <c r="BE9" s="28">
        <v>7.8242205102735802</v>
      </c>
      <c r="BF9" s="28">
        <v>425.15910652369399</v>
      </c>
      <c r="BG9" s="28">
        <v>2222.6532098687699</v>
      </c>
      <c r="BH9" s="28">
        <v>58.774205244685497</v>
      </c>
      <c r="BI9" s="28">
        <v>28.372866898762599</v>
      </c>
      <c r="BJ9" s="28">
        <v>1.2420231168461</v>
      </c>
      <c r="BK9" s="28">
        <v>134910.236391849</v>
      </c>
      <c r="BL9" s="28">
        <v>6853.2398853151199</v>
      </c>
      <c r="BM9" s="28">
        <v>2.88306572529308</v>
      </c>
      <c r="BN9" s="28">
        <v>16.975748386732899</v>
      </c>
      <c r="BO9" s="28">
        <v>1044.42456900551</v>
      </c>
      <c r="BP9" s="28">
        <v>893.23811708273001</v>
      </c>
      <c r="BQ9" s="28">
        <v>22993.673925480201</v>
      </c>
      <c r="BR9" s="28">
        <v>479.55478995847699</v>
      </c>
      <c r="BT9" s="37">
        <f t="shared" si="0"/>
        <v>6.0856071805200475E-4</v>
      </c>
      <c r="BU9" s="25">
        <f t="shared" si="1"/>
        <v>-8.4488189198210512E-3</v>
      </c>
      <c r="BV9" s="25">
        <f t="shared" si="2"/>
        <v>2.7354471648649631E-3</v>
      </c>
      <c r="BW9" s="25">
        <f t="shared" si="3"/>
        <v>-3.5035607907845059E-2</v>
      </c>
      <c r="BX9" s="25">
        <f t="shared" si="4"/>
        <v>3.4396054015044457E-3</v>
      </c>
      <c r="BY9" s="25">
        <f t="shared" si="5"/>
        <v>1.2698411715271524E-3</v>
      </c>
      <c r="BZ9" s="25">
        <f t="shared" si="6"/>
        <v>2.6243306162297302E-3</v>
      </c>
      <c r="CA9" s="25">
        <f t="shared" si="7"/>
        <v>2.2030730213250262E-3</v>
      </c>
      <c r="CB9" s="25" t="str">
        <f t="shared" si="8"/>
        <v/>
      </c>
    </row>
    <row r="10" spans="1:80" x14ac:dyDescent="0.3">
      <c r="A10" s="21" t="s">
        <v>83</v>
      </c>
      <c r="B10" s="102">
        <v>47397.115810310199</v>
      </c>
      <c r="C10" s="102">
        <v>1332.10027676645</v>
      </c>
      <c r="D10" s="102">
        <v>66578.266234870112</v>
      </c>
      <c r="E10" s="102">
        <v>7750.2853741715189</v>
      </c>
      <c r="F10" s="102">
        <v>4511.6368297904992</v>
      </c>
      <c r="G10" s="102">
        <v>107042.60707191509</v>
      </c>
      <c r="H10" s="102">
        <v>196897.3862727528</v>
      </c>
      <c r="I10" s="102"/>
      <c r="J10" s="102"/>
      <c r="K10" s="102"/>
      <c r="L10" s="28"/>
      <c r="M10" s="28" t="s">
        <v>125</v>
      </c>
      <c r="N10" s="28">
        <v>298.70033746158401</v>
      </c>
      <c r="O10" s="28">
        <v>382.618715705162</v>
      </c>
      <c r="P10" s="28">
        <v>382.57866514998102</v>
      </c>
      <c r="Q10" s="28">
        <v>12.283671246179599</v>
      </c>
      <c r="R10" s="28">
        <v>13768.1506190379</v>
      </c>
      <c r="S10" s="28">
        <v>317571.63267281401</v>
      </c>
      <c r="T10" s="28">
        <v>46886.890124902799</v>
      </c>
      <c r="U10" s="28">
        <v>401.049112970154</v>
      </c>
      <c r="V10" s="28">
        <v>50588.129720258701</v>
      </c>
      <c r="W10" s="28">
        <v>413.55315129473098</v>
      </c>
      <c r="X10" s="28">
        <v>1395.42372348904</v>
      </c>
      <c r="Y10" s="28">
        <v>784.39414423105097</v>
      </c>
      <c r="Z10" s="28">
        <v>784.39414423105097</v>
      </c>
      <c r="AA10" s="28">
        <v>1.1481057793010201</v>
      </c>
      <c r="AB10" s="28">
        <v>254.96200626024401</v>
      </c>
      <c r="AC10" s="28">
        <v>0.27540426176313298</v>
      </c>
      <c r="AD10" s="28">
        <v>21.120212325321599</v>
      </c>
      <c r="AE10" s="28">
        <v>2333.8019669284299</v>
      </c>
      <c r="AF10" s="28">
        <v>4.2641318963092196</v>
      </c>
      <c r="AG10" s="28">
        <v>1317.4206923002801</v>
      </c>
      <c r="AH10" s="28">
        <v>0</v>
      </c>
      <c r="AI10" s="28">
        <v>59536.612580521003</v>
      </c>
      <c r="AJ10" s="28">
        <v>6614.0346467280697</v>
      </c>
      <c r="AK10" s="28">
        <v>66151.795333028407</v>
      </c>
      <c r="AL10" s="28">
        <v>0.32168256707506898</v>
      </c>
      <c r="AM10" s="28">
        <v>4536.4881789057799</v>
      </c>
      <c r="AN10" s="28">
        <v>35.102758298031702</v>
      </c>
      <c r="AO10" s="28">
        <v>111101.55981387899</v>
      </c>
      <c r="AP10" s="28">
        <v>34.734912692780398</v>
      </c>
      <c r="AQ10" s="28">
        <v>59.290361676174001</v>
      </c>
      <c r="AR10" s="28">
        <v>173.39437737175899</v>
      </c>
      <c r="AS10" s="28">
        <v>28.0534017764843</v>
      </c>
      <c r="AT10" s="28">
        <v>71.068695325760302</v>
      </c>
      <c r="AU10" s="28">
        <v>23.299280458892</v>
      </c>
      <c r="AV10" s="28">
        <v>7603.4635784526099</v>
      </c>
      <c r="AW10" s="28">
        <v>4455.3463775509099</v>
      </c>
      <c r="AX10" s="28">
        <v>3148.11720090169</v>
      </c>
      <c r="AY10" s="28">
        <v>0.27854275456494498</v>
      </c>
      <c r="AZ10" s="28">
        <v>0.48586822176292699</v>
      </c>
      <c r="BA10" s="28">
        <v>1973.6590089121801</v>
      </c>
      <c r="BB10" s="28">
        <v>14.6911651778193</v>
      </c>
      <c r="BC10" s="28">
        <v>388.62821090736702</v>
      </c>
      <c r="BD10" s="28">
        <v>57.543736591544203</v>
      </c>
      <c r="BE10" s="28">
        <v>41.3960344646351</v>
      </c>
      <c r="BF10" s="28">
        <v>972.38416712136905</v>
      </c>
      <c r="BG10" s="28">
        <v>47198.663347076901</v>
      </c>
      <c r="BH10" s="28">
        <v>72.999833705363301</v>
      </c>
      <c r="BI10" s="28">
        <v>441.11728361910701</v>
      </c>
      <c r="BJ10" s="28">
        <v>67.218738475314396</v>
      </c>
      <c r="BK10" s="28">
        <v>106968.655772395</v>
      </c>
      <c r="BL10" s="28">
        <v>62613.466723800397</v>
      </c>
      <c r="BM10" s="28">
        <v>2089.4158172809198</v>
      </c>
      <c r="BN10" s="28">
        <v>183.258266988619</v>
      </c>
      <c r="BO10" s="28">
        <v>5325.4674999539102</v>
      </c>
      <c r="BP10" s="28">
        <v>6941.5884415253104</v>
      </c>
      <c r="BQ10" s="28">
        <v>196454.006341495</v>
      </c>
      <c r="BR10" s="28">
        <v>2687.4744695088398</v>
      </c>
      <c r="BT10" s="37">
        <f t="shared" si="0"/>
        <v>1.73556253994484E-5</v>
      </c>
      <c r="BU10" s="25">
        <f t="shared" si="1"/>
        <v>-1.0764909988392414E-2</v>
      </c>
      <c r="BV10" s="25">
        <f t="shared" si="2"/>
        <v>-1.1019879450669607E-2</v>
      </c>
      <c r="BW10" s="25">
        <f t="shared" si="3"/>
        <v>-6.4055573381444214E-3</v>
      </c>
      <c r="BX10" s="25">
        <f t="shared" si="4"/>
        <v>-1.8944050267904335E-2</v>
      </c>
      <c r="BY10" s="25">
        <f t="shared" si="5"/>
        <v>-1.2476725047526303E-2</v>
      </c>
      <c r="BZ10" s="25">
        <f t="shared" si="6"/>
        <v>-6.9085854262134947E-4</v>
      </c>
      <c r="CA10" s="25">
        <f t="shared" si="7"/>
        <v>-2.2518324882363407E-3</v>
      </c>
      <c r="CB10" s="25" t="str">
        <f t="shared" si="8"/>
        <v/>
      </c>
    </row>
    <row r="11" spans="1:80" x14ac:dyDescent="0.3">
      <c r="A11" s="21" t="s">
        <v>84</v>
      </c>
      <c r="B11" s="102">
        <v>560080.9223116365</v>
      </c>
      <c r="C11" s="102">
        <v>9428.1369878380392</v>
      </c>
      <c r="D11" s="102">
        <v>447382.24481745693</v>
      </c>
      <c r="E11" s="102">
        <v>23235.064938535594</v>
      </c>
      <c r="F11" s="102">
        <v>11636.584107784241</v>
      </c>
      <c r="G11" s="102">
        <v>286947.49192532105</v>
      </c>
      <c r="H11" s="102">
        <v>556179.68261662265</v>
      </c>
      <c r="I11" s="102"/>
      <c r="J11" s="102"/>
      <c r="K11" s="102"/>
      <c r="L11" s="28"/>
      <c r="M11" s="28" t="s">
        <v>126</v>
      </c>
      <c r="N11" s="28">
        <v>904.25183826245802</v>
      </c>
      <c r="O11" s="28">
        <v>488.934975154862</v>
      </c>
      <c r="P11" s="28">
        <v>488.90801036117699</v>
      </c>
      <c r="Q11" s="28">
        <v>114.18075285594399</v>
      </c>
      <c r="R11" s="28">
        <v>35717.855580472999</v>
      </c>
      <c r="S11" s="28">
        <v>650965.23312367406</v>
      </c>
      <c r="T11" s="28">
        <v>398343.23197407299</v>
      </c>
      <c r="U11" s="28">
        <v>1942.8928012333699</v>
      </c>
      <c r="V11" s="28">
        <v>103509.48661870199</v>
      </c>
      <c r="W11" s="28">
        <v>575.13940188589095</v>
      </c>
      <c r="X11" s="28">
        <v>1708.65024391477</v>
      </c>
      <c r="Y11" s="28">
        <v>2515.3947450261999</v>
      </c>
      <c r="Z11" s="28">
        <v>2515.3947450261999</v>
      </c>
      <c r="AA11" s="28">
        <v>8.5559681399908705</v>
      </c>
      <c r="AB11" s="28">
        <v>620.77474647615497</v>
      </c>
      <c r="AC11" s="28">
        <v>0.22550690420741001</v>
      </c>
      <c r="AD11" s="28">
        <v>66.588484898418699</v>
      </c>
      <c r="AE11" s="28">
        <v>4210.8802534915603</v>
      </c>
      <c r="AF11" s="28">
        <v>9.2677303786225504</v>
      </c>
      <c r="AG11" s="28">
        <v>7512.5090499005</v>
      </c>
      <c r="AH11" s="28">
        <v>0</v>
      </c>
      <c r="AI11" s="28">
        <v>314819.753068007</v>
      </c>
      <c r="AJ11" s="28">
        <v>34971.591649112299</v>
      </c>
      <c r="AK11" s="28">
        <v>349799.90068525902</v>
      </c>
      <c r="AL11" s="28">
        <v>17.317285501502599</v>
      </c>
      <c r="AM11" s="28">
        <v>12158.0251716904</v>
      </c>
      <c r="AN11" s="28">
        <v>97.969088113229105</v>
      </c>
      <c r="AO11" s="28">
        <v>234621.63390397199</v>
      </c>
      <c r="AP11" s="28">
        <v>162.563544811697</v>
      </c>
      <c r="AQ11" s="28">
        <v>151.84073270611799</v>
      </c>
      <c r="AR11" s="28">
        <v>382.04290492016401</v>
      </c>
      <c r="AS11" s="28">
        <v>80.186443437667094</v>
      </c>
      <c r="AT11" s="28">
        <v>45.598564020569</v>
      </c>
      <c r="AU11" s="28">
        <v>67.182162017669995</v>
      </c>
      <c r="AV11" s="28">
        <v>12922.292630177601</v>
      </c>
      <c r="AW11" s="28">
        <v>8044.0780950056796</v>
      </c>
      <c r="AX11" s="28">
        <v>4878.2145351719801</v>
      </c>
      <c r="AY11" s="28">
        <v>3.4791906514106801</v>
      </c>
      <c r="AZ11" s="28">
        <v>1.8052945018932101</v>
      </c>
      <c r="BA11" s="28">
        <v>2417.6185057072098</v>
      </c>
      <c r="BB11" s="28">
        <v>40.041301435682897</v>
      </c>
      <c r="BC11" s="28">
        <v>993.29031630813995</v>
      </c>
      <c r="BD11" s="28">
        <v>135.210668606734</v>
      </c>
      <c r="BE11" s="28">
        <v>97.843743988271299</v>
      </c>
      <c r="BF11" s="28">
        <v>2485.7032444319502</v>
      </c>
      <c r="BG11" s="28">
        <v>98135.565429555005</v>
      </c>
      <c r="BH11" s="28">
        <v>206.285004271454</v>
      </c>
      <c r="BI11" s="28">
        <v>547.66101313403499</v>
      </c>
      <c r="BJ11" s="28">
        <v>127.756371941775</v>
      </c>
      <c r="BK11" s="28">
        <v>125623.110801876</v>
      </c>
      <c r="BL11" s="28">
        <v>125785.968839369</v>
      </c>
      <c r="BM11" s="28">
        <v>1602.9978024328</v>
      </c>
      <c r="BN11" s="28">
        <v>2046.23883948561</v>
      </c>
      <c r="BO11" s="28">
        <v>13805.7153898466</v>
      </c>
      <c r="BP11" s="28">
        <v>16277.150223385999</v>
      </c>
      <c r="BQ11" s="28">
        <v>429275.85683724901</v>
      </c>
      <c r="BR11" s="28">
        <v>6207.0106725570504</v>
      </c>
      <c r="BT11" s="37">
        <f t="shared" si="0"/>
        <v>2.4459607116038924E-5</v>
      </c>
      <c r="BU11" s="25">
        <f t="shared" si="1"/>
        <v>-0.28877557491160272</v>
      </c>
      <c r="BV11" s="25">
        <f t="shared" si="2"/>
        <v>-0.20318202211196454</v>
      </c>
      <c r="BW11" s="25">
        <f t="shared" si="3"/>
        <v>-0.21811849992396082</v>
      </c>
      <c r="BX11" s="25">
        <f t="shared" si="4"/>
        <v>-0.44384521134925492</v>
      </c>
      <c r="BY11" s="25">
        <f t="shared" si="5"/>
        <v>-0.30872513613126129</v>
      </c>
      <c r="BZ11" s="25">
        <f t="shared" si="6"/>
        <v>-0.56220871644847903</v>
      </c>
      <c r="CA11" s="25">
        <f t="shared" si="7"/>
        <v>-0.22817055305281453</v>
      </c>
      <c r="CB11" s="25" t="str">
        <f t="shared" si="8"/>
        <v/>
      </c>
    </row>
    <row r="12" spans="1:80" x14ac:dyDescent="0.3">
      <c r="A12" s="21" t="s">
        <v>85</v>
      </c>
      <c r="B12" s="102">
        <v>208726.8755851913</v>
      </c>
      <c r="C12" s="102">
        <v>1814.8016168758002</v>
      </c>
      <c r="D12" s="102">
        <v>102308.17770404473</v>
      </c>
      <c r="E12" s="102">
        <v>32928.815458637837</v>
      </c>
      <c r="F12" s="102">
        <v>12007.085230371067</v>
      </c>
      <c r="G12" s="102">
        <v>84143.19555545201</v>
      </c>
      <c r="H12" s="102">
        <v>81978.0975923691</v>
      </c>
      <c r="I12" s="102"/>
      <c r="J12" s="102"/>
      <c r="K12" s="102"/>
      <c r="L12" s="28"/>
      <c r="M12" s="28" t="s">
        <v>73</v>
      </c>
      <c r="N12" s="28">
        <v>933.68393182980299</v>
      </c>
      <c r="O12" s="28">
        <v>638.54103498242796</v>
      </c>
      <c r="P12" s="28">
        <v>638.453416495954</v>
      </c>
      <c r="Q12" s="28">
        <v>49.898398657963803</v>
      </c>
      <c r="R12" s="28">
        <v>99.392156165647194</v>
      </c>
      <c r="S12" s="28">
        <v>9049.0653212172092</v>
      </c>
      <c r="T12" s="28">
        <v>47743.698418117099</v>
      </c>
      <c r="U12" s="28">
        <v>99.039700600984801</v>
      </c>
      <c r="V12" s="28">
        <v>159.346541759742</v>
      </c>
      <c r="W12" s="28">
        <v>25.005818491440699</v>
      </c>
      <c r="X12" s="28">
        <v>820.99895780422503</v>
      </c>
      <c r="Y12" s="28">
        <v>766.12044804408094</v>
      </c>
      <c r="Z12" s="28">
        <v>766.12044804408094</v>
      </c>
      <c r="AA12" s="28">
        <v>9.3606449373082707</v>
      </c>
      <c r="AB12" s="28">
        <v>120.651542642675</v>
      </c>
      <c r="AC12" s="28">
        <v>0.60440552287983895</v>
      </c>
      <c r="AD12" s="28">
        <v>84.325542154644594</v>
      </c>
      <c r="AE12" s="28">
        <v>11057.257012083601</v>
      </c>
      <c r="AF12" s="28">
        <v>14.136199889654099</v>
      </c>
      <c r="AG12" s="28">
        <v>1723.88039054199</v>
      </c>
      <c r="AH12" s="28">
        <v>0</v>
      </c>
      <c r="AI12" s="28">
        <v>22894.946945458101</v>
      </c>
      <c r="AJ12" s="28">
        <v>2534.5212493046702</v>
      </c>
      <c r="AK12" s="28">
        <v>25438.828839700102</v>
      </c>
      <c r="AL12" s="28">
        <v>0.59624217283914205</v>
      </c>
      <c r="AM12" s="28">
        <v>235.27509733339801</v>
      </c>
      <c r="AN12" s="28">
        <v>298.44001588370702</v>
      </c>
      <c r="AO12" s="28">
        <v>4341.5829465718698</v>
      </c>
      <c r="AP12" s="28">
        <v>114.443381816027</v>
      </c>
      <c r="AQ12" s="28">
        <v>36.653335112161201</v>
      </c>
      <c r="AR12" s="28">
        <v>214.95270591621301</v>
      </c>
      <c r="AS12" s="28">
        <v>124.695596648077</v>
      </c>
      <c r="AT12" s="28">
        <v>45.502369656134</v>
      </c>
      <c r="AU12" s="28">
        <v>81.221067960023603</v>
      </c>
      <c r="AV12" s="28">
        <v>23042.508044810002</v>
      </c>
      <c r="AW12" s="28">
        <v>8444.1944867448201</v>
      </c>
      <c r="AX12" s="28">
        <v>14598.3135580652</v>
      </c>
      <c r="AY12" s="28">
        <v>16.163385115384301</v>
      </c>
      <c r="AZ12" s="28">
        <v>6.1970354338971498</v>
      </c>
      <c r="BA12" s="28">
        <v>4100.6142008530396</v>
      </c>
      <c r="BB12" s="28">
        <v>43.9979923619658</v>
      </c>
      <c r="BC12" s="28">
        <v>684.45436244481596</v>
      </c>
      <c r="BD12" s="28">
        <v>7.8609766580973002</v>
      </c>
      <c r="BE12" s="28">
        <v>35.084232480776201</v>
      </c>
      <c r="BF12" s="28">
        <v>1714.6988708818999</v>
      </c>
      <c r="BG12" s="28">
        <v>238.681962492428</v>
      </c>
      <c r="BH12" s="28">
        <v>709.00412231271298</v>
      </c>
      <c r="BI12" s="28">
        <v>198.759804516255</v>
      </c>
      <c r="BJ12" s="28">
        <v>11.4510306936172</v>
      </c>
      <c r="BK12" s="28">
        <v>20142.483146065399</v>
      </c>
      <c r="BL12" s="28">
        <v>6537.3135871151298</v>
      </c>
      <c r="BM12" s="28">
        <v>0</v>
      </c>
      <c r="BN12" s="28">
        <v>5357.3970378331596</v>
      </c>
      <c r="BO12" s="28">
        <v>1208.41485070052</v>
      </c>
      <c r="BP12" s="28">
        <v>425.45991222651099</v>
      </c>
      <c r="BQ12" s="28">
        <v>26091.157741061601</v>
      </c>
      <c r="BR12" s="28">
        <v>242.069376214877</v>
      </c>
      <c r="BT12" s="37">
        <f t="shared" si="0"/>
        <v>3.6796681939618031E-4</v>
      </c>
      <c r="BU12" s="25">
        <f t="shared" si="1"/>
        <v>-0.7712623336872082</v>
      </c>
      <c r="BV12" s="25">
        <f t="shared" si="2"/>
        <v>-5.0099815587740119E-2</v>
      </c>
      <c r="BW12" s="25">
        <f t="shared" si="3"/>
        <v>-0.7513509730054122</v>
      </c>
      <c r="BX12" s="25">
        <f t="shared" si="4"/>
        <v>-0.30023270731515106</v>
      </c>
      <c r="BY12" s="25">
        <f t="shared" si="5"/>
        <v>-0.29673236054110524</v>
      </c>
      <c r="BZ12" s="25">
        <f t="shared" si="6"/>
        <v>-0.76061661298813987</v>
      </c>
      <c r="CA12" s="25">
        <f t="shared" si="7"/>
        <v>-0.6817301388134398</v>
      </c>
      <c r="CB12" s="25" t="str">
        <f t="shared" si="8"/>
        <v/>
      </c>
    </row>
    <row r="13" spans="1:80" x14ac:dyDescent="0.3">
      <c r="A13" s="24" t="s">
        <v>86</v>
      </c>
      <c r="B13" s="102">
        <v>270.08041391199998</v>
      </c>
      <c r="C13" s="102">
        <v>2.3710954999999999E-2</v>
      </c>
      <c r="D13" s="102">
        <v>20.409893638049901</v>
      </c>
      <c r="E13" s="102">
        <v>3.5295115010623501</v>
      </c>
      <c r="F13" s="102">
        <v>2.50695870283384</v>
      </c>
      <c r="G13" s="102">
        <v>3.2506211099977498</v>
      </c>
      <c r="H13" s="102">
        <v>25.938678581999998</v>
      </c>
      <c r="I13" s="102"/>
      <c r="J13" s="102"/>
      <c r="K13" s="102"/>
      <c r="L13" s="28"/>
      <c r="M13" s="28" t="s">
        <v>86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T13" s="37" t="e">
        <f t="shared" si="0"/>
        <v>#DIV/0!</v>
      </c>
      <c r="BU13" s="25">
        <f t="shared" si="1"/>
        <v>-1</v>
      </c>
      <c r="BV13" s="25">
        <f t="shared" si="2"/>
        <v>-1</v>
      </c>
      <c r="BW13" s="25">
        <f t="shared" si="3"/>
        <v>-1</v>
      </c>
      <c r="BX13" s="25">
        <f t="shared" si="4"/>
        <v>-1</v>
      </c>
      <c r="BY13" s="25">
        <f t="shared" si="5"/>
        <v>-1</v>
      </c>
      <c r="BZ13" s="25">
        <f t="shared" si="6"/>
        <v>-1</v>
      </c>
      <c r="CA13" s="25">
        <f t="shared" si="7"/>
        <v>-1</v>
      </c>
      <c r="CB13" s="25" t="str">
        <f t="shared" si="8"/>
        <v/>
      </c>
    </row>
    <row r="14" spans="1:80" x14ac:dyDescent="0.3">
      <c r="A14" s="24" t="s">
        <v>87</v>
      </c>
      <c r="B14" s="102">
        <v>4374.8462520123994</v>
      </c>
      <c r="C14" s="102">
        <v>1.7539209652999999</v>
      </c>
      <c r="D14" s="102">
        <v>10882.402881872598</v>
      </c>
      <c r="E14" s="102">
        <v>457.30515145794919</v>
      </c>
      <c r="F14" s="102">
        <v>440.86998123155399</v>
      </c>
      <c r="G14" s="102">
        <v>673.27457137054989</v>
      </c>
      <c r="H14" s="102">
        <v>2065.8001227344998</v>
      </c>
      <c r="I14" s="102"/>
      <c r="J14" s="102"/>
      <c r="K14" s="102"/>
      <c r="L14" s="28"/>
      <c r="M14" s="28" t="s">
        <v>180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T14" s="37" t="e">
        <f t="shared" si="0"/>
        <v>#DIV/0!</v>
      </c>
      <c r="BU14" s="25">
        <f t="shared" si="1"/>
        <v>-1</v>
      </c>
      <c r="BV14" s="25">
        <f t="shared" si="2"/>
        <v>-1</v>
      </c>
      <c r="BW14" s="25">
        <f t="shared" si="3"/>
        <v>-1</v>
      </c>
      <c r="BX14" s="25">
        <f t="shared" si="4"/>
        <v>-1</v>
      </c>
      <c r="BY14" s="25">
        <f t="shared" si="5"/>
        <v>-1</v>
      </c>
      <c r="BZ14" s="25">
        <f t="shared" si="6"/>
        <v>-1</v>
      </c>
      <c r="CA14" s="25">
        <f t="shared" si="7"/>
        <v>-1</v>
      </c>
      <c r="CB14" s="25" t="str">
        <f t="shared" si="8"/>
        <v/>
      </c>
    </row>
    <row r="15" spans="1:80" x14ac:dyDescent="0.3">
      <c r="A15" s="18" t="s">
        <v>88</v>
      </c>
      <c r="B15" s="92">
        <v>439.59620872659997</v>
      </c>
      <c r="C15" s="92">
        <v>5.3061518349999899E-2</v>
      </c>
      <c r="D15" s="92">
        <v>815.40109256400001</v>
      </c>
      <c r="E15" s="92">
        <v>196.5865895948732</v>
      </c>
      <c r="F15" s="92">
        <v>51.187385341354393</v>
      </c>
      <c r="G15" s="92">
        <v>13.4270511488</v>
      </c>
      <c r="H15" s="92">
        <v>28.979125599100001</v>
      </c>
      <c r="I15" s="92"/>
      <c r="J15" s="92"/>
      <c r="K15" s="92"/>
      <c r="L15" s="28"/>
      <c r="M15" s="28" t="s">
        <v>88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T15" s="37" t="e">
        <f t="shared" si="0"/>
        <v>#DIV/0!</v>
      </c>
      <c r="BU15" s="25">
        <f t="shared" si="1"/>
        <v>-1</v>
      </c>
      <c r="BV15" s="25">
        <f t="shared" si="2"/>
        <v>-1</v>
      </c>
      <c r="BW15" s="25">
        <f t="shared" si="3"/>
        <v>-1</v>
      </c>
      <c r="BX15" s="25">
        <f t="shared" si="4"/>
        <v>-1</v>
      </c>
      <c r="BY15" s="25">
        <f t="shared" si="5"/>
        <v>-1</v>
      </c>
      <c r="BZ15" s="25">
        <f t="shared" si="6"/>
        <v>-1</v>
      </c>
      <c r="CA15" s="25">
        <f t="shared" si="7"/>
        <v>-1</v>
      </c>
      <c r="CB15" s="25" t="str">
        <f t="shared" si="8"/>
        <v/>
      </c>
    </row>
    <row r="16" spans="1:80" x14ac:dyDescent="0.3">
      <c r="A16" s="22" t="s">
        <v>89</v>
      </c>
      <c r="B16" s="102">
        <v>310.37820736999998</v>
      </c>
      <c r="C16" s="102">
        <v>17.939331609</v>
      </c>
      <c r="D16" s="102">
        <v>1115.4353475999999</v>
      </c>
      <c r="E16" s="102">
        <v>1248.9167828</v>
      </c>
      <c r="F16" s="102">
        <v>829.86894594</v>
      </c>
      <c r="G16" s="102">
        <v>2404.6465635</v>
      </c>
      <c r="H16" s="102">
        <v>2432.7157379</v>
      </c>
      <c r="I16" s="102"/>
      <c r="J16" s="102"/>
      <c r="K16" s="102"/>
      <c r="L16" s="28"/>
      <c r="M16" s="28" t="s">
        <v>181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T16" s="37" t="e">
        <f t="shared" si="0"/>
        <v>#DIV/0!</v>
      </c>
      <c r="BU16" s="25">
        <f t="shared" si="1"/>
        <v>-1</v>
      </c>
      <c r="BV16" s="25">
        <f t="shared" si="2"/>
        <v>-1</v>
      </c>
      <c r="BW16" s="25">
        <f t="shared" si="3"/>
        <v>-1</v>
      </c>
      <c r="BX16" s="25">
        <f t="shared" si="4"/>
        <v>-1</v>
      </c>
      <c r="BY16" s="25">
        <f t="shared" si="5"/>
        <v>-1</v>
      </c>
      <c r="BZ16" s="25">
        <f t="shared" si="6"/>
        <v>-1</v>
      </c>
      <c r="CA16" s="25">
        <f t="shared" si="7"/>
        <v>-1</v>
      </c>
    </row>
    <row r="17" spans="1:79" x14ac:dyDescent="0.3">
      <c r="A17" s="58" t="s">
        <v>90</v>
      </c>
      <c r="B17" s="102">
        <v>27949.895635000001</v>
      </c>
      <c r="C17" s="102">
        <v>450.00564645999998</v>
      </c>
      <c r="D17" s="102">
        <v>57006.914205000001</v>
      </c>
      <c r="E17" s="102">
        <v>6205.7852327000001</v>
      </c>
      <c r="F17" s="102">
        <v>5810.3436197000001</v>
      </c>
      <c r="G17" s="102">
        <v>26050.836780000001</v>
      </c>
      <c r="H17" s="102">
        <v>17239.971683</v>
      </c>
      <c r="I17" s="102"/>
      <c r="J17" s="102"/>
      <c r="K17" s="102"/>
      <c r="L17" s="28"/>
      <c r="M17" s="28" t="s">
        <v>336</v>
      </c>
      <c r="N17" s="28">
        <v>484.78799874902597</v>
      </c>
      <c r="O17" s="28">
        <v>45.450874213460096</v>
      </c>
      <c r="P17" s="28">
        <v>37.549647708730298</v>
      </c>
      <c r="Q17" s="28">
        <v>44.974058420278098</v>
      </c>
      <c r="R17" s="28">
        <v>487.59592995326398</v>
      </c>
      <c r="S17" s="28">
        <v>6300.8954646891198</v>
      </c>
      <c r="T17" s="28">
        <v>28006.6126000759</v>
      </c>
      <c r="U17" s="28">
        <v>284.53241230185603</v>
      </c>
      <c r="V17" s="28">
        <v>132.706232953719</v>
      </c>
      <c r="W17" s="28">
        <v>98.560843788958195</v>
      </c>
      <c r="X17" s="28">
        <v>229.92999412254201</v>
      </c>
      <c r="Y17" s="28">
        <v>1407.2720451043199</v>
      </c>
      <c r="Z17" s="28">
        <v>1407.2720451043199</v>
      </c>
      <c r="AA17" s="28">
        <v>289.786264118124</v>
      </c>
      <c r="AB17" s="28">
        <v>680.09962078330204</v>
      </c>
      <c r="AC17" s="28">
        <v>19.764414469886599</v>
      </c>
      <c r="AD17" s="28">
        <v>294.638445215253</v>
      </c>
      <c r="AE17" s="28">
        <v>94.7098432031014</v>
      </c>
      <c r="AF17" s="28">
        <v>4.5771289756354898</v>
      </c>
      <c r="AG17" s="28">
        <v>451.02030173558802</v>
      </c>
      <c r="AH17" s="28">
        <v>0</v>
      </c>
      <c r="AI17" s="28">
        <v>51425.196230316898</v>
      </c>
      <c r="AJ17" s="28">
        <v>5424.1264611297502</v>
      </c>
      <c r="AK17" s="28">
        <v>57139.108955564698</v>
      </c>
      <c r="AL17" s="28">
        <v>11.8094657538385</v>
      </c>
      <c r="AM17" s="28">
        <v>289.46105213875802</v>
      </c>
      <c r="AN17" s="28">
        <v>28.680712258249301</v>
      </c>
      <c r="AO17" s="28">
        <v>7741.2867429091102</v>
      </c>
      <c r="AP17" s="28">
        <v>40.171231435704797</v>
      </c>
      <c r="AQ17" s="28">
        <v>77.747378715477097</v>
      </c>
      <c r="AR17" s="28">
        <v>2263.34306905427</v>
      </c>
      <c r="AS17" s="28">
        <v>43.316293845246499</v>
      </c>
      <c r="AT17" s="28">
        <v>2.0759026725530099</v>
      </c>
      <c r="AU17" s="28">
        <v>16.856281711007099</v>
      </c>
      <c r="AV17" s="28">
        <v>6220.02793824522</v>
      </c>
      <c r="AW17" s="28">
        <v>5823.5768927583604</v>
      </c>
      <c r="AX17" s="28">
        <v>396.45104548686197</v>
      </c>
      <c r="AY17" s="28">
        <v>0.36397662108610901</v>
      </c>
      <c r="AZ17" s="28">
        <v>0.14299815032214999</v>
      </c>
      <c r="BA17" s="28">
        <v>339.55492044070297</v>
      </c>
      <c r="BB17" s="28">
        <v>20.3827149390698</v>
      </c>
      <c r="BC17" s="28">
        <v>617.58355959368703</v>
      </c>
      <c r="BD17" s="28">
        <v>116.71484551882899</v>
      </c>
      <c r="BE17" s="28">
        <v>67.278083712803905</v>
      </c>
      <c r="BF17" s="28">
        <v>1721.4920157409999</v>
      </c>
      <c r="BG17" s="28">
        <v>287.41284484137498</v>
      </c>
      <c r="BH17" s="28">
        <v>77.902985873884305</v>
      </c>
      <c r="BI17" s="28">
        <v>351.83499473646401</v>
      </c>
      <c r="BJ17" s="28">
        <v>38.134927738002801</v>
      </c>
      <c r="BK17" s="28">
        <v>26117.860626002301</v>
      </c>
      <c r="BL17" s="28">
        <v>4914.1504899432803</v>
      </c>
      <c r="BM17" s="28">
        <v>111.921306190358</v>
      </c>
      <c r="BN17" s="28">
        <v>55.141390736532401</v>
      </c>
      <c r="BO17" s="28">
        <v>2287.1999914938301</v>
      </c>
      <c r="BP17" s="28">
        <v>1139.1489843218301</v>
      </c>
      <c r="BQ17" s="28">
        <v>17284.853068447999</v>
      </c>
      <c r="BR17" s="28">
        <v>1610.07440768828</v>
      </c>
      <c r="BT17" s="37">
        <f t="shared" si="0"/>
        <v>5.0715922844278465E-3</v>
      </c>
      <c r="BU17" s="25">
        <f t="shared" si="1"/>
        <v>2.0292370968596918E-3</v>
      </c>
      <c r="BV17" s="25">
        <f t="shared" si="2"/>
        <v>2.2547612092645845E-3</v>
      </c>
      <c r="BW17" s="25">
        <f t="shared" si="3"/>
        <v>2.3189248604005672E-3</v>
      </c>
      <c r="BX17" s="25">
        <f t="shared" si="4"/>
        <v>2.2950690381889384E-3</v>
      </c>
      <c r="BY17" s="25">
        <f t="shared" si="5"/>
        <v>2.2775370829175752E-3</v>
      </c>
      <c r="BZ17" s="25">
        <f t="shared" si="6"/>
        <v>2.5728097169514124E-3</v>
      </c>
      <c r="CA17" s="25">
        <f t="shared" si="7"/>
        <v>2.6033328982933393E-3</v>
      </c>
    </row>
    <row r="18" spans="1:79" x14ac:dyDescent="0.3">
      <c r="A18" s="22" t="s">
        <v>91</v>
      </c>
      <c r="B18" s="102">
        <v>9349.0904900000005</v>
      </c>
      <c r="C18" s="102">
        <v>90.242118955999999</v>
      </c>
      <c r="D18" s="102">
        <v>26951.680908999999</v>
      </c>
      <c r="E18" s="102">
        <v>2286.0817821000001</v>
      </c>
      <c r="F18" s="102">
        <v>2000.9033147</v>
      </c>
      <c r="G18" s="102">
        <v>22361.505415</v>
      </c>
      <c r="H18" s="102">
        <v>1641.1714371999999</v>
      </c>
      <c r="I18" s="102"/>
      <c r="J18" s="102"/>
      <c r="K18" s="102"/>
      <c r="L18" s="28"/>
      <c r="M18" s="28" t="s">
        <v>182</v>
      </c>
      <c r="N18" s="28">
        <v>12.8629549828006</v>
      </c>
      <c r="O18" s="28">
        <v>8.56980626690153</v>
      </c>
      <c r="P18" s="28">
        <v>8.30948711764702</v>
      </c>
      <c r="Q18" s="28">
        <v>8.7491825194530701</v>
      </c>
      <c r="R18" s="28">
        <v>51.5724069338671</v>
      </c>
      <c r="S18" s="28">
        <v>102.160089371186</v>
      </c>
      <c r="T18" s="28">
        <v>9366.4251916290305</v>
      </c>
      <c r="U18" s="28">
        <v>62.296563062193201</v>
      </c>
      <c r="V18" s="28">
        <v>37.540725437546797</v>
      </c>
      <c r="W18" s="28">
        <v>37.1705774475437</v>
      </c>
      <c r="X18" s="28">
        <v>6.7480159195366403</v>
      </c>
      <c r="Y18" s="28">
        <v>21.7911044661906</v>
      </c>
      <c r="Z18" s="28">
        <v>21.7911044661906</v>
      </c>
      <c r="AA18" s="28">
        <v>165.215368382413</v>
      </c>
      <c r="AB18" s="28">
        <v>34.324393083020503</v>
      </c>
      <c r="AC18" s="28">
        <v>7.72480013115847</v>
      </c>
      <c r="AD18" s="28">
        <v>4.3885294529605101</v>
      </c>
      <c r="AE18" s="28">
        <v>6.2822018703256797</v>
      </c>
      <c r="AF18" s="28">
        <v>1.01282273164419</v>
      </c>
      <c r="AG18" s="28">
        <v>69.417225828248803</v>
      </c>
      <c r="AH18" s="28">
        <v>0</v>
      </c>
      <c r="AI18" s="28">
        <v>24314.779023330299</v>
      </c>
      <c r="AJ18" s="28">
        <v>2536.4261277688602</v>
      </c>
      <c r="AK18" s="28">
        <v>27016.420519481599</v>
      </c>
      <c r="AL18" s="28">
        <v>1.7051884430078701</v>
      </c>
      <c r="AM18" s="28">
        <v>65.072684778683296</v>
      </c>
      <c r="AN18" s="28">
        <v>6.5508708808016403E-3</v>
      </c>
      <c r="AO18" s="28">
        <v>832.820475518291</v>
      </c>
      <c r="AP18" s="28">
        <v>1.1266965149666199</v>
      </c>
      <c r="AQ18" s="28">
        <v>1.2069258530509199</v>
      </c>
      <c r="AR18" s="28">
        <v>1338.4145093744901</v>
      </c>
      <c r="AS18" s="28">
        <v>0.53800712291318697</v>
      </c>
      <c r="AT18" s="28">
        <v>2.7196283007324801E-3</v>
      </c>
      <c r="AU18" s="28">
        <v>8.7289776175752495E-2</v>
      </c>
      <c r="AV18" s="28">
        <v>2291.7370026977101</v>
      </c>
      <c r="AW18" s="28">
        <v>2005.7617845228101</v>
      </c>
      <c r="AX18" s="28">
        <v>285.97521817490298</v>
      </c>
      <c r="AY18" s="28">
        <v>6.2715653367284704E-3</v>
      </c>
      <c r="AZ18" s="28">
        <v>1.05034504538765E-2</v>
      </c>
      <c r="BA18" s="28">
        <v>153.29216446369799</v>
      </c>
      <c r="BB18" s="28">
        <v>1.4856085583425599E-3</v>
      </c>
      <c r="BC18" s="28">
        <v>77.203660319449597</v>
      </c>
      <c r="BD18" s="28">
        <v>2.9760181219927501E-3</v>
      </c>
      <c r="BE18" s="28">
        <v>1.9762480530432001</v>
      </c>
      <c r="BF18" s="28">
        <v>307.05562681591999</v>
      </c>
      <c r="BG18" s="28">
        <v>34.458035349531102</v>
      </c>
      <c r="BH18" s="28">
        <v>0.200980795648077</v>
      </c>
      <c r="BI18" s="28">
        <v>124.448072968578</v>
      </c>
      <c r="BJ18" s="28">
        <v>0.18109532322514099</v>
      </c>
      <c r="BK18" s="28">
        <v>22425.311359319199</v>
      </c>
      <c r="BL18" s="28">
        <v>500.46956915870999</v>
      </c>
      <c r="BM18" s="28">
        <v>157.85221172484</v>
      </c>
      <c r="BN18" s="28">
        <v>2.9637314037145699</v>
      </c>
      <c r="BO18" s="28">
        <v>160.39453170446299</v>
      </c>
      <c r="BP18" s="28">
        <v>123.187989009745</v>
      </c>
      <c r="BQ18" s="28">
        <v>1645.0402170284899</v>
      </c>
      <c r="BR18" s="28">
        <v>161.28959237939901</v>
      </c>
      <c r="BT18" s="37">
        <f t="shared" si="0"/>
        <v>6.1153685501480794E-3</v>
      </c>
      <c r="BU18" s="25">
        <f t="shared" si="1"/>
        <v>1.8541591449533557E-3</v>
      </c>
      <c r="BV18" s="25">
        <f t="shared" si="2"/>
        <v>-0.23076688988104258</v>
      </c>
      <c r="BW18" s="25">
        <f t="shared" si="3"/>
        <v>2.4020620717567658E-3</v>
      </c>
      <c r="BX18" s="25">
        <f t="shared" si="4"/>
        <v>2.4737612809788085E-3</v>
      </c>
      <c r="BY18" s="25">
        <f t="shared" si="5"/>
        <v>2.4281382249289416E-3</v>
      </c>
      <c r="BZ18" s="25">
        <f t="shared" si="6"/>
        <v>2.8533832197361309E-3</v>
      </c>
      <c r="CA18" s="25">
        <f t="shared" si="7"/>
        <v>2.3573282722312819E-3</v>
      </c>
    </row>
    <row r="19" spans="1:79" x14ac:dyDescent="0.3">
      <c r="A19" s="22" t="s">
        <v>92</v>
      </c>
      <c r="B19" s="102">
        <v>15465.683102000001</v>
      </c>
      <c r="C19" s="102">
        <v>445.88666969000002</v>
      </c>
      <c r="D19" s="102">
        <v>109752.52292</v>
      </c>
      <c r="E19" s="102">
        <v>10815.849389000001</v>
      </c>
      <c r="F19" s="102">
        <v>9593.8037874000001</v>
      </c>
      <c r="G19" s="102">
        <v>640700.82796000002</v>
      </c>
      <c r="H19" s="102">
        <v>6127.5098392</v>
      </c>
      <c r="I19" s="102"/>
      <c r="J19" s="102"/>
      <c r="K19" s="102"/>
      <c r="L19" s="28"/>
      <c r="M19" s="28" t="s">
        <v>183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T19" s="37" t="e">
        <f t="shared" si="0"/>
        <v>#DIV/0!</v>
      </c>
      <c r="BU19" s="25">
        <f t="shared" si="1"/>
        <v>-1</v>
      </c>
      <c r="BV19" s="25">
        <f t="shared" si="2"/>
        <v>-1</v>
      </c>
      <c r="BW19" s="25">
        <f t="shared" si="3"/>
        <v>-1</v>
      </c>
      <c r="BX19" s="25">
        <f t="shared" si="4"/>
        <v>-1</v>
      </c>
      <c r="BY19" s="25">
        <f t="shared" si="5"/>
        <v>-1</v>
      </c>
      <c r="BZ19" s="25">
        <f t="shared" si="6"/>
        <v>-1</v>
      </c>
      <c r="CA19" s="25">
        <f t="shared" si="7"/>
        <v>-1</v>
      </c>
    </row>
    <row r="20" spans="1:79" x14ac:dyDescent="0.3">
      <c r="A20" s="58" t="s">
        <v>93</v>
      </c>
      <c r="B20" s="102">
        <v>34553.219631</v>
      </c>
      <c r="C20" s="102">
        <v>1623.9063324000001</v>
      </c>
      <c r="D20" s="102">
        <v>233908.94034</v>
      </c>
      <c r="E20" s="102">
        <v>28313.011779</v>
      </c>
      <c r="F20" s="102">
        <v>23251.279600000002</v>
      </c>
      <c r="G20" s="102">
        <v>279079.95903999999</v>
      </c>
      <c r="H20" s="102">
        <v>8277.1704458000004</v>
      </c>
      <c r="I20" s="102"/>
      <c r="J20" s="102"/>
      <c r="K20" s="102"/>
      <c r="L20" s="28"/>
      <c r="M20" s="28" t="s">
        <v>184</v>
      </c>
      <c r="N20" s="28">
        <v>659.16558234932302</v>
      </c>
      <c r="O20" s="28">
        <v>18.5399593757551</v>
      </c>
      <c r="P20" s="28">
        <v>18.237563820353099</v>
      </c>
      <c r="Q20" s="28">
        <v>13.6904728876469</v>
      </c>
      <c r="R20" s="28">
        <v>95.285476426191593</v>
      </c>
      <c r="S20" s="28">
        <v>720.14927767377503</v>
      </c>
      <c r="T20" s="28">
        <v>34648.5182177526</v>
      </c>
      <c r="U20" s="28">
        <v>75.804205960045394</v>
      </c>
      <c r="V20" s="28">
        <v>102.292981083619</v>
      </c>
      <c r="W20" s="28">
        <v>97.354095289715502</v>
      </c>
      <c r="X20" s="28">
        <v>13.2971631965263</v>
      </c>
      <c r="Y20" s="28">
        <v>262.94307787461099</v>
      </c>
      <c r="Z20" s="28">
        <v>262.94307787461099</v>
      </c>
      <c r="AA20" s="28">
        <v>0</v>
      </c>
      <c r="AB20" s="28">
        <v>45.317935640643697</v>
      </c>
      <c r="AC20" s="28">
        <v>2.1106671366099499</v>
      </c>
      <c r="AD20" s="28">
        <v>208.61443223165</v>
      </c>
      <c r="AE20" s="28">
        <v>49.7187749954956</v>
      </c>
      <c r="AF20" s="28">
        <v>1.3587309054807</v>
      </c>
      <c r="AG20" s="28">
        <v>1628.7480750755301</v>
      </c>
      <c r="AH20" s="28">
        <v>0</v>
      </c>
      <c r="AI20" s="28">
        <v>211097.07683971999</v>
      </c>
      <c r="AJ20" s="28">
        <v>23455.254069711202</v>
      </c>
      <c r="AK20" s="28">
        <v>234552.33090943101</v>
      </c>
      <c r="AL20" s="28">
        <v>2.37806718958208</v>
      </c>
      <c r="AM20" s="28">
        <v>110.253537917304</v>
      </c>
      <c r="AN20" s="28">
        <v>1046.61377683859</v>
      </c>
      <c r="AO20" s="28">
        <v>4615.1315888863201</v>
      </c>
      <c r="AP20" s="28">
        <v>699.63335904734504</v>
      </c>
      <c r="AQ20" s="28">
        <v>70.576603847947098</v>
      </c>
      <c r="AR20" s="28">
        <v>830.26890165368798</v>
      </c>
      <c r="AS20" s="28">
        <v>709.84806553748899</v>
      </c>
      <c r="AT20" s="28">
        <v>34.535018964158397</v>
      </c>
      <c r="AU20" s="28">
        <v>172.33021533231801</v>
      </c>
      <c r="AV20" s="28">
        <v>28390.514680137101</v>
      </c>
      <c r="AW20" s="28">
        <v>23315.0126550606</v>
      </c>
      <c r="AX20" s="28">
        <v>5075.5020250764701</v>
      </c>
      <c r="AY20" s="28">
        <v>5.0434016473155996</v>
      </c>
      <c r="AZ20" s="28">
        <v>16.378102505200101</v>
      </c>
      <c r="BA20" s="28">
        <v>12246.5873890862</v>
      </c>
      <c r="BB20" s="28">
        <v>44.831130994251403</v>
      </c>
      <c r="BC20" s="28">
        <v>575.06482087743905</v>
      </c>
      <c r="BD20" s="28">
        <v>104.887225598527</v>
      </c>
      <c r="BE20" s="28">
        <v>64.715825805519302</v>
      </c>
      <c r="BF20" s="28">
        <v>1436.4882746995299</v>
      </c>
      <c r="BG20" s="28">
        <v>51.202866656756903</v>
      </c>
      <c r="BH20" s="28">
        <v>1623.1059539877699</v>
      </c>
      <c r="BI20" s="28">
        <v>3505.7736745366101</v>
      </c>
      <c r="BJ20" s="28">
        <v>128.33091410071501</v>
      </c>
      <c r="BK20" s="28">
        <v>279855.17449610197</v>
      </c>
      <c r="BL20" s="28">
        <v>2676.7000965898101</v>
      </c>
      <c r="BM20" s="28">
        <v>6387.0832973299703</v>
      </c>
      <c r="BN20" s="28">
        <v>11.154893110255101</v>
      </c>
      <c r="BO20" s="28">
        <v>1134.32729584701</v>
      </c>
      <c r="BP20" s="28">
        <v>676.75233729360104</v>
      </c>
      <c r="BQ20" s="28">
        <v>8299.3751694307193</v>
      </c>
      <c r="BR20" s="28">
        <v>757.35941970589397</v>
      </c>
      <c r="BT20" s="37">
        <f t="shared" si="0"/>
        <v>0</v>
      </c>
      <c r="BU20" s="25">
        <f t="shared" si="1"/>
        <v>2.7580233555747047E-3</v>
      </c>
      <c r="BV20" s="25">
        <f t="shared" si="2"/>
        <v>2.9815406091645001E-3</v>
      </c>
      <c r="BW20" s="25">
        <f t="shared" si="3"/>
        <v>2.7506027281206263E-3</v>
      </c>
      <c r="BX20" s="25">
        <f t="shared" si="4"/>
        <v>2.7373598309518334E-3</v>
      </c>
      <c r="BY20" s="25">
        <f t="shared" si="5"/>
        <v>2.7410558109928029E-3</v>
      </c>
      <c r="BZ20" s="25">
        <f t="shared" si="6"/>
        <v>2.7777539410878123E-3</v>
      </c>
      <c r="CA20" s="25">
        <f t="shared" si="7"/>
        <v>2.6826466575888938E-3</v>
      </c>
    </row>
    <row r="21" spans="1:79" x14ac:dyDescent="0.3">
      <c r="A21" s="22" t="s">
        <v>94</v>
      </c>
      <c r="B21" s="102">
        <v>15015.565629999999</v>
      </c>
      <c r="C21" s="102">
        <v>403.44994622000002</v>
      </c>
      <c r="D21" s="102">
        <v>40154.241439999998</v>
      </c>
      <c r="E21" s="102">
        <v>7849.7234973000004</v>
      </c>
      <c r="F21" s="102">
        <v>5259.2760786999997</v>
      </c>
      <c r="G21" s="102">
        <v>81723.902522000004</v>
      </c>
      <c r="H21" s="102">
        <v>3175.8114153000001</v>
      </c>
      <c r="I21" s="102"/>
      <c r="J21" s="102"/>
      <c r="K21" s="102"/>
      <c r="L21" s="28"/>
      <c r="M21" s="28" t="s">
        <v>185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28">
        <v>0</v>
      </c>
      <c r="BJ21" s="28">
        <v>0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28">
        <v>0</v>
      </c>
      <c r="BR21" s="28">
        <v>0</v>
      </c>
      <c r="BT21" s="37" t="e">
        <f t="shared" si="0"/>
        <v>#DIV/0!</v>
      </c>
      <c r="BU21" s="25">
        <f t="shared" si="1"/>
        <v>-1</v>
      </c>
      <c r="BV21" s="25">
        <f t="shared" si="2"/>
        <v>-1</v>
      </c>
      <c r="BW21" s="25">
        <f t="shared" si="3"/>
        <v>-1</v>
      </c>
      <c r="BX21" s="25">
        <f t="shared" si="4"/>
        <v>-1</v>
      </c>
      <c r="BY21" s="25">
        <f t="shared" si="5"/>
        <v>-1</v>
      </c>
      <c r="BZ21" s="25">
        <f t="shared" si="6"/>
        <v>-1</v>
      </c>
      <c r="CA21" s="25">
        <f t="shared" si="7"/>
        <v>-1</v>
      </c>
    </row>
    <row r="22" spans="1:79" x14ac:dyDescent="0.3">
      <c r="A22" s="22" t="s">
        <v>95</v>
      </c>
      <c r="B22" s="102">
        <v>3156.5476911999999</v>
      </c>
      <c r="C22" s="102">
        <v>1205.2568836999999</v>
      </c>
      <c r="D22" s="102">
        <v>6107.3963507999997</v>
      </c>
      <c r="E22" s="102">
        <v>6673.9443768000001</v>
      </c>
      <c r="F22" s="102">
        <v>4009.0207485000001</v>
      </c>
      <c r="G22" s="102">
        <v>72430.415894999998</v>
      </c>
      <c r="H22" s="102">
        <v>4356.2749444999999</v>
      </c>
      <c r="I22" s="102"/>
      <c r="J22" s="102"/>
      <c r="K22" s="102"/>
      <c r="L22" s="28"/>
      <c r="M22" s="28" t="s">
        <v>186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T22" s="37" t="e">
        <f t="shared" si="0"/>
        <v>#DIV/0!</v>
      </c>
      <c r="BU22" s="25">
        <f t="shared" si="1"/>
        <v>-1</v>
      </c>
      <c r="BV22" s="25">
        <f t="shared" si="2"/>
        <v>-1</v>
      </c>
      <c r="BW22" s="25">
        <f t="shared" si="3"/>
        <v>-1</v>
      </c>
      <c r="BX22" s="25">
        <f t="shared" si="4"/>
        <v>-1</v>
      </c>
      <c r="BY22" s="25">
        <f t="shared" si="5"/>
        <v>-1</v>
      </c>
      <c r="BZ22" s="25">
        <f t="shared" si="6"/>
        <v>-1</v>
      </c>
      <c r="CA22" s="25">
        <f t="shared" si="7"/>
        <v>-1</v>
      </c>
    </row>
    <row r="23" spans="1:79" x14ac:dyDescent="0.3">
      <c r="A23" s="58" t="s">
        <v>96</v>
      </c>
      <c r="B23" s="102">
        <v>12979.733897</v>
      </c>
      <c r="C23" s="102">
        <v>346.25770481000001</v>
      </c>
      <c r="D23" s="102">
        <v>12806.568078</v>
      </c>
      <c r="E23" s="102">
        <v>3570.7692164999999</v>
      </c>
      <c r="F23" s="102">
        <v>2882.6323908999998</v>
      </c>
      <c r="G23" s="102">
        <v>19390.983673999999</v>
      </c>
      <c r="H23" s="102">
        <v>6266.5811408</v>
      </c>
      <c r="I23" s="102"/>
      <c r="J23" s="102"/>
      <c r="K23" s="102"/>
      <c r="L23" s="28"/>
      <c r="M23" s="28" t="s">
        <v>187</v>
      </c>
      <c r="N23" s="28">
        <v>146.62802836005</v>
      </c>
      <c r="O23" s="28">
        <v>22.905490007020202</v>
      </c>
      <c r="P23" s="28">
        <v>22.700458474448599</v>
      </c>
      <c r="Q23" s="28">
        <v>11.684483459240001</v>
      </c>
      <c r="R23" s="28">
        <v>157.60505427925301</v>
      </c>
      <c r="S23" s="28">
        <v>1934.9853739135399</v>
      </c>
      <c r="T23" s="28">
        <v>13012.492997286099</v>
      </c>
      <c r="U23" s="28">
        <v>147.05987955528801</v>
      </c>
      <c r="V23" s="28">
        <v>61.840728187886199</v>
      </c>
      <c r="W23" s="28">
        <v>61.097199103305201</v>
      </c>
      <c r="X23" s="28">
        <v>19.835679293347599</v>
      </c>
      <c r="Y23" s="28">
        <v>1034.1648081585099</v>
      </c>
      <c r="Z23" s="28">
        <v>1034.1648081585099</v>
      </c>
      <c r="AA23" s="28">
        <v>0</v>
      </c>
      <c r="AB23" s="28">
        <v>96.737431224437103</v>
      </c>
      <c r="AC23" s="28">
        <v>1.46620284275334</v>
      </c>
      <c r="AD23" s="28">
        <v>60.813681934180799</v>
      </c>
      <c r="AE23" s="28">
        <v>17.937793528045599</v>
      </c>
      <c r="AF23" s="28">
        <v>1.4489823055050499</v>
      </c>
      <c r="AG23" s="28">
        <v>347.04726805216097</v>
      </c>
      <c r="AH23" s="28">
        <v>0</v>
      </c>
      <c r="AI23" s="28">
        <v>11554.385534425701</v>
      </c>
      <c r="AJ23" s="28">
        <v>1283.82213414127</v>
      </c>
      <c r="AK23" s="28">
        <v>12838.207668567</v>
      </c>
      <c r="AL23" s="28">
        <v>2.6954410637675301</v>
      </c>
      <c r="AM23" s="28">
        <v>124.830339934965</v>
      </c>
      <c r="AN23" s="28">
        <v>23.937964967185199</v>
      </c>
      <c r="AO23" s="28">
        <v>2998.58224129874</v>
      </c>
      <c r="AP23" s="28">
        <v>105.735125943689</v>
      </c>
      <c r="AQ23" s="28">
        <v>56.771069578758301</v>
      </c>
      <c r="AR23" s="28">
        <v>131.47612018200201</v>
      </c>
      <c r="AS23" s="28">
        <v>27.9418456683829</v>
      </c>
      <c r="AT23" s="28">
        <v>27.192773886704298</v>
      </c>
      <c r="AU23" s="28">
        <v>42.250864716272801</v>
      </c>
      <c r="AV23" s="28">
        <v>3580.14144607241</v>
      </c>
      <c r="AW23" s="28">
        <v>2889.9873181256298</v>
      </c>
      <c r="AX23" s="28">
        <v>690.15412794678105</v>
      </c>
      <c r="AY23" s="28">
        <v>0.335092909175085</v>
      </c>
      <c r="AZ23" s="28">
        <v>0.56771566285818398</v>
      </c>
      <c r="BA23" s="28">
        <v>695.51915875879797</v>
      </c>
      <c r="BB23" s="28">
        <v>13.1115493850647</v>
      </c>
      <c r="BC23" s="28">
        <v>288.63514415516102</v>
      </c>
      <c r="BD23" s="28">
        <v>72.149783556518202</v>
      </c>
      <c r="BE23" s="28">
        <v>56.6734134164507</v>
      </c>
      <c r="BF23" s="28">
        <v>721.82490145130396</v>
      </c>
      <c r="BG23" s="28">
        <v>53.684631025357902</v>
      </c>
      <c r="BH23" s="28">
        <v>68.569001906925493</v>
      </c>
      <c r="BI23" s="28">
        <v>545.38962169852903</v>
      </c>
      <c r="BJ23" s="28">
        <v>11.906170281854701</v>
      </c>
      <c r="BK23" s="28">
        <v>19454.749568716899</v>
      </c>
      <c r="BL23" s="28">
        <v>1929.62424389693</v>
      </c>
      <c r="BM23" s="28">
        <v>329.62257067350299</v>
      </c>
      <c r="BN23" s="28">
        <v>18.779048335137698</v>
      </c>
      <c r="BO23" s="28">
        <v>614.70114999740895</v>
      </c>
      <c r="BP23" s="28">
        <v>305.84681659763299</v>
      </c>
      <c r="BQ23" s="28">
        <v>6283.1842176072096</v>
      </c>
      <c r="BR23" s="28">
        <v>545.86218237312198</v>
      </c>
      <c r="BT23" s="37">
        <f t="shared" si="0"/>
        <v>0</v>
      </c>
      <c r="BU23" s="25">
        <f t="shared" si="1"/>
        <v>2.5238653231304418E-3</v>
      </c>
      <c r="BV23" s="25">
        <f t="shared" si="2"/>
        <v>2.2802763121017584E-3</v>
      </c>
      <c r="BW23" s="25">
        <f t="shared" si="3"/>
        <v>2.4705752840491545E-3</v>
      </c>
      <c r="BX23" s="25">
        <f t="shared" si="4"/>
        <v>2.6247088523958396E-3</v>
      </c>
      <c r="BY23" s="25">
        <f t="shared" si="5"/>
        <v>2.5514620764161052E-3</v>
      </c>
      <c r="BZ23" s="25">
        <f t="shared" si="6"/>
        <v>3.2884301172611168E-3</v>
      </c>
      <c r="CA23" s="25">
        <f t="shared" si="7"/>
        <v>2.6494633092854275E-3</v>
      </c>
    </row>
    <row r="24" spans="1:79" x14ac:dyDescent="0.3">
      <c r="A24" s="22" t="s">
        <v>97</v>
      </c>
      <c r="B24" s="102">
        <v>1015.6001465000001</v>
      </c>
      <c r="C24" s="102">
        <v>62.104579047000001</v>
      </c>
      <c r="D24" s="102">
        <v>2964.414921</v>
      </c>
      <c r="E24" s="102">
        <v>1823.5565431</v>
      </c>
      <c r="F24" s="102">
        <v>1032.9087483000001</v>
      </c>
      <c r="G24" s="102">
        <v>918.60418136999999</v>
      </c>
      <c r="H24" s="102">
        <v>29118.996582</v>
      </c>
      <c r="I24" s="102"/>
      <c r="J24" s="102"/>
      <c r="K24" s="102"/>
      <c r="L24" s="28"/>
      <c r="M24" s="28" t="s">
        <v>188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28">
        <v>0</v>
      </c>
      <c r="BR24" s="28">
        <v>0</v>
      </c>
      <c r="BT24" s="37" t="e">
        <f t="shared" si="0"/>
        <v>#DIV/0!</v>
      </c>
      <c r="BU24" s="25">
        <f t="shared" si="1"/>
        <v>-1</v>
      </c>
      <c r="BV24" s="25">
        <f t="shared" si="2"/>
        <v>-1</v>
      </c>
      <c r="BW24" s="25">
        <f t="shared" si="3"/>
        <v>-1</v>
      </c>
      <c r="BX24" s="25">
        <f t="shared" si="4"/>
        <v>-1</v>
      </c>
      <c r="BY24" s="25">
        <f t="shared" si="5"/>
        <v>-1</v>
      </c>
      <c r="BZ24" s="25">
        <f t="shared" si="6"/>
        <v>-1</v>
      </c>
      <c r="CA24" s="25">
        <f t="shared" si="7"/>
        <v>-1</v>
      </c>
    </row>
    <row r="25" spans="1:79" x14ac:dyDescent="0.3">
      <c r="A25" s="22" t="s">
        <v>98</v>
      </c>
      <c r="B25" s="102">
        <v>4132.5320181999996</v>
      </c>
      <c r="C25" s="102">
        <v>201.29792884</v>
      </c>
      <c r="D25" s="102">
        <v>7231.1749189000002</v>
      </c>
      <c r="E25" s="102">
        <v>2813.1931633999998</v>
      </c>
      <c r="F25" s="102">
        <v>2305.4014775999999</v>
      </c>
      <c r="G25" s="102">
        <v>19302.699643</v>
      </c>
      <c r="H25" s="102">
        <v>4242.0631618999996</v>
      </c>
      <c r="I25" s="102"/>
      <c r="J25" s="102"/>
      <c r="K25" s="102"/>
      <c r="L25" s="28"/>
      <c r="M25" s="28" t="s">
        <v>189</v>
      </c>
      <c r="N25" s="28">
        <v>30.142347024256399</v>
      </c>
      <c r="O25" s="28">
        <v>24.244374401560801</v>
      </c>
      <c r="P25" s="28">
        <v>23.439264862183499</v>
      </c>
      <c r="Q25" s="28">
        <v>26.498826931662201</v>
      </c>
      <c r="R25" s="28">
        <v>101.519198425836</v>
      </c>
      <c r="S25" s="28">
        <v>1799.72201106799</v>
      </c>
      <c r="T25" s="28">
        <v>3582.7106009645099</v>
      </c>
      <c r="U25" s="28">
        <v>106.059914341507</v>
      </c>
      <c r="V25" s="28">
        <v>45.313745871255797</v>
      </c>
      <c r="W25" s="28">
        <v>48.328698181197403</v>
      </c>
      <c r="X25" s="28">
        <v>20.996721243936001</v>
      </c>
      <c r="Y25" s="28">
        <v>701.75560843139101</v>
      </c>
      <c r="Z25" s="28">
        <v>701.75560843139101</v>
      </c>
      <c r="AA25" s="28">
        <v>0</v>
      </c>
      <c r="AB25" s="28">
        <v>62.149495256204503</v>
      </c>
      <c r="AC25" s="28">
        <v>5.5805339465048602</v>
      </c>
      <c r="AD25" s="28">
        <v>14.426948549634201</v>
      </c>
      <c r="AE25" s="28">
        <v>19.4476963759322</v>
      </c>
      <c r="AF25" s="28">
        <v>3.0286460906099499</v>
      </c>
      <c r="AG25" s="28">
        <v>174.502667862013</v>
      </c>
      <c r="AH25" s="28">
        <v>0</v>
      </c>
      <c r="AI25" s="28">
        <v>5523.5671855178398</v>
      </c>
      <c r="AJ25" s="28">
        <v>613.72895562889505</v>
      </c>
      <c r="AK25" s="28">
        <v>6137.2961411467304</v>
      </c>
      <c r="AL25" s="28">
        <v>5.2771653947761497</v>
      </c>
      <c r="AM25" s="28">
        <v>107.48081989124699</v>
      </c>
      <c r="AN25" s="28">
        <v>8.6283952602611595</v>
      </c>
      <c r="AO25" s="28">
        <v>1192.4388256642801</v>
      </c>
      <c r="AP25" s="28">
        <v>12.2985720205911</v>
      </c>
      <c r="AQ25" s="28">
        <v>32.9889202615784</v>
      </c>
      <c r="AR25" s="28">
        <v>76.410823302192995</v>
      </c>
      <c r="AS25" s="28">
        <v>17.649424185915699</v>
      </c>
      <c r="AT25" s="28">
        <v>1.18652338718122</v>
      </c>
      <c r="AU25" s="28">
        <v>6.6260249424758699</v>
      </c>
      <c r="AV25" s="28">
        <v>2094.6969934306799</v>
      </c>
      <c r="AW25" s="28">
        <v>1754.25281882682</v>
      </c>
      <c r="AX25" s="28">
        <v>340.44417460385603</v>
      </c>
      <c r="AY25" s="28">
        <v>0.137131498095757</v>
      </c>
      <c r="AZ25" s="28">
        <v>0.11051490745548</v>
      </c>
      <c r="BA25" s="28">
        <v>445.12215827190602</v>
      </c>
      <c r="BB25" s="28">
        <v>2.2538522990349299</v>
      </c>
      <c r="BC25" s="28">
        <v>190.29791727707101</v>
      </c>
      <c r="BD25" s="28">
        <v>45.559585945424502</v>
      </c>
      <c r="BE25" s="28">
        <v>25.1346205061812</v>
      </c>
      <c r="BF25" s="28">
        <v>475.74685113290002</v>
      </c>
      <c r="BG25" s="28">
        <v>37.715668299653402</v>
      </c>
      <c r="BH25" s="28">
        <v>27.152110107860999</v>
      </c>
      <c r="BI25" s="28">
        <v>385.47913112639702</v>
      </c>
      <c r="BJ25" s="28">
        <v>1.47026239430326</v>
      </c>
      <c r="BK25" s="28">
        <v>11368.7794013313</v>
      </c>
      <c r="BL25" s="28">
        <v>856.36414660906598</v>
      </c>
      <c r="BM25" s="28">
        <v>173.01266188131399</v>
      </c>
      <c r="BN25" s="28">
        <v>9.3569076589228999</v>
      </c>
      <c r="BO25" s="28">
        <v>260.13833972659597</v>
      </c>
      <c r="BP25" s="28">
        <v>189.65641733305699</v>
      </c>
      <c r="BQ25" s="28">
        <v>3251.04161828623</v>
      </c>
      <c r="BR25" s="28">
        <v>249.78590094294799</v>
      </c>
      <c r="BT25" s="37">
        <f t="shared" si="0"/>
        <v>0</v>
      </c>
      <c r="BU25" s="25">
        <f t="shared" si="1"/>
        <v>-0.133047104006462</v>
      </c>
      <c r="BV25" s="25">
        <f t="shared" si="2"/>
        <v>-0.13311245243504216</v>
      </c>
      <c r="BW25" s="25">
        <f t="shared" si="3"/>
        <v>-0.15127262028943833</v>
      </c>
      <c r="BX25" s="25">
        <f t="shared" si="4"/>
        <v>-0.25540235889843838</v>
      </c>
      <c r="BY25" s="25">
        <f t="shared" si="5"/>
        <v>-0.23906840701210277</v>
      </c>
      <c r="BZ25" s="25">
        <f t="shared" si="6"/>
        <v>-0.41102645683791106</v>
      </c>
      <c r="CA25" s="25">
        <f t="shared" si="7"/>
        <v>-0.23361781892231323</v>
      </c>
    </row>
    <row r="26" spans="1:79" x14ac:dyDescent="0.3">
      <c r="A26" s="22" t="s">
        <v>99</v>
      </c>
      <c r="B26" s="102">
        <v>82749.021489999999</v>
      </c>
      <c r="C26" s="102">
        <v>1542.6826114</v>
      </c>
      <c r="D26" s="102">
        <v>9767.4267206999994</v>
      </c>
      <c r="E26" s="102">
        <v>4436.1943713000001</v>
      </c>
      <c r="F26" s="102">
        <v>3300.3488693999998</v>
      </c>
      <c r="G26" s="102">
        <v>40646.120658</v>
      </c>
      <c r="H26" s="102">
        <v>12218.807873</v>
      </c>
      <c r="I26" s="102"/>
      <c r="J26" s="102"/>
      <c r="K26" s="102"/>
      <c r="L26" s="28"/>
      <c r="M26" s="28" t="s">
        <v>190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28">
        <v>0</v>
      </c>
      <c r="BR26" s="28">
        <v>0</v>
      </c>
      <c r="BT26" s="37" t="e">
        <f t="shared" si="0"/>
        <v>#DIV/0!</v>
      </c>
      <c r="BU26" s="25">
        <f t="shared" si="1"/>
        <v>-1</v>
      </c>
      <c r="BV26" s="25">
        <f t="shared" si="2"/>
        <v>-1</v>
      </c>
      <c r="BW26" s="25">
        <f t="shared" si="3"/>
        <v>-1</v>
      </c>
      <c r="BX26" s="25">
        <f t="shared" si="4"/>
        <v>-1</v>
      </c>
      <c r="BY26" s="25">
        <f t="shared" si="5"/>
        <v>-1</v>
      </c>
      <c r="BZ26" s="25">
        <f t="shared" si="6"/>
        <v>-1</v>
      </c>
      <c r="CA26" s="25">
        <f t="shared" si="7"/>
        <v>-1</v>
      </c>
    </row>
    <row r="27" spans="1:79" x14ac:dyDescent="0.3">
      <c r="A27" s="22" t="s">
        <v>100</v>
      </c>
      <c r="B27" s="102">
        <v>3530.4419453</v>
      </c>
      <c r="C27" s="102">
        <v>64.654235517000004</v>
      </c>
      <c r="D27" s="102">
        <v>16289.476157999999</v>
      </c>
      <c r="E27" s="102">
        <v>11525.883549</v>
      </c>
      <c r="F27" s="102">
        <v>11047.965409</v>
      </c>
      <c r="G27" s="102">
        <v>141750.33804999999</v>
      </c>
      <c r="H27" s="102">
        <v>872.03268154</v>
      </c>
      <c r="I27" s="102"/>
      <c r="J27" s="102"/>
      <c r="K27" s="102"/>
      <c r="L27" s="28"/>
      <c r="M27" s="28" t="s">
        <v>191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0</v>
      </c>
      <c r="BR27" s="28">
        <v>0</v>
      </c>
      <c r="BT27" s="37" t="e">
        <f t="shared" si="0"/>
        <v>#DIV/0!</v>
      </c>
      <c r="BU27" s="25">
        <f t="shared" si="1"/>
        <v>-1</v>
      </c>
      <c r="BV27" s="25">
        <f t="shared" si="2"/>
        <v>-1</v>
      </c>
      <c r="BW27" s="25">
        <f t="shared" si="3"/>
        <v>-1</v>
      </c>
      <c r="BX27" s="25">
        <f t="shared" si="4"/>
        <v>-1</v>
      </c>
      <c r="BY27" s="25">
        <f t="shared" si="5"/>
        <v>-1</v>
      </c>
      <c r="BZ27" s="25">
        <f t="shared" si="6"/>
        <v>-1</v>
      </c>
      <c r="CA27" s="25">
        <f t="shared" si="7"/>
        <v>-1</v>
      </c>
    </row>
    <row r="28" spans="1:79" x14ac:dyDescent="0.3">
      <c r="A28" s="22" t="s">
        <v>101</v>
      </c>
      <c r="B28" s="102">
        <v>132118.33979</v>
      </c>
      <c r="C28" s="102">
        <v>367.96595057000002</v>
      </c>
      <c r="D28" s="102">
        <v>38734.553093000002</v>
      </c>
      <c r="E28" s="102">
        <v>13395.925381999999</v>
      </c>
      <c r="F28" s="102">
        <v>9687.6037661999999</v>
      </c>
      <c r="G28" s="102">
        <v>196831.36931000001</v>
      </c>
      <c r="H28" s="102">
        <v>9046.4010527999999</v>
      </c>
      <c r="I28" s="102"/>
      <c r="J28" s="102"/>
      <c r="K28" s="102"/>
      <c r="L28" s="28"/>
      <c r="M28" s="28" t="s">
        <v>192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T28" s="37" t="e">
        <f t="shared" si="0"/>
        <v>#DIV/0!</v>
      </c>
      <c r="BU28" s="25">
        <f t="shared" si="1"/>
        <v>-1</v>
      </c>
      <c r="BV28" s="25">
        <f t="shared" si="2"/>
        <v>-1</v>
      </c>
      <c r="BW28" s="25">
        <f t="shared" si="3"/>
        <v>-1</v>
      </c>
      <c r="BX28" s="25">
        <f t="shared" si="4"/>
        <v>-1</v>
      </c>
      <c r="BY28" s="25">
        <f t="shared" si="5"/>
        <v>-1</v>
      </c>
      <c r="BZ28" s="25">
        <f t="shared" si="6"/>
        <v>-1</v>
      </c>
      <c r="CA28" s="25">
        <f t="shared" si="7"/>
        <v>-1</v>
      </c>
    </row>
    <row r="29" spans="1:79" x14ac:dyDescent="0.3">
      <c r="A29" s="22" t="s">
        <v>102</v>
      </c>
      <c r="B29" s="102">
        <v>4256.3759554999997</v>
      </c>
      <c r="C29" s="102">
        <v>2626.5021517</v>
      </c>
      <c r="D29" s="102">
        <v>8366.1159346999993</v>
      </c>
      <c r="E29" s="102">
        <v>11608.389525000001</v>
      </c>
      <c r="F29" s="102">
        <v>7144.3785795000003</v>
      </c>
      <c r="G29" s="102">
        <v>31684.150845</v>
      </c>
      <c r="H29" s="102">
        <v>20710.476056</v>
      </c>
      <c r="I29" s="102"/>
      <c r="J29" s="102"/>
      <c r="K29" s="102"/>
      <c r="L29" s="28"/>
      <c r="M29" s="28" t="s">
        <v>193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T29" s="37" t="e">
        <f t="shared" si="0"/>
        <v>#DIV/0!</v>
      </c>
      <c r="BU29" s="25">
        <f t="shared" si="1"/>
        <v>-1</v>
      </c>
      <c r="BV29" s="25">
        <f t="shared" si="2"/>
        <v>-1</v>
      </c>
      <c r="BW29" s="25">
        <f t="shared" si="3"/>
        <v>-1</v>
      </c>
      <c r="BX29" s="25">
        <f t="shared" si="4"/>
        <v>-1</v>
      </c>
      <c r="BY29" s="25">
        <f t="shared" si="5"/>
        <v>-1</v>
      </c>
      <c r="BZ29" s="25">
        <f t="shared" si="6"/>
        <v>-1</v>
      </c>
      <c r="CA29" s="25">
        <f t="shared" si="7"/>
        <v>-1</v>
      </c>
    </row>
    <row r="30" spans="1:79" x14ac:dyDescent="0.3">
      <c r="A30" s="22" t="s">
        <v>103</v>
      </c>
      <c r="B30" s="102">
        <v>9611.8407520000001</v>
      </c>
      <c r="C30" s="102">
        <v>364.11144021000001</v>
      </c>
      <c r="D30" s="102">
        <v>23400.157588999999</v>
      </c>
      <c r="E30" s="102">
        <v>7091.1793140999998</v>
      </c>
      <c r="F30" s="102">
        <v>5132.2401614</v>
      </c>
      <c r="G30" s="102">
        <v>8403.2125961999991</v>
      </c>
      <c r="H30" s="102">
        <v>64028.670157</v>
      </c>
      <c r="I30" s="102"/>
      <c r="J30" s="102"/>
      <c r="K30" s="102"/>
      <c r="L30" s="28"/>
      <c r="M30" s="28" t="s">
        <v>194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T30" s="37" t="e">
        <f t="shared" si="0"/>
        <v>#DIV/0!</v>
      </c>
      <c r="BU30" s="25">
        <f t="shared" si="1"/>
        <v>-1</v>
      </c>
      <c r="BV30" s="25">
        <f t="shared" si="2"/>
        <v>-1</v>
      </c>
      <c r="BW30" s="25">
        <f t="shared" si="3"/>
        <v>-1</v>
      </c>
      <c r="BX30" s="25">
        <f t="shared" si="4"/>
        <v>-1</v>
      </c>
      <c r="BY30" s="25">
        <f t="shared" si="5"/>
        <v>-1</v>
      </c>
      <c r="BZ30" s="25">
        <f t="shared" si="6"/>
        <v>-1</v>
      </c>
      <c r="CA30" s="25">
        <f t="shared" si="7"/>
        <v>-1</v>
      </c>
    </row>
    <row r="31" spans="1:79" x14ac:dyDescent="0.3">
      <c r="A31" s="22" t="s">
        <v>104</v>
      </c>
      <c r="B31" s="102">
        <v>10020.049395</v>
      </c>
      <c r="C31" s="102">
        <v>2591.1734535000001</v>
      </c>
      <c r="D31" s="102">
        <v>19025.610667000001</v>
      </c>
      <c r="E31" s="102">
        <v>7734.1544731000004</v>
      </c>
      <c r="F31" s="102">
        <v>5523.5436123999998</v>
      </c>
      <c r="G31" s="102">
        <v>23384.517383999999</v>
      </c>
      <c r="H31" s="102">
        <v>7792.5627157999998</v>
      </c>
      <c r="I31" s="102"/>
      <c r="J31" s="102"/>
      <c r="K31" s="102"/>
      <c r="L31" s="28"/>
      <c r="M31" s="28" t="s">
        <v>195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0</v>
      </c>
      <c r="BR31" s="28">
        <v>0</v>
      </c>
      <c r="BT31" s="37" t="e">
        <f t="shared" si="0"/>
        <v>#DIV/0!</v>
      </c>
      <c r="BU31" s="25">
        <f t="shared" si="1"/>
        <v>-1</v>
      </c>
      <c r="BV31" s="25">
        <f t="shared" si="2"/>
        <v>-1</v>
      </c>
      <c r="BW31" s="25">
        <f t="shared" si="3"/>
        <v>-1</v>
      </c>
      <c r="BX31" s="25">
        <f t="shared" si="4"/>
        <v>-1</v>
      </c>
      <c r="BY31" s="25">
        <f t="shared" si="5"/>
        <v>-1</v>
      </c>
      <c r="BZ31" s="25">
        <f t="shared" si="6"/>
        <v>-1</v>
      </c>
      <c r="CA31" s="25">
        <f t="shared" si="7"/>
        <v>-1</v>
      </c>
    </row>
    <row r="32" spans="1:79" x14ac:dyDescent="0.3">
      <c r="A32" s="22" t="s">
        <v>105</v>
      </c>
      <c r="B32" s="102">
        <v>1756.4235765000001</v>
      </c>
      <c r="C32" s="102">
        <v>641.41390879000005</v>
      </c>
      <c r="D32" s="102">
        <v>4805.6607400000003</v>
      </c>
      <c r="E32" s="102">
        <v>4152.0856485000004</v>
      </c>
      <c r="F32" s="102">
        <v>2453.8450016000002</v>
      </c>
      <c r="G32" s="102">
        <v>13446.164948</v>
      </c>
      <c r="H32" s="102">
        <v>3824.2318095999999</v>
      </c>
      <c r="I32" s="102"/>
      <c r="J32" s="102"/>
      <c r="K32" s="102"/>
      <c r="L32" s="28"/>
      <c r="M32" s="28" t="s">
        <v>196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T32" s="37" t="e">
        <f t="shared" si="0"/>
        <v>#DIV/0!</v>
      </c>
      <c r="BU32" s="25">
        <f t="shared" si="1"/>
        <v>-1</v>
      </c>
      <c r="BV32" s="25">
        <f t="shared" si="2"/>
        <v>-1</v>
      </c>
      <c r="BW32" s="25">
        <f t="shared" si="3"/>
        <v>-1</v>
      </c>
      <c r="BX32" s="25">
        <f t="shared" si="4"/>
        <v>-1</v>
      </c>
      <c r="BY32" s="25">
        <f t="shared" si="5"/>
        <v>-1</v>
      </c>
      <c r="BZ32" s="25">
        <f t="shared" si="6"/>
        <v>-1</v>
      </c>
      <c r="CA32" s="25">
        <f t="shared" si="7"/>
        <v>-1</v>
      </c>
    </row>
    <row r="33" spans="1:79" x14ac:dyDescent="0.3">
      <c r="A33" s="22" t="s">
        <v>106</v>
      </c>
      <c r="B33" s="102">
        <v>625.34513419999996</v>
      </c>
      <c r="C33" s="102">
        <v>710.29538580999997</v>
      </c>
      <c r="D33" s="102">
        <v>426.12441296999998</v>
      </c>
      <c r="E33" s="102">
        <v>3862.1114133999999</v>
      </c>
      <c r="F33" s="102">
        <v>2187.3668480000001</v>
      </c>
      <c r="G33" s="102">
        <v>379.18103251999997</v>
      </c>
      <c r="H33" s="102">
        <v>1892.2097937999999</v>
      </c>
      <c r="I33" s="102"/>
      <c r="J33" s="102"/>
      <c r="K33" s="102"/>
      <c r="L33" s="28"/>
      <c r="M33" s="28" t="s">
        <v>197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T33" s="37" t="e">
        <f t="shared" si="0"/>
        <v>#DIV/0!</v>
      </c>
      <c r="BU33" s="25">
        <f t="shared" si="1"/>
        <v>-1</v>
      </c>
      <c r="BV33" s="25">
        <f t="shared" si="2"/>
        <v>-1</v>
      </c>
      <c r="BW33" s="25">
        <f t="shared" si="3"/>
        <v>-1</v>
      </c>
      <c r="BX33" s="25">
        <f t="shared" si="4"/>
        <v>-1</v>
      </c>
      <c r="BY33" s="25">
        <f t="shared" si="5"/>
        <v>-1</v>
      </c>
      <c r="BZ33" s="25">
        <f t="shared" si="6"/>
        <v>-1</v>
      </c>
      <c r="CA33" s="25">
        <f t="shared" si="7"/>
        <v>-1</v>
      </c>
    </row>
    <row r="34" spans="1:79" x14ac:dyDescent="0.3">
      <c r="A34" s="22" t="s">
        <v>107</v>
      </c>
      <c r="B34" s="102">
        <v>93198.575234999997</v>
      </c>
      <c r="C34" s="102">
        <v>711.28625758999999</v>
      </c>
      <c r="D34" s="102">
        <v>48757.751153999998</v>
      </c>
      <c r="E34" s="102">
        <v>12920.160333</v>
      </c>
      <c r="F34" s="102">
        <v>9462.7519083999996</v>
      </c>
      <c r="G34" s="102">
        <v>40356.996159000002</v>
      </c>
      <c r="H34" s="102">
        <v>17791.832351000001</v>
      </c>
      <c r="I34" s="102"/>
      <c r="J34" s="102"/>
      <c r="K34" s="102"/>
      <c r="L34" s="28"/>
      <c r="M34" s="28" t="s">
        <v>198</v>
      </c>
      <c r="N34" s="28">
        <v>449.14630898521801</v>
      </c>
      <c r="O34" s="28">
        <v>106.14309452767399</v>
      </c>
      <c r="P34" s="28">
        <v>102.276270579661</v>
      </c>
      <c r="Q34" s="28">
        <v>190.76616563392199</v>
      </c>
      <c r="R34" s="28">
        <v>484.49081105547901</v>
      </c>
      <c r="S34" s="28">
        <v>4825.4034199297103</v>
      </c>
      <c r="T34" s="28">
        <v>93448.803126710394</v>
      </c>
      <c r="U34" s="28">
        <v>441.87812168441502</v>
      </c>
      <c r="V34" s="28">
        <v>226.42849165603101</v>
      </c>
      <c r="W34" s="28">
        <v>145.47926580840601</v>
      </c>
      <c r="X34" s="28">
        <v>261.99756908222798</v>
      </c>
      <c r="Y34" s="28">
        <v>1546.32220818222</v>
      </c>
      <c r="Z34" s="28">
        <v>1546.32220818222</v>
      </c>
      <c r="AA34" s="28">
        <v>0</v>
      </c>
      <c r="AB34" s="28">
        <v>199.22671454978499</v>
      </c>
      <c r="AC34" s="28">
        <v>26.808150546056002</v>
      </c>
      <c r="AD34" s="28">
        <v>249.02530449830499</v>
      </c>
      <c r="AE34" s="28">
        <v>180.022220173824</v>
      </c>
      <c r="AF34" s="28">
        <v>13.331140036691901</v>
      </c>
      <c r="AG34" s="28">
        <v>713.050219065129</v>
      </c>
      <c r="AH34" s="28">
        <v>0</v>
      </c>
      <c r="AI34" s="28">
        <v>43991.2742773215</v>
      </c>
      <c r="AJ34" s="28">
        <v>4887.9057869678099</v>
      </c>
      <c r="AK34" s="28">
        <v>48879.180064289299</v>
      </c>
      <c r="AL34" s="28">
        <v>29.970841828459001</v>
      </c>
      <c r="AM34" s="28">
        <v>563.69887351825696</v>
      </c>
      <c r="AN34" s="28">
        <v>140.948220975655</v>
      </c>
      <c r="AO34" s="28">
        <v>7132.3433307417399</v>
      </c>
      <c r="AP34" s="28">
        <v>224.53628610032101</v>
      </c>
      <c r="AQ34" s="28">
        <v>137.06738774770301</v>
      </c>
      <c r="AR34" s="28">
        <v>314.34047413636603</v>
      </c>
      <c r="AS34" s="28">
        <v>196.660730232422</v>
      </c>
      <c r="AT34" s="28">
        <v>35.6950889719296</v>
      </c>
      <c r="AU34" s="28">
        <v>68.032669073121795</v>
      </c>
      <c r="AV34" s="28">
        <v>12957.7417111739</v>
      </c>
      <c r="AW34" s="28">
        <v>9488.9836351735394</v>
      </c>
      <c r="AX34" s="28">
        <v>3468.7580760003698</v>
      </c>
      <c r="AY34" s="28">
        <v>19.4376403414959</v>
      </c>
      <c r="AZ34" s="28">
        <v>9.6863775747857392</v>
      </c>
      <c r="BA34" s="28">
        <v>3315.7228783288901</v>
      </c>
      <c r="BB34" s="28">
        <v>199.033743232353</v>
      </c>
      <c r="BC34" s="28">
        <v>762.68708611120996</v>
      </c>
      <c r="BD34" s="28">
        <v>164.89575907681399</v>
      </c>
      <c r="BE34" s="28">
        <v>96.187851572611606</v>
      </c>
      <c r="BF34" s="28">
        <v>1907.1436341262199</v>
      </c>
      <c r="BG34" s="28">
        <v>396.31283150680099</v>
      </c>
      <c r="BH34" s="28">
        <v>380.76668173525798</v>
      </c>
      <c r="BI34" s="28">
        <v>1404.8190432152201</v>
      </c>
      <c r="BJ34" s="28">
        <v>111.322082621161</v>
      </c>
      <c r="BK34" s="28">
        <v>40498.204703288597</v>
      </c>
      <c r="BL34" s="28">
        <v>4974.8985100524596</v>
      </c>
      <c r="BM34" s="28">
        <v>327.44923040063401</v>
      </c>
      <c r="BN34" s="28">
        <v>154.18588916169799</v>
      </c>
      <c r="BO34" s="28">
        <v>2403.0342882998898</v>
      </c>
      <c r="BP34" s="28">
        <v>1616.73590891663</v>
      </c>
      <c r="BQ34" s="28">
        <v>17839.664095002001</v>
      </c>
      <c r="BR34" s="28">
        <v>1156.2862736761899</v>
      </c>
      <c r="BT34" s="37">
        <f t="shared" si="0"/>
        <v>0</v>
      </c>
      <c r="BU34" s="25">
        <f t="shared" si="1"/>
        <v>2.6848896678886838E-3</v>
      </c>
      <c r="BV34" s="25">
        <f t="shared" si="2"/>
        <v>2.4799600109043467E-3</v>
      </c>
      <c r="BW34" s="25">
        <f t="shared" si="3"/>
        <v>2.4904534646352306E-3</v>
      </c>
      <c r="BX34" s="25">
        <f t="shared" si="4"/>
        <v>2.9087393039474436E-3</v>
      </c>
      <c r="BY34" s="25">
        <f t="shared" si="5"/>
        <v>2.7721034036889531E-3</v>
      </c>
      <c r="BZ34" s="25">
        <f t="shared" si="6"/>
        <v>3.4989854976385224E-3</v>
      </c>
      <c r="CA34" s="25">
        <f t="shared" si="7"/>
        <v>2.688410224330359E-3</v>
      </c>
    </row>
    <row r="35" spans="1:79" x14ac:dyDescent="0.3">
      <c r="A35" s="22" t="s">
        <v>108</v>
      </c>
      <c r="B35" s="102">
        <v>132638.62252999999</v>
      </c>
      <c r="C35" s="102">
        <v>4071.4231842999998</v>
      </c>
      <c r="D35" s="102">
        <v>34158.484093999999</v>
      </c>
      <c r="E35" s="102">
        <v>13341.731874999999</v>
      </c>
      <c r="F35" s="102">
        <v>8953.9562979000002</v>
      </c>
      <c r="G35" s="102">
        <v>142578.37922999999</v>
      </c>
      <c r="H35" s="102">
        <v>10211.42283</v>
      </c>
      <c r="I35" s="102"/>
      <c r="J35" s="102"/>
      <c r="K35" s="102"/>
      <c r="L35" s="28"/>
      <c r="M35" s="28" t="s">
        <v>199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</v>
      </c>
      <c r="BP35" s="28">
        <v>0</v>
      </c>
      <c r="BQ35" s="28">
        <v>0</v>
      </c>
      <c r="BR35" s="28">
        <v>0</v>
      </c>
      <c r="BT35" s="37" t="e">
        <f t="shared" si="0"/>
        <v>#DIV/0!</v>
      </c>
      <c r="BU35" s="25">
        <f t="shared" ref="BU35:BU51" si="9">IF(B35=0,"",(T35-B35)/B35)</f>
        <v>-1</v>
      </c>
      <c r="BV35" s="25">
        <f t="shared" ref="BV35:BV51" si="10">IF(C35=0,"",(AG35-C35)/C35)</f>
        <v>-1</v>
      </c>
      <c r="BW35" s="25">
        <f t="shared" ref="BW35:BW51" si="11">IF(D35=0,"",(AK35-D35)/D35)</f>
        <v>-1</v>
      </c>
      <c r="BX35" s="25">
        <f t="shared" ref="BX35:BX51" si="12">IF(E35=0,"",(AV35-E35)/E35)</f>
        <v>-1</v>
      </c>
      <c r="BY35" s="25">
        <f t="shared" ref="BY35:BY51" si="13">IF(F35=0,"",(AW35-F35)/F35)</f>
        <v>-1</v>
      </c>
      <c r="BZ35" s="25">
        <f t="shared" ref="BZ35:BZ51" si="14">IF(G35=0,"",(BK35-G35)/G35)</f>
        <v>-1</v>
      </c>
      <c r="CA35" s="25">
        <f t="shared" ref="CA35:CA51" si="15">IF(H35=0,"",(BQ35-H35)/H35)</f>
        <v>-1</v>
      </c>
    </row>
    <row r="36" spans="1:79" x14ac:dyDescent="0.3">
      <c r="A36" s="22" t="s">
        <v>109</v>
      </c>
      <c r="B36" s="102">
        <v>3500.5402190999998</v>
      </c>
      <c r="C36" s="102">
        <v>74.594221489000006</v>
      </c>
      <c r="D36" s="102">
        <v>8397.4476156000001</v>
      </c>
      <c r="E36" s="102">
        <v>6075.6391100999999</v>
      </c>
      <c r="F36" s="102">
        <v>3569.0619820000002</v>
      </c>
      <c r="G36" s="102">
        <v>6003.6441268999997</v>
      </c>
      <c r="H36" s="102">
        <v>4881.4804876999997</v>
      </c>
      <c r="I36" s="102"/>
      <c r="J36" s="102"/>
      <c r="K36" s="102"/>
      <c r="L36" s="28"/>
      <c r="M36" s="28" t="s">
        <v>200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T36" s="37" t="e">
        <f t="shared" si="0"/>
        <v>#DIV/0!</v>
      </c>
      <c r="BU36" s="25">
        <f t="shared" si="9"/>
        <v>-1</v>
      </c>
      <c r="BV36" s="25">
        <f t="shared" si="10"/>
        <v>-1</v>
      </c>
      <c r="BW36" s="25">
        <f t="shared" si="11"/>
        <v>-1</v>
      </c>
      <c r="BX36" s="25">
        <f t="shared" si="12"/>
        <v>-1</v>
      </c>
      <c r="BY36" s="25">
        <f t="shared" si="13"/>
        <v>-1</v>
      </c>
      <c r="BZ36" s="25">
        <f t="shared" si="14"/>
        <v>-1</v>
      </c>
      <c r="CA36" s="25">
        <f t="shared" si="15"/>
        <v>-1</v>
      </c>
    </row>
    <row r="37" spans="1:79" x14ac:dyDescent="0.3">
      <c r="A37" s="22" t="s">
        <v>110</v>
      </c>
      <c r="B37" s="102">
        <v>4042.1745424000001</v>
      </c>
      <c r="C37" s="102">
        <v>168.44049670999999</v>
      </c>
      <c r="D37" s="102">
        <v>12952.699119000001</v>
      </c>
      <c r="E37" s="102">
        <v>2342.4865481000002</v>
      </c>
      <c r="F37" s="102">
        <v>1867.0508686999999</v>
      </c>
      <c r="G37" s="102">
        <v>5896.0753513</v>
      </c>
      <c r="H37" s="102">
        <v>8000.0505326000002</v>
      </c>
      <c r="I37" s="102"/>
      <c r="J37" s="102"/>
      <c r="K37" s="102"/>
      <c r="L37" s="28"/>
      <c r="M37" s="28" t="s">
        <v>201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T37" s="37" t="e">
        <f t="shared" si="0"/>
        <v>#DIV/0!</v>
      </c>
      <c r="BU37" s="25">
        <f t="shared" si="9"/>
        <v>-1</v>
      </c>
      <c r="BV37" s="25">
        <f t="shared" si="10"/>
        <v>-1</v>
      </c>
      <c r="BW37" s="25">
        <f t="shared" si="11"/>
        <v>-1</v>
      </c>
      <c r="BX37" s="25">
        <f t="shared" si="12"/>
        <v>-1</v>
      </c>
      <c r="BY37" s="25">
        <f t="shared" si="13"/>
        <v>-1</v>
      </c>
      <c r="BZ37" s="25">
        <f t="shared" si="14"/>
        <v>-1</v>
      </c>
      <c r="CA37" s="25">
        <f t="shared" si="15"/>
        <v>-1</v>
      </c>
    </row>
    <row r="38" spans="1:79" x14ac:dyDescent="0.3">
      <c r="A38" s="22" t="s">
        <v>111</v>
      </c>
      <c r="B38" s="102">
        <v>7206.7799732000003</v>
      </c>
      <c r="C38" s="102">
        <v>507.50732269999997</v>
      </c>
      <c r="D38" s="102">
        <v>16162.715373000001</v>
      </c>
      <c r="E38" s="102">
        <v>3982.4656478000002</v>
      </c>
      <c r="F38" s="102">
        <v>2734.3819002999999</v>
      </c>
      <c r="G38" s="102">
        <v>8588.7800776000004</v>
      </c>
      <c r="H38" s="102">
        <v>1896.5264924999999</v>
      </c>
      <c r="I38" s="102"/>
      <c r="J38" s="102"/>
      <c r="K38" s="102"/>
      <c r="L38" s="28"/>
      <c r="M38" s="28" t="s">
        <v>202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  <c r="BO38" s="28">
        <v>0</v>
      </c>
      <c r="BP38" s="28">
        <v>0</v>
      </c>
      <c r="BQ38" s="28">
        <v>0</v>
      </c>
      <c r="BR38" s="28">
        <v>0</v>
      </c>
      <c r="BT38" s="37" t="e">
        <f t="shared" si="0"/>
        <v>#DIV/0!</v>
      </c>
      <c r="BU38" s="25">
        <f t="shared" si="9"/>
        <v>-1</v>
      </c>
      <c r="BV38" s="25">
        <f t="shared" si="10"/>
        <v>-1</v>
      </c>
      <c r="BW38" s="25">
        <f t="shared" si="11"/>
        <v>-1</v>
      </c>
      <c r="BX38" s="25">
        <f t="shared" si="12"/>
        <v>-1</v>
      </c>
      <c r="BY38" s="25">
        <f t="shared" si="13"/>
        <v>-1</v>
      </c>
      <c r="BZ38" s="25">
        <f t="shared" si="14"/>
        <v>-1</v>
      </c>
      <c r="CA38" s="25">
        <f t="shared" si="15"/>
        <v>-1</v>
      </c>
    </row>
    <row r="39" spans="1:79" x14ac:dyDescent="0.3">
      <c r="A39" s="22" t="s">
        <v>112</v>
      </c>
      <c r="B39" s="102">
        <v>8621.4064237000002</v>
      </c>
      <c r="C39" s="102">
        <v>2489.6259206</v>
      </c>
      <c r="D39" s="102">
        <v>25636.077036999999</v>
      </c>
      <c r="E39" s="102">
        <v>17653.007933000001</v>
      </c>
      <c r="F39" s="102">
        <v>11658.197384999999</v>
      </c>
      <c r="G39" s="102">
        <v>70543.712711</v>
      </c>
      <c r="H39" s="102">
        <v>8721.3288202999993</v>
      </c>
      <c r="I39" s="102"/>
      <c r="J39" s="102"/>
      <c r="K39" s="102"/>
      <c r="L39" s="28"/>
      <c r="M39" s="28" t="s">
        <v>203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0</v>
      </c>
      <c r="BK39" s="28">
        <v>0</v>
      </c>
      <c r="BL39" s="28">
        <v>0</v>
      </c>
      <c r="BM39" s="28">
        <v>0</v>
      </c>
      <c r="BN39" s="28">
        <v>0</v>
      </c>
      <c r="BO39" s="28">
        <v>0</v>
      </c>
      <c r="BP39" s="28">
        <v>0</v>
      </c>
      <c r="BQ39" s="28">
        <v>0</v>
      </c>
      <c r="BR39" s="28">
        <v>0</v>
      </c>
      <c r="BT39" s="37" t="e">
        <f t="shared" si="0"/>
        <v>#DIV/0!</v>
      </c>
      <c r="BU39" s="25">
        <f t="shared" si="9"/>
        <v>-1</v>
      </c>
      <c r="BV39" s="25">
        <f t="shared" si="10"/>
        <v>-1</v>
      </c>
      <c r="BW39" s="25">
        <f t="shared" si="11"/>
        <v>-1</v>
      </c>
      <c r="BX39" s="25">
        <f t="shared" si="12"/>
        <v>-1</v>
      </c>
      <c r="BY39" s="25">
        <f t="shared" si="13"/>
        <v>-1</v>
      </c>
      <c r="BZ39" s="25">
        <f t="shared" si="14"/>
        <v>-1</v>
      </c>
      <c r="CA39" s="25">
        <f t="shared" si="15"/>
        <v>-1</v>
      </c>
    </row>
    <row r="40" spans="1:79" x14ac:dyDescent="0.3">
      <c r="A40" s="22" t="s">
        <v>113</v>
      </c>
      <c r="B40" s="102">
        <v>7593.0924304</v>
      </c>
      <c r="C40" s="102">
        <v>935.27001379000001</v>
      </c>
      <c r="D40" s="102">
        <v>20022.807691000002</v>
      </c>
      <c r="E40" s="102">
        <v>7901.397328</v>
      </c>
      <c r="F40" s="102">
        <v>5168.7621111999997</v>
      </c>
      <c r="G40" s="102">
        <v>63463.494563</v>
      </c>
      <c r="H40" s="102">
        <v>4746.6073239999996</v>
      </c>
      <c r="I40" s="102"/>
      <c r="J40" s="102"/>
      <c r="K40" s="102"/>
      <c r="L40" s="28"/>
      <c r="M40" s="28" t="s">
        <v>204</v>
      </c>
      <c r="N40" s="28">
        <v>13.2080486804541</v>
      </c>
      <c r="O40" s="28">
        <v>13.253984802301501</v>
      </c>
      <c r="P40" s="28">
        <v>13.127189688943201</v>
      </c>
      <c r="Q40" s="28">
        <v>6.8544283754691602</v>
      </c>
      <c r="R40" s="28">
        <v>746.76643087099001</v>
      </c>
      <c r="S40" s="28">
        <v>1546.1273668429001</v>
      </c>
      <c r="T40" s="28">
        <v>4933.3903301196397</v>
      </c>
      <c r="U40" s="28">
        <v>660.20297906942903</v>
      </c>
      <c r="V40" s="28">
        <v>222.82949775670801</v>
      </c>
      <c r="W40" s="28">
        <v>42.457431504819702</v>
      </c>
      <c r="X40" s="28">
        <v>593.00093448524694</v>
      </c>
      <c r="Y40" s="28">
        <v>30.524416543724499</v>
      </c>
      <c r="Z40" s="28">
        <v>30.524416543724499</v>
      </c>
      <c r="AA40" s="28">
        <v>69.120239862872594</v>
      </c>
      <c r="AB40" s="28">
        <v>48.890118961091602</v>
      </c>
      <c r="AC40" s="28">
        <v>3.3698096094227599</v>
      </c>
      <c r="AD40" s="28">
        <v>3.2067531895566899</v>
      </c>
      <c r="AE40" s="28">
        <v>3.0613921100326702</v>
      </c>
      <c r="AF40" s="28">
        <v>0.90413414905702605</v>
      </c>
      <c r="AG40" s="28">
        <v>909.23260398007005</v>
      </c>
      <c r="AH40" s="28">
        <v>0</v>
      </c>
      <c r="AI40" s="28">
        <v>9900.5235066545501</v>
      </c>
      <c r="AJ40" s="28">
        <v>1030.9392333184401</v>
      </c>
      <c r="AK40" s="28">
        <v>11000.582979835801</v>
      </c>
      <c r="AL40" s="28">
        <v>0.830954078131804</v>
      </c>
      <c r="AM40" s="28">
        <v>122.73397825911999</v>
      </c>
      <c r="AN40" s="28">
        <v>4.78121608712666E-2</v>
      </c>
      <c r="AO40" s="28">
        <v>1032.57361790706</v>
      </c>
      <c r="AP40" s="28">
        <v>17.770444309544398</v>
      </c>
      <c r="AQ40" s="28">
        <v>16.244012858508501</v>
      </c>
      <c r="AR40" s="28">
        <v>600.23296394450995</v>
      </c>
      <c r="AS40" s="28">
        <v>0.371702737595969</v>
      </c>
      <c r="AT40" s="28">
        <v>1.5703024631139199E-2</v>
      </c>
      <c r="AU40" s="28">
        <v>238.23630029686001</v>
      </c>
      <c r="AV40" s="28">
        <v>6229.17019848784</v>
      </c>
      <c r="AW40" s="28">
        <v>3880.9380262054501</v>
      </c>
      <c r="AX40" s="28">
        <v>2348.2321722823899</v>
      </c>
      <c r="AY40" s="28">
        <v>3.85387097714358</v>
      </c>
      <c r="AZ40" s="28">
        <v>2.27116275070685E-2</v>
      </c>
      <c r="BA40" s="28">
        <v>749.85389695762001</v>
      </c>
      <c r="BB40" s="28">
        <v>4.05092809338778</v>
      </c>
      <c r="BC40" s="28">
        <v>407.682484490153</v>
      </c>
      <c r="BD40" s="28">
        <v>7.4171075315398793E-2</v>
      </c>
      <c r="BE40" s="28">
        <v>0.76387493338183998</v>
      </c>
      <c r="BF40" s="28">
        <v>1061.7512392782</v>
      </c>
      <c r="BG40" s="28">
        <v>66.780871841502801</v>
      </c>
      <c r="BH40" s="28">
        <v>364.87369250153</v>
      </c>
      <c r="BI40" s="28">
        <v>414.74295155422499</v>
      </c>
      <c r="BJ40" s="28">
        <v>0.34926538446656402</v>
      </c>
      <c r="BK40" s="28">
        <v>26740.153690827599</v>
      </c>
      <c r="BL40" s="28">
        <v>611.03639713725795</v>
      </c>
      <c r="BM40" s="28">
        <v>345.07456056702898</v>
      </c>
      <c r="BN40" s="28">
        <v>1.4442476918710101</v>
      </c>
      <c r="BO40" s="28">
        <v>222.14150225985901</v>
      </c>
      <c r="BP40" s="28">
        <v>114.488106594358</v>
      </c>
      <c r="BQ40" s="28">
        <v>3958.5050945022199</v>
      </c>
      <c r="BR40" s="28">
        <v>250.498317547325</v>
      </c>
      <c r="BT40" s="37">
        <f t="shared" si="0"/>
        <v>6.2833251646363482E-3</v>
      </c>
      <c r="BU40" s="25">
        <f t="shared" si="9"/>
        <v>-0.3502791681597176</v>
      </c>
      <c r="BV40" s="25">
        <f t="shared" si="10"/>
        <v>-2.7839457510690856E-2</v>
      </c>
      <c r="BW40" s="25">
        <f t="shared" si="11"/>
        <v>-0.45059738126634341</v>
      </c>
      <c r="BX40" s="25">
        <f t="shared" si="12"/>
        <v>-0.2116368865018757</v>
      </c>
      <c r="BY40" s="25">
        <f t="shared" si="13"/>
        <v>-0.2491552246531159</v>
      </c>
      <c r="BZ40" s="25">
        <f t="shared" si="14"/>
        <v>-0.5786529898021493</v>
      </c>
      <c r="CA40" s="25">
        <f t="shared" si="15"/>
        <v>-0.16603484883043587</v>
      </c>
    </row>
    <row r="41" spans="1:79" x14ac:dyDescent="0.3">
      <c r="A41" s="58" t="s">
        <v>114</v>
      </c>
      <c r="B41" s="102">
        <v>10149.141274</v>
      </c>
      <c r="C41" s="102">
        <v>418.37309829999998</v>
      </c>
      <c r="D41" s="102">
        <v>25360.807009</v>
      </c>
      <c r="E41" s="102">
        <v>9206.4183857000007</v>
      </c>
      <c r="F41" s="102">
        <v>6095.4521464999998</v>
      </c>
      <c r="G41" s="102">
        <v>45469.301409</v>
      </c>
      <c r="H41" s="102">
        <v>5977.0017232999999</v>
      </c>
      <c r="I41" s="102"/>
      <c r="J41" s="102"/>
      <c r="K41" s="102"/>
      <c r="L41" s="28"/>
      <c r="M41" s="28" t="s">
        <v>205</v>
      </c>
      <c r="N41" s="28">
        <v>62.790716470640596</v>
      </c>
      <c r="O41" s="28">
        <v>37.985193932677099</v>
      </c>
      <c r="P41" s="28">
        <v>36.472238605899904</v>
      </c>
      <c r="Q41" s="28">
        <v>49.126990203012497</v>
      </c>
      <c r="R41" s="28">
        <v>268.27297056075503</v>
      </c>
      <c r="S41" s="28">
        <v>3041.6540442661599</v>
      </c>
      <c r="T41" s="28">
        <v>10171.583692694199</v>
      </c>
      <c r="U41" s="28">
        <v>168.796043560188</v>
      </c>
      <c r="V41" s="28">
        <v>80.288022047319103</v>
      </c>
      <c r="W41" s="28">
        <v>73.047154334859698</v>
      </c>
      <c r="X41" s="28">
        <v>41.401421336596101</v>
      </c>
      <c r="Y41" s="28">
        <v>748.57613728308195</v>
      </c>
      <c r="Z41" s="28">
        <v>748.57613728308195</v>
      </c>
      <c r="AA41" s="28">
        <v>83.914792837183299</v>
      </c>
      <c r="AB41" s="28">
        <v>92.8532628744573</v>
      </c>
      <c r="AC41" s="28">
        <v>13.4824009959039</v>
      </c>
      <c r="AD41" s="28">
        <v>27.2389151454007</v>
      </c>
      <c r="AE41" s="28">
        <v>37.3852190951525</v>
      </c>
      <c r="AF41" s="28">
        <v>5.3342162050750304</v>
      </c>
      <c r="AG41" s="28">
        <v>419.47117616166702</v>
      </c>
      <c r="AH41" s="28">
        <v>0</v>
      </c>
      <c r="AI41" s="28">
        <v>22884.351241598499</v>
      </c>
      <c r="AJ41" s="28">
        <v>2458.7907386197999</v>
      </c>
      <c r="AK41" s="28">
        <v>25427.056773055501</v>
      </c>
      <c r="AL41" s="28">
        <v>10.467303312167999</v>
      </c>
      <c r="AM41" s="28">
        <v>178.14226936060399</v>
      </c>
      <c r="AN41" s="28">
        <v>36.646677196886998</v>
      </c>
      <c r="AO41" s="28">
        <v>2660.7745690164202</v>
      </c>
      <c r="AP41" s="28">
        <v>172.11458704072501</v>
      </c>
      <c r="AQ41" s="28">
        <v>91.263688150046505</v>
      </c>
      <c r="AR41" s="28">
        <v>819.30948977394303</v>
      </c>
      <c r="AS41" s="28">
        <v>52.740185604171103</v>
      </c>
      <c r="AT41" s="28">
        <v>9.2475431903680096</v>
      </c>
      <c r="AU41" s="28">
        <v>31.462980393538199</v>
      </c>
      <c r="AV41" s="28">
        <v>9231.6855186815592</v>
      </c>
      <c r="AW41" s="28">
        <v>6111.93472575751</v>
      </c>
      <c r="AX41" s="28">
        <v>3119.7507929240401</v>
      </c>
      <c r="AY41" s="28">
        <v>18.7101915060213</v>
      </c>
      <c r="AZ41" s="28">
        <v>0.77618882181253002</v>
      </c>
      <c r="BA41" s="28">
        <v>1562.0496896868999</v>
      </c>
      <c r="BB41" s="28">
        <v>55.396076736608599</v>
      </c>
      <c r="BC41" s="28">
        <v>561.680076270992</v>
      </c>
      <c r="BD41" s="28">
        <v>127.326091948442</v>
      </c>
      <c r="BE41" s="28">
        <v>78.595084379307295</v>
      </c>
      <c r="BF41" s="28">
        <v>1455.6736092062299</v>
      </c>
      <c r="BG41" s="28">
        <v>189.619178670249</v>
      </c>
      <c r="BH41" s="28">
        <v>127.541001099125</v>
      </c>
      <c r="BI41" s="28">
        <v>898.35013869832301</v>
      </c>
      <c r="BJ41" s="28">
        <v>13.051426054063199</v>
      </c>
      <c r="BK41" s="28">
        <v>45614.373344284002</v>
      </c>
      <c r="BL41" s="28">
        <v>1949.52546467767</v>
      </c>
      <c r="BM41" s="28">
        <v>598.72229471979904</v>
      </c>
      <c r="BN41" s="28">
        <v>19.464938206169599</v>
      </c>
      <c r="BO41" s="28">
        <v>463.98551934232398</v>
      </c>
      <c r="BP41" s="28">
        <v>376.73328754936199</v>
      </c>
      <c r="BQ41" s="28">
        <v>5992.80034248019</v>
      </c>
      <c r="BR41" s="28">
        <v>402.05546381316202</v>
      </c>
      <c r="BT41" s="37">
        <f t="shared" si="0"/>
        <v>3.3002165207774254E-3</v>
      </c>
      <c r="BU41" s="25">
        <f t="shared" si="9"/>
        <v>2.211262814095661E-3</v>
      </c>
      <c r="BV41" s="25">
        <f t="shared" si="10"/>
        <v>2.624637831946941E-3</v>
      </c>
      <c r="BW41" s="25">
        <f t="shared" si="11"/>
        <v>2.6122892710784221E-3</v>
      </c>
      <c r="BX41" s="25">
        <f t="shared" si="12"/>
        <v>2.744512786949265E-3</v>
      </c>
      <c r="BY41" s="25">
        <f t="shared" si="13"/>
        <v>2.7040781981980612E-3</v>
      </c>
      <c r="BZ41" s="25">
        <f t="shared" si="14"/>
        <v>3.1905468258478118E-3</v>
      </c>
      <c r="CA41" s="25">
        <f t="shared" si="15"/>
        <v>2.643234837728551E-3</v>
      </c>
    </row>
    <row r="42" spans="1:79" x14ac:dyDescent="0.3">
      <c r="A42" s="22" t="s">
        <v>115</v>
      </c>
      <c r="B42" s="102">
        <v>15457.235371999999</v>
      </c>
      <c r="C42" s="102">
        <v>786.82754834000002</v>
      </c>
      <c r="D42" s="102">
        <v>40316.682180000003</v>
      </c>
      <c r="E42" s="102">
        <v>5878.1295946999999</v>
      </c>
      <c r="F42" s="102">
        <v>4317.1174745999997</v>
      </c>
      <c r="G42" s="102">
        <v>26038.57776</v>
      </c>
      <c r="H42" s="102">
        <v>7788.5712750000002</v>
      </c>
      <c r="I42" s="102"/>
      <c r="J42" s="102"/>
      <c r="K42" s="102"/>
      <c r="L42" s="28"/>
      <c r="M42" s="28" t="s">
        <v>206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P42" s="28">
        <v>0</v>
      </c>
      <c r="BQ42" s="28">
        <v>0</v>
      </c>
      <c r="BR42" s="28">
        <v>0</v>
      </c>
      <c r="BT42" s="37" t="e">
        <f t="shared" si="0"/>
        <v>#DIV/0!</v>
      </c>
      <c r="BU42" s="25">
        <f t="shared" si="9"/>
        <v>-1</v>
      </c>
      <c r="BV42" s="25">
        <f t="shared" si="10"/>
        <v>-1</v>
      </c>
      <c r="BW42" s="25">
        <f t="shared" si="11"/>
        <v>-1</v>
      </c>
      <c r="BX42" s="25">
        <f t="shared" si="12"/>
        <v>-1</v>
      </c>
      <c r="BY42" s="25">
        <f t="shared" si="13"/>
        <v>-1</v>
      </c>
      <c r="BZ42" s="25">
        <f t="shared" si="14"/>
        <v>-1</v>
      </c>
      <c r="CA42" s="25">
        <f t="shared" si="15"/>
        <v>-1</v>
      </c>
    </row>
    <row r="43" spans="1:79" x14ac:dyDescent="0.3">
      <c r="A43" s="22" t="s">
        <v>116</v>
      </c>
      <c r="B43" s="102">
        <v>92749.165592999998</v>
      </c>
      <c r="C43" s="102">
        <v>2414.5436767000001</v>
      </c>
      <c r="D43" s="102">
        <v>69921.152929000003</v>
      </c>
      <c r="E43" s="102">
        <v>12085.016412000001</v>
      </c>
      <c r="F43" s="102">
        <v>10444.059362</v>
      </c>
      <c r="G43" s="102">
        <v>63957.391056</v>
      </c>
      <c r="H43" s="102">
        <v>39628.207420999999</v>
      </c>
      <c r="I43" s="102"/>
      <c r="J43" s="102"/>
      <c r="K43" s="102"/>
      <c r="L43" s="28"/>
      <c r="M43" s="28" t="s">
        <v>207</v>
      </c>
      <c r="N43" s="28">
        <v>180.26095239470999</v>
      </c>
      <c r="O43" s="28">
        <v>33.889407303897201</v>
      </c>
      <c r="P43" s="28">
        <v>33.0467082131781</v>
      </c>
      <c r="Q43" s="28">
        <v>30.8557692547827</v>
      </c>
      <c r="R43" s="28">
        <v>175.070652229583</v>
      </c>
      <c r="S43" s="28">
        <v>5148.2889286988402</v>
      </c>
      <c r="T43" s="28">
        <v>7909.9834740230499</v>
      </c>
      <c r="U43" s="28">
        <v>191.99692214895001</v>
      </c>
      <c r="V43" s="28">
        <v>607.33257946495803</v>
      </c>
      <c r="W43" s="28">
        <v>77.222751252068207</v>
      </c>
      <c r="X43" s="28">
        <v>37.896535716689797</v>
      </c>
      <c r="Y43" s="28">
        <v>699.69539577943101</v>
      </c>
      <c r="Z43" s="28">
        <v>699.69539577943101</v>
      </c>
      <c r="AA43" s="28">
        <v>0</v>
      </c>
      <c r="AB43" s="28">
        <v>97.594727741817096</v>
      </c>
      <c r="AC43" s="28">
        <v>5.85692589447366</v>
      </c>
      <c r="AD43" s="28">
        <v>79.489346944537203</v>
      </c>
      <c r="AE43" s="28">
        <v>31.9049312760846</v>
      </c>
      <c r="AF43" s="28">
        <v>3.3821599355561398</v>
      </c>
      <c r="AG43" s="28">
        <v>336.73537101058702</v>
      </c>
      <c r="AH43" s="28">
        <v>0</v>
      </c>
      <c r="AI43" s="28">
        <v>22189.448900220301</v>
      </c>
      <c r="AJ43" s="28">
        <v>2465.50302396507</v>
      </c>
      <c r="AK43" s="28">
        <v>24654.9519241854</v>
      </c>
      <c r="AL43" s="28">
        <v>6.6693289522219503</v>
      </c>
      <c r="AM43" s="28">
        <v>193.89079268638201</v>
      </c>
      <c r="AN43" s="28">
        <v>16.1708628175444</v>
      </c>
      <c r="AO43" s="28">
        <v>2853.2755657244802</v>
      </c>
      <c r="AP43" s="28">
        <v>21.693830810842201</v>
      </c>
      <c r="AQ43" s="28">
        <v>55.715749477780101</v>
      </c>
      <c r="AR43" s="28">
        <v>142.22195700632099</v>
      </c>
      <c r="AS43" s="28">
        <v>30.9507723785864</v>
      </c>
      <c r="AT43" s="28">
        <v>2.7532851979475002</v>
      </c>
      <c r="AU43" s="28">
        <v>8.0467137816432004</v>
      </c>
      <c r="AV43" s="28">
        <v>2235.8877519475</v>
      </c>
      <c r="AW43" s="28">
        <v>2161.3038868042299</v>
      </c>
      <c r="AX43" s="28">
        <v>74.583865143272703</v>
      </c>
      <c r="AY43" s="28">
        <v>1.3891464034347999E-2</v>
      </c>
      <c r="AZ43" s="28">
        <v>1.17332103154262E-2</v>
      </c>
      <c r="BA43" s="28">
        <v>227.576007958818</v>
      </c>
      <c r="BB43" s="28">
        <v>1.3004896211908199</v>
      </c>
      <c r="BC43" s="28">
        <v>358.34382025461002</v>
      </c>
      <c r="BD43" s="28">
        <v>87.919681379035396</v>
      </c>
      <c r="BE43" s="28">
        <v>47.5905452338828</v>
      </c>
      <c r="BF43" s="28">
        <v>896.65780485149105</v>
      </c>
      <c r="BG43" s="28">
        <v>167.60534579341501</v>
      </c>
      <c r="BH43" s="28">
        <v>49.263329573901501</v>
      </c>
      <c r="BI43" s="28">
        <v>210.947281144794</v>
      </c>
      <c r="BJ43" s="28">
        <v>4.1261306414898904</v>
      </c>
      <c r="BK43" s="28">
        <v>4002.7880668838802</v>
      </c>
      <c r="BL43" s="28">
        <v>1771.71576111119</v>
      </c>
      <c r="BM43" s="28">
        <v>12.774938326003401</v>
      </c>
      <c r="BN43" s="28">
        <v>39.463375848913898</v>
      </c>
      <c r="BO43" s="28">
        <v>569.74677761773</v>
      </c>
      <c r="BP43" s="28">
        <v>416.747581931995</v>
      </c>
      <c r="BQ43" s="28">
        <v>6475.9586742547499</v>
      </c>
      <c r="BR43" s="28">
        <v>712.09722403197895</v>
      </c>
      <c r="BT43" s="37">
        <f t="shared" si="0"/>
        <v>0</v>
      </c>
      <c r="BU43" s="25">
        <f t="shared" si="9"/>
        <v>-0.91471639207264166</v>
      </c>
      <c r="BV43" s="25">
        <f t="shared" si="10"/>
        <v>-0.86053871203075127</v>
      </c>
      <c r="BW43" s="25">
        <f t="shared" si="11"/>
        <v>-0.64738922498573837</v>
      </c>
      <c r="BX43" s="25">
        <f t="shared" si="12"/>
        <v>-0.81498678398753843</v>
      </c>
      <c r="BY43" s="25">
        <f t="shared" si="13"/>
        <v>-0.79305901930546407</v>
      </c>
      <c r="BZ43" s="25">
        <f t="shared" si="14"/>
        <v>-0.93741476941454505</v>
      </c>
      <c r="CA43" s="25">
        <f t="shared" si="15"/>
        <v>-0.83658209402570727</v>
      </c>
    </row>
    <row r="44" spans="1:79" x14ac:dyDescent="0.3">
      <c r="A44" s="22" t="s">
        <v>117</v>
      </c>
      <c r="B44" s="102">
        <v>331.46573962000002</v>
      </c>
      <c r="C44" s="102">
        <v>13.10324926</v>
      </c>
      <c r="D44" s="102">
        <v>1139.7125435</v>
      </c>
      <c r="E44" s="102">
        <v>408.61419832000001</v>
      </c>
      <c r="F44" s="102">
        <v>281.36756958000001</v>
      </c>
      <c r="G44" s="102">
        <v>1928.7397387000001</v>
      </c>
      <c r="H44" s="102">
        <v>1611.0241738</v>
      </c>
      <c r="I44" s="102"/>
      <c r="J44" s="102"/>
      <c r="K44" s="102"/>
      <c r="L44" s="28"/>
      <c r="M44" s="28" t="s">
        <v>208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T44" s="37" t="e">
        <f t="shared" si="0"/>
        <v>#DIV/0!</v>
      </c>
      <c r="BU44" s="25">
        <f t="shared" si="9"/>
        <v>-1</v>
      </c>
      <c r="BV44" s="25">
        <f t="shared" si="10"/>
        <v>-1</v>
      </c>
      <c r="BW44" s="25">
        <f t="shared" si="11"/>
        <v>-1</v>
      </c>
      <c r="BX44" s="25">
        <f t="shared" si="12"/>
        <v>-1</v>
      </c>
      <c r="BY44" s="25">
        <f t="shared" si="13"/>
        <v>-1</v>
      </c>
      <c r="BZ44" s="25">
        <f t="shared" si="14"/>
        <v>-1</v>
      </c>
      <c r="CA44" s="25">
        <f t="shared" si="15"/>
        <v>-1</v>
      </c>
    </row>
    <row r="45" spans="1:79" x14ac:dyDescent="0.3">
      <c r="A45" s="22" t="s">
        <v>118</v>
      </c>
      <c r="B45" s="102">
        <v>119972.44451</v>
      </c>
      <c r="C45" s="102">
        <v>10035.659949000001</v>
      </c>
      <c r="D45" s="102">
        <v>101302.43498999999</v>
      </c>
      <c r="E45" s="102">
        <v>55552.138228999996</v>
      </c>
      <c r="F45" s="102">
        <v>35118.422229000003</v>
      </c>
      <c r="G45" s="102">
        <v>171214.67353</v>
      </c>
      <c r="H45" s="102">
        <v>36162.576666000001</v>
      </c>
      <c r="I45" s="102"/>
      <c r="J45" s="102"/>
      <c r="K45" s="102"/>
      <c r="L45" s="28"/>
      <c r="M45" s="28" t="s">
        <v>209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T45" s="37" t="e">
        <f t="shared" si="0"/>
        <v>#DIV/0!</v>
      </c>
      <c r="BU45" s="25">
        <f t="shared" si="9"/>
        <v>-1</v>
      </c>
      <c r="BV45" s="25">
        <f t="shared" si="10"/>
        <v>-1</v>
      </c>
      <c r="BW45" s="25">
        <f t="shared" si="11"/>
        <v>-1</v>
      </c>
      <c r="BX45" s="25">
        <f t="shared" si="12"/>
        <v>-1</v>
      </c>
      <c r="BY45" s="25">
        <f t="shared" si="13"/>
        <v>-1</v>
      </c>
      <c r="BZ45" s="25">
        <f t="shared" si="14"/>
        <v>-1</v>
      </c>
      <c r="CA45" s="25">
        <f t="shared" si="15"/>
        <v>-1</v>
      </c>
    </row>
    <row r="46" spans="1:79" x14ac:dyDescent="0.3">
      <c r="A46" s="22" t="s">
        <v>119</v>
      </c>
      <c r="B46" s="102">
        <v>6651.1768230999996</v>
      </c>
      <c r="C46" s="102">
        <v>204.40986405000001</v>
      </c>
      <c r="D46" s="102">
        <v>18048.992416000001</v>
      </c>
      <c r="E46" s="102">
        <v>2689.6130735000002</v>
      </c>
      <c r="F46" s="102">
        <v>2318.0448987</v>
      </c>
      <c r="G46" s="102">
        <v>19154.013921999998</v>
      </c>
      <c r="H46" s="102">
        <v>5334.4439978</v>
      </c>
      <c r="I46" s="102"/>
      <c r="J46" s="102"/>
      <c r="K46" s="102"/>
      <c r="L46" s="28"/>
      <c r="M46" s="28" t="s">
        <v>210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P46" s="28">
        <v>0</v>
      </c>
      <c r="BQ46" s="28">
        <v>0</v>
      </c>
      <c r="BR46" s="28">
        <v>0</v>
      </c>
      <c r="BT46" s="37" t="e">
        <f t="shared" si="0"/>
        <v>#DIV/0!</v>
      </c>
      <c r="BU46" s="25">
        <f t="shared" si="9"/>
        <v>-1</v>
      </c>
      <c r="BV46" s="25">
        <f t="shared" si="10"/>
        <v>-1</v>
      </c>
      <c r="BW46" s="25">
        <f t="shared" si="11"/>
        <v>-1</v>
      </c>
      <c r="BX46" s="25">
        <f t="shared" si="12"/>
        <v>-1</v>
      </c>
      <c r="BY46" s="25">
        <f t="shared" si="13"/>
        <v>-1</v>
      </c>
      <c r="BZ46" s="25">
        <f t="shared" si="14"/>
        <v>-1</v>
      </c>
      <c r="CA46" s="25">
        <f t="shared" si="15"/>
        <v>-1</v>
      </c>
    </row>
    <row r="47" spans="1:79" x14ac:dyDescent="0.3">
      <c r="A47" s="22" t="s">
        <v>120</v>
      </c>
      <c r="B47" s="102">
        <v>2.9755022072999999</v>
      </c>
      <c r="C47" s="102">
        <v>0.46769845929999998</v>
      </c>
      <c r="D47" s="102">
        <v>12.265729334</v>
      </c>
      <c r="E47" s="102">
        <v>53.504257117000002</v>
      </c>
      <c r="F47" s="102">
        <v>19.266762961000001</v>
      </c>
      <c r="G47" s="102">
        <v>3.2480096817000002</v>
      </c>
      <c r="H47" s="102">
        <v>255.32056349999999</v>
      </c>
      <c r="I47" s="102"/>
      <c r="J47" s="102"/>
      <c r="K47" s="102"/>
      <c r="L47" s="28"/>
      <c r="M47" s="28" t="s">
        <v>211</v>
      </c>
      <c r="N47" s="28">
        <v>0</v>
      </c>
      <c r="O47" s="28">
        <v>0</v>
      </c>
      <c r="P47" s="28">
        <v>0</v>
      </c>
      <c r="Q47" s="28">
        <v>0</v>
      </c>
      <c r="R47" s="28">
        <v>6.0569676453644702E-5</v>
      </c>
      <c r="S47" s="28">
        <v>8.4784220638568905E-4</v>
      </c>
      <c r="T47" s="28">
        <v>6.5824606888341001E-3</v>
      </c>
      <c r="U47" s="28">
        <v>0</v>
      </c>
      <c r="V47" s="28">
        <v>0</v>
      </c>
      <c r="W47" s="28">
        <v>0</v>
      </c>
      <c r="X47" s="28">
        <v>0</v>
      </c>
      <c r="Y47" s="28">
        <v>1.21114415436762E-4</v>
      </c>
      <c r="Z47" s="28">
        <v>1.21114415436762E-4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6.7426690256122104E-4</v>
      </c>
      <c r="AH47" s="28">
        <v>0</v>
      </c>
      <c r="AI47" s="28">
        <v>1.9198776434795398E-2</v>
      </c>
      <c r="AJ47" s="28">
        <v>2.1323725590700702E-3</v>
      </c>
      <c r="AK47" s="28">
        <v>2.1331148993865501E-2</v>
      </c>
      <c r="AL47" s="28">
        <v>0</v>
      </c>
      <c r="AM47" s="28">
        <v>0</v>
      </c>
      <c r="AN47" s="28">
        <v>0.127318180834118</v>
      </c>
      <c r="AO47" s="28">
        <v>3.9273344995783801E-4</v>
      </c>
      <c r="AP47" s="28">
        <v>5.1329010664858898E-2</v>
      </c>
      <c r="AQ47" s="28">
        <v>0.65218042842419</v>
      </c>
      <c r="AR47" s="28">
        <v>6.6345854483925697E-3</v>
      </c>
      <c r="AS47" s="28">
        <v>0.309885597116353</v>
      </c>
      <c r="AT47" s="28">
        <v>1.0551008890138101E-3</v>
      </c>
      <c r="AU47" s="28">
        <v>0.82017119465158805</v>
      </c>
      <c r="AV47" s="28">
        <v>20.465573750249298</v>
      </c>
      <c r="AW47" s="28">
        <v>5.3441851690889903</v>
      </c>
      <c r="AX47" s="28">
        <v>15.1213885811603</v>
      </c>
      <c r="AY47" s="28">
        <v>1.2435259621797E-2</v>
      </c>
      <c r="AZ47" s="28">
        <v>1.2759050248846601E-2</v>
      </c>
      <c r="BA47" s="28">
        <v>1.95715637604237</v>
      </c>
      <c r="BB47" s="28">
        <v>0.50396049317393898</v>
      </c>
      <c r="BC47" s="28">
        <v>4.1758431190992103E-2</v>
      </c>
      <c r="BD47" s="28">
        <v>5.2205889647645902E-5</v>
      </c>
      <c r="BE47" s="28">
        <v>8.15824093211414E-4</v>
      </c>
      <c r="BF47" s="28">
        <v>0.104588221807018</v>
      </c>
      <c r="BG47" s="28">
        <v>6.0558341401147097E-5</v>
      </c>
      <c r="BH47" s="28">
        <v>0.33938177275858999</v>
      </c>
      <c r="BI47" s="28">
        <v>0.399028404790642</v>
      </c>
      <c r="BJ47" s="28">
        <v>3.6750314434211202E-3</v>
      </c>
      <c r="BK47" s="28">
        <v>6.8760078705004597E-7</v>
      </c>
      <c r="BL47" s="28">
        <v>3.2263946227814599E-4</v>
      </c>
      <c r="BM47" s="28">
        <v>0</v>
      </c>
      <c r="BN47" s="28">
        <v>0</v>
      </c>
      <c r="BO47" s="28">
        <v>3.0277157102465201E-5</v>
      </c>
      <c r="BP47" s="28">
        <v>8.4496491145687098E-7</v>
      </c>
      <c r="BQ47" s="28">
        <v>6.6612940028770403E-4</v>
      </c>
      <c r="BR47" s="28">
        <v>0</v>
      </c>
      <c r="BT47" s="37">
        <f t="shared" si="0"/>
        <v>0</v>
      </c>
      <c r="BU47" s="25">
        <f t="shared" si="9"/>
        <v>-0.99778778161458426</v>
      </c>
      <c r="BV47" s="25">
        <f t="shared" si="10"/>
        <v>-0.99855832986157278</v>
      </c>
      <c r="BW47" s="25">
        <f t="shared" si="11"/>
        <v>-0.99826091474766709</v>
      </c>
      <c r="BX47" s="25">
        <f t="shared" si="12"/>
        <v>-0.61749634789814256</v>
      </c>
      <c r="BY47" s="25">
        <f t="shared" si="13"/>
        <v>-0.72262153326395562</v>
      </c>
      <c r="BZ47" s="25">
        <f t="shared" si="14"/>
        <v>-0.99999978830088132</v>
      </c>
      <c r="CA47" s="25">
        <f t="shared" si="15"/>
        <v>-0.99999739100763696</v>
      </c>
    </row>
    <row r="48" spans="1:79" x14ac:dyDescent="0.3">
      <c r="BU48" s="25" t="str">
        <f t="shared" si="9"/>
        <v/>
      </c>
      <c r="BV48" s="25" t="str">
        <f t="shared" si="10"/>
        <v/>
      </c>
      <c r="BW48" s="25" t="str">
        <f t="shared" si="11"/>
        <v/>
      </c>
      <c r="BX48" s="25" t="str">
        <f t="shared" si="12"/>
        <v/>
      </c>
      <c r="BY48" s="25" t="str">
        <f t="shared" si="13"/>
        <v/>
      </c>
      <c r="BZ48" s="25" t="str">
        <f t="shared" si="14"/>
        <v/>
      </c>
      <c r="CA48" s="25" t="str">
        <f t="shared" si="15"/>
        <v/>
      </c>
    </row>
    <row r="49" spans="1:79" x14ac:dyDescent="0.3">
      <c r="A49" s="23" t="s">
        <v>55</v>
      </c>
      <c r="B49" s="1">
        <f t="shared" ref="B49:H49" si="16">SUM(B3:B47)</f>
        <v>2349758.7073544259</v>
      </c>
      <c r="C49" s="1">
        <f t="shared" si="16"/>
        <v>57298.193156718982</v>
      </c>
      <c r="D49" s="1">
        <f t="shared" si="16"/>
        <v>1840287.5147618456</v>
      </c>
      <c r="E49" s="1">
        <f t="shared" si="16"/>
        <v>397706.87068890198</v>
      </c>
      <c r="F49" s="1">
        <f t="shared" si="16"/>
        <v>262341.68349236262</v>
      </c>
      <c r="G49" s="1">
        <f t="shared" si="16"/>
        <v>3393132.6444318476</v>
      </c>
      <c r="H49" s="1">
        <f t="shared" si="16"/>
        <v>1336039.7085996601</v>
      </c>
      <c r="I49" s="1"/>
      <c r="J49" s="1"/>
      <c r="K49" s="1"/>
      <c r="N49" s="1">
        <f t="shared" ref="N49:AT49" si="17">SUM(N3:N47)</f>
        <v>17094.81995258429</v>
      </c>
      <c r="O49" s="1">
        <f t="shared" si="17"/>
        <v>2545.2084001335579</v>
      </c>
      <c r="P49" s="1">
        <f t="shared" si="17"/>
        <v>2529.0520331037064</v>
      </c>
      <c r="Q49" s="1">
        <f t="shared" si="17"/>
        <v>779.00832232085759</v>
      </c>
      <c r="R49" s="1">
        <f t="shared" si="17"/>
        <v>54852.783121545173</v>
      </c>
      <c r="S49" s="1">
        <f t="shared" si="17"/>
        <v>1115588.8371693296</v>
      </c>
      <c r="T49" s="1">
        <f t="shared" si="17"/>
        <v>1352883.9624721766</v>
      </c>
      <c r="U49" s="1">
        <f t="shared" si="17"/>
        <v>5595.4201974068537</v>
      </c>
      <c r="V49" s="1">
        <f t="shared" si="17"/>
        <v>158808.84179160936</v>
      </c>
      <c r="W49" s="1">
        <f t="shared" si="17"/>
        <v>1889.017414321858</v>
      </c>
      <c r="X49" s="1">
        <f t="shared" si="17"/>
        <v>30615.98660853348</v>
      </c>
      <c r="Y49" s="1">
        <f t="shared" si="17"/>
        <v>14784.811283566542</v>
      </c>
      <c r="Z49" s="1">
        <f t="shared" si="17"/>
        <v>14784.811283566542</v>
      </c>
      <c r="AA49" s="1">
        <f t="shared" si="17"/>
        <v>656.80025468744225</v>
      </c>
      <c r="AB49" s="1">
        <f t="shared" si="17"/>
        <v>2944.4542398047138</v>
      </c>
      <c r="AC49" s="1">
        <f t="shared" si="17"/>
        <v>100.25726185259433</v>
      </c>
      <c r="AD49" s="1">
        <f t="shared" si="17"/>
        <v>2336.6765910554104</v>
      </c>
      <c r="AE49" s="1">
        <f t="shared" si="17"/>
        <v>38216.566204200724</v>
      </c>
      <c r="AF49" s="1">
        <f t="shared" ref="AF49" si="18">SUM(AF3:AF47)</f>
        <v>93.95325791508138</v>
      </c>
      <c r="AG49" s="1">
        <f t="shared" si="17"/>
        <v>23748.027664562866</v>
      </c>
      <c r="AH49" s="1">
        <f t="shared" si="17"/>
        <v>0</v>
      </c>
      <c r="AI49" s="1">
        <f t="shared" si="17"/>
        <v>943487.11832963245</v>
      </c>
      <c r="AJ49" s="1">
        <f t="shared" si="17"/>
        <v>104175.30163864281</v>
      </c>
      <c r="AK49" s="1">
        <f t="shared" si="17"/>
        <v>1048319.220222962</v>
      </c>
      <c r="AL49" s="1">
        <f t="shared" si="17"/>
        <v>137.46509773872054</v>
      </c>
      <c r="AM49" s="1">
        <f t="shared" si="17"/>
        <v>20596.275876552583</v>
      </c>
      <c r="AN49" s="1">
        <f t="shared" si="17"/>
        <v>3392.8506932562777</v>
      </c>
      <c r="AO49" s="1">
        <f t="shared" si="17"/>
        <v>425094.20605636452</v>
      </c>
      <c r="AP49" s="1">
        <f t="shared" si="17"/>
        <v>2056.3925898246966</v>
      </c>
      <c r="AQ49" s="1">
        <f t="shared" si="17"/>
        <v>1059.3428413106647</v>
      </c>
      <c r="AR49" s="1">
        <f t="shared" si="17"/>
        <v>8393.5094857110871</v>
      </c>
      <c r="AS49" s="1">
        <f t="shared" si="17"/>
        <v>1600.2008602793296</v>
      </c>
      <c r="AT49" s="1">
        <f t="shared" si="17"/>
        <v>442.31473891811868</v>
      </c>
      <c r="AU49" s="1">
        <f t="shared" ref="AU49:BR49" si="19">SUM(AU3:AU47)</f>
        <v>1149.7674326527388</v>
      </c>
      <c r="AV49" s="1">
        <f t="shared" si="19"/>
        <v>163609.70651021571</v>
      </c>
      <c r="AW49" s="1">
        <f t="shared" si="19"/>
        <v>105685.49074192099</v>
      </c>
      <c r="AX49" s="1">
        <f t="shared" si="19"/>
        <v>57924.2157682947</v>
      </c>
      <c r="AY49" s="1">
        <f t="shared" si="19"/>
        <v>286.95151920911286</v>
      </c>
      <c r="AZ49" s="1">
        <f t="shared" si="19"/>
        <v>47.731603430524004</v>
      </c>
      <c r="BA49" s="1">
        <f t="shared" si="19"/>
        <v>40354.0801752724</v>
      </c>
      <c r="BB49" s="1">
        <f t="shared" si="19"/>
        <v>826.0714032821088</v>
      </c>
      <c r="BC49" s="1">
        <f t="shared" si="19"/>
        <v>8053.2542474374231</v>
      </c>
      <c r="BD49" s="1">
        <f t="shared" si="19"/>
        <v>1032.4815245213495</v>
      </c>
      <c r="BE49" s="1">
        <f t="shared" si="19"/>
        <v>909.6517238120789</v>
      </c>
      <c r="BF49" s="1">
        <f t="shared" si="19"/>
        <v>20537.692721688854</v>
      </c>
      <c r="BG49" s="1">
        <f t="shared" si="19"/>
        <v>151175.81614182139</v>
      </c>
      <c r="BH49" s="1">
        <f t="shared" si="19"/>
        <v>4890.1623117779354</v>
      </c>
      <c r="BI49" s="1">
        <f t="shared" si="19"/>
        <v>10114.416233938731</v>
      </c>
      <c r="BJ49" s="1">
        <f t="shared" si="19"/>
        <v>538.61863559762685</v>
      </c>
      <c r="BK49" s="1">
        <f t="shared" si="19"/>
        <v>1345357.1087651756</v>
      </c>
      <c r="BL49" s="1">
        <f t="shared" ref="BL49" si="20">SUM(BL3:BL47)</f>
        <v>248093.70456714064</v>
      </c>
      <c r="BM49" s="1">
        <f t="shared" si="19"/>
        <v>13784.87518971287</v>
      </c>
      <c r="BN49" s="1">
        <f t="shared" si="19"/>
        <v>12631.828554798874</v>
      </c>
      <c r="BO49" s="1">
        <f t="shared" si="19"/>
        <v>37163.177276117458</v>
      </c>
      <c r="BP49" s="1">
        <f t="shared" si="19"/>
        <v>34848.172081941804</v>
      </c>
      <c r="BQ49" s="1">
        <f t="shared" si="19"/>
        <v>861283.61497462855</v>
      </c>
      <c r="BR49" s="1">
        <f t="shared" si="19"/>
        <v>21557.928877439543</v>
      </c>
      <c r="BU49" s="25">
        <f t="shared" si="9"/>
        <v>-0.42424557966831511</v>
      </c>
      <c r="BV49" s="25">
        <f t="shared" si="10"/>
        <v>-0.58553618611308522</v>
      </c>
      <c r="BW49" s="25">
        <f t="shared" si="11"/>
        <v>-0.43035030569197413</v>
      </c>
      <c r="BX49" s="25">
        <f t="shared" si="12"/>
        <v>-0.58861734969070711</v>
      </c>
      <c r="BY49" s="25">
        <f t="shared" si="13"/>
        <v>-0.59714564100143175</v>
      </c>
      <c r="BZ49" s="25">
        <f t="shared" si="14"/>
        <v>-0.60350588976445851</v>
      </c>
      <c r="CA49" s="25">
        <f t="shared" si="15"/>
        <v>-0.35534579591398258</v>
      </c>
    </row>
    <row r="50" spans="1:79" x14ac:dyDescent="0.3">
      <c r="A50" s="23" t="s">
        <v>74</v>
      </c>
      <c r="B50" s="1">
        <f>SUM(B3:B15)</f>
        <v>1479047.8266999281</v>
      </c>
      <c r="C50" s="1">
        <f t="shared" ref="C50:H50" si="21">SUM(C3:C15)</f>
        <v>20711.514376201678</v>
      </c>
      <c r="D50" s="1">
        <f t="shared" si="21"/>
        <v>799283.07013574149</v>
      </c>
      <c r="E50" s="1">
        <f>SUM(E3:E15)</f>
        <v>112209.79232446503</v>
      </c>
      <c r="F50" s="1">
        <f t="shared" si="21"/>
        <v>56881.059636281527</v>
      </c>
      <c r="G50" s="1">
        <f t="shared" si="21"/>
        <v>1107046.1802900766</v>
      </c>
      <c r="H50" s="1">
        <f t="shared" si="21"/>
        <v>979769.65541402018</v>
      </c>
      <c r="I50" s="1"/>
      <c r="J50" s="1"/>
      <c r="K50" s="1"/>
      <c r="N50" s="1">
        <f t="shared" ref="N50:BR50" si="22">SUM(N3:N15)</f>
        <v>15055.82701458781</v>
      </c>
      <c r="O50" s="1">
        <f t="shared" si="22"/>
        <v>2234.2262153023103</v>
      </c>
      <c r="P50" s="1">
        <f t="shared" si="22"/>
        <v>2233.8932040326617</v>
      </c>
      <c r="Q50" s="1">
        <f t="shared" si="22"/>
        <v>395.80794463539092</v>
      </c>
      <c r="R50" s="1">
        <f t="shared" si="22"/>
        <v>52284.604130240281</v>
      </c>
      <c r="S50" s="1">
        <f t="shared" si="22"/>
        <v>1090169.4503450342</v>
      </c>
      <c r="T50" s="1">
        <f t="shared" si="22"/>
        <v>1147803.4356584605</v>
      </c>
      <c r="U50" s="1">
        <f t="shared" si="22"/>
        <v>3456.7931557229826</v>
      </c>
      <c r="V50" s="1">
        <f t="shared" si="22"/>
        <v>157292.26878715033</v>
      </c>
      <c r="W50" s="1">
        <f t="shared" si="22"/>
        <v>1208.2993976109844</v>
      </c>
      <c r="X50" s="1">
        <f t="shared" si="22"/>
        <v>29390.882574136827</v>
      </c>
      <c r="Y50" s="1">
        <f t="shared" si="22"/>
        <v>8331.7663606286442</v>
      </c>
      <c r="Z50" s="1">
        <f t="shared" si="22"/>
        <v>8331.7663606286442</v>
      </c>
      <c r="AA50" s="1">
        <f t="shared" si="22"/>
        <v>48.76358948684932</v>
      </c>
      <c r="AB50" s="1">
        <f t="shared" si="22"/>
        <v>1587.2605396899553</v>
      </c>
      <c r="AC50" s="1">
        <f t="shared" si="22"/>
        <v>14.093356279824793</v>
      </c>
      <c r="AD50" s="1">
        <f t="shared" si="22"/>
        <v>1394.8342338939317</v>
      </c>
      <c r="AE50" s="1">
        <f t="shared" si="22"/>
        <v>37776.096131572747</v>
      </c>
      <c r="AF50" s="1">
        <f t="shared" ref="AF50" si="23">SUM(AF3:AF15)</f>
        <v>59.575296579825881</v>
      </c>
      <c r="AG50" s="1">
        <f t="shared" si="22"/>
        <v>18698.802081524969</v>
      </c>
      <c r="AH50" s="1">
        <f t="shared" si="22"/>
        <v>0</v>
      </c>
      <c r="AI50" s="1">
        <f t="shared" si="22"/>
        <v>540606.49639175029</v>
      </c>
      <c r="AJ50" s="1">
        <f t="shared" si="22"/>
        <v>60018.802975019164</v>
      </c>
      <c r="AK50" s="1">
        <f t="shared" si="22"/>
        <v>600674.06295625609</v>
      </c>
      <c r="AL50" s="1">
        <f t="shared" si="22"/>
        <v>65.661341722767659</v>
      </c>
      <c r="AM50" s="1">
        <f t="shared" si="22"/>
        <v>18840.711528067266</v>
      </c>
      <c r="AN50" s="1">
        <f t="shared" si="22"/>
        <v>2091.042401729319</v>
      </c>
      <c r="AO50" s="1">
        <f t="shared" si="22"/>
        <v>394034.97870596463</v>
      </c>
      <c r="AP50" s="1">
        <f t="shared" si="22"/>
        <v>761.26112759030241</v>
      </c>
      <c r="AQ50" s="1">
        <f t="shared" si="22"/>
        <v>519.10892439139047</v>
      </c>
      <c r="AR50" s="1">
        <f t="shared" si="22"/>
        <v>1877.4845426978552</v>
      </c>
      <c r="AS50" s="1">
        <f t="shared" si="22"/>
        <v>519.87394736949057</v>
      </c>
      <c r="AT50" s="1">
        <f t="shared" si="22"/>
        <v>329.60912489345583</v>
      </c>
      <c r="AU50" s="1">
        <f t="shared" si="22"/>
        <v>565.01792143467458</v>
      </c>
      <c r="AV50" s="1">
        <f t="shared" si="22"/>
        <v>90357.637695591504</v>
      </c>
      <c r="AW50" s="1">
        <f t="shared" si="22"/>
        <v>48248.394813516956</v>
      </c>
      <c r="AX50" s="1">
        <f t="shared" si="22"/>
        <v>42109.242882074592</v>
      </c>
      <c r="AY50" s="1">
        <f t="shared" si="22"/>
        <v>239.03761541978668</v>
      </c>
      <c r="AZ50" s="1">
        <f t="shared" si="22"/>
        <v>20.011998469564599</v>
      </c>
      <c r="BA50" s="1">
        <f t="shared" si="22"/>
        <v>20616.844754942831</v>
      </c>
      <c r="BB50" s="1">
        <f t="shared" si="22"/>
        <v>485.20547187941543</v>
      </c>
      <c r="BC50" s="1">
        <f t="shared" si="22"/>
        <v>4214.0339196564601</v>
      </c>
      <c r="BD50" s="1">
        <f t="shared" si="22"/>
        <v>312.95135219843246</v>
      </c>
      <c r="BE50" s="1">
        <f t="shared" si="22"/>
        <v>470.73536037480369</v>
      </c>
      <c r="BF50" s="1">
        <f t="shared" si="22"/>
        <v>10553.754176164253</v>
      </c>
      <c r="BG50" s="1">
        <f t="shared" si="22"/>
        <v>149891.0238072784</v>
      </c>
      <c r="BH50" s="1">
        <f t="shared" si="22"/>
        <v>2170.447192423273</v>
      </c>
      <c r="BI50" s="1">
        <f t="shared" si="22"/>
        <v>2272.2322958548025</v>
      </c>
      <c r="BJ50" s="1">
        <f t="shared" si="22"/>
        <v>229.74268602690194</v>
      </c>
      <c r="BK50" s="1">
        <f t="shared" si="22"/>
        <v>869279.71350773238</v>
      </c>
      <c r="BL50" s="1">
        <f t="shared" ref="BL50" si="24">SUM(BL3:BL15)</f>
        <v>227909.21956532481</v>
      </c>
      <c r="BM50" s="1">
        <f t="shared" si="22"/>
        <v>5341.3621178994199</v>
      </c>
      <c r="BN50" s="1">
        <f t="shared" si="22"/>
        <v>12319.874132645658</v>
      </c>
      <c r="BO50" s="1">
        <f t="shared" si="22"/>
        <v>29047.507849551188</v>
      </c>
      <c r="BP50" s="1">
        <f t="shared" si="22"/>
        <v>29888.874651548638</v>
      </c>
      <c r="BQ50" s="1">
        <f t="shared" si="22"/>
        <v>790253.19181145926</v>
      </c>
      <c r="BR50" s="1">
        <f t="shared" si="22"/>
        <v>15712.620095281243</v>
      </c>
      <c r="BU50" s="25">
        <f t="shared" si="9"/>
        <v>-0.22395786333735043</v>
      </c>
      <c r="BV50" s="25">
        <f t="shared" si="10"/>
        <v>-9.7178422500548395E-2</v>
      </c>
      <c r="BW50" s="25">
        <f t="shared" si="11"/>
        <v>-0.24848394092190121</v>
      </c>
      <c r="BX50" s="25">
        <f t="shared" si="12"/>
        <v>-0.19474374006223977</v>
      </c>
      <c r="BY50" s="25">
        <f t="shared" si="13"/>
        <v>-0.15176694804852464</v>
      </c>
      <c r="BZ50" s="25">
        <f t="shared" si="14"/>
        <v>-0.21477556312966356</v>
      </c>
      <c r="CA50" s="25">
        <f t="shared" si="15"/>
        <v>-0.1934296112921329</v>
      </c>
    </row>
    <row r="51" spans="1:79" x14ac:dyDescent="0.3">
      <c r="A51" s="23" t="s">
        <v>127</v>
      </c>
      <c r="B51" s="1">
        <f>SUM(B16:B47)</f>
        <v>870710.8806544973</v>
      </c>
      <c r="C51" s="1">
        <f t="shared" ref="C51:H51" si="25">SUM(C16:C47)</f>
        <v>36586.678780517301</v>
      </c>
      <c r="D51" s="1">
        <f t="shared" si="25"/>
        <v>1041004.4446261039</v>
      </c>
      <c r="E51" s="1">
        <f>SUM(E16:E47)</f>
        <v>285497.07836443698</v>
      </c>
      <c r="F51" s="1">
        <f t="shared" si="25"/>
        <v>205460.62385608096</v>
      </c>
      <c r="G51" s="1">
        <f t="shared" si="25"/>
        <v>2286086.4641417717</v>
      </c>
      <c r="H51" s="1">
        <f t="shared" si="25"/>
        <v>356270.05318564002</v>
      </c>
      <c r="I51" s="1"/>
      <c r="J51" s="1"/>
      <c r="K51" s="1"/>
      <c r="N51" s="1">
        <f t="shared" ref="N51:BR51" si="26">SUM(N16:N47)</f>
        <v>2038.9929379964783</v>
      </c>
      <c r="O51" s="1">
        <f t="shared" si="26"/>
        <v>310.98218483124748</v>
      </c>
      <c r="P51" s="1">
        <f t="shared" si="26"/>
        <v>295.15882907104469</v>
      </c>
      <c r="Q51" s="1">
        <f t="shared" si="26"/>
        <v>383.20037768546661</v>
      </c>
      <c r="R51" s="1">
        <f t="shared" si="26"/>
        <v>2568.1789913048951</v>
      </c>
      <c r="S51" s="1">
        <f t="shared" si="26"/>
        <v>25419.386824295427</v>
      </c>
      <c r="T51" s="1">
        <f t="shared" si="26"/>
        <v>205080.52681371613</v>
      </c>
      <c r="U51" s="1">
        <f t="shared" si="26"/>
        <v>2138.627041683872</v>
      </c>
      <c r="V51" s="1">
        <f t="shared" si="26"/>
        <v>1516.5730044590432</v>
      </c>
      <c r="W51" s="1">
        <f t="shared" si="26"/>
        <v>680.7180167108736</v>
      </c>
      <c r="X51" s="1">
        <f t="shared" si="26"/>
        <v>1225.1040343966495</v>
      </c>
      <c r="Y51" s="1">
        <f t="shared" si="26"/>
        <v>6453.0449229378955</v>
      </c>
      <c r="Z51" s="1">
        <f t="shared" si="26"/>
        <v>6453.0449229378955</v>
      </c>
      <c r="AA51" s="1">
        <f t="shared" si="26"/>
        <v>608.03666520059289</v>
      </c>
      <c r="AB51" s="1">
        <f t="shared" si="26"/>
        <v>1357.1937001147587</v>
      </c>
      <c r="AC51" s="1">
        <f t="shared" si="26"/>
        <v>86.163905572769551</v>
      </c>
      <c r="AD51" s="1">
        <f t="shared" si="26"/>
        <v>941.84235716147805</v>
      </c>
      <c r="AE51" s="1">
        <f t="shared" si="26"/>
        <v>440.47007262799423</v>
      </c>
      <c r="AF51" s="1">
        <f t="shared" ref="AF51" si="27">SUM(AF16:AF47)</f>
        <v>34.377961335255478</v>
      </c>
      <c r="AG51" s="1">
        <f t="shared" si="26"/>
        <v>5049.2255830378981</v>
      </c>
      <c r="AH51" s="1">
        <f t="shared" si="26"/>
        <v>0</v>
      </c>
      <c r="AI51" s="1">
        <f t="shared" si="26"/>
        <v>402880.62193788198</v>
      </c>
      <c r="AJ51" s="1">
        <f t="shared" si="26"/>
        <v>44156.498663623657</v>
      </c>
      <c r="AK51" s="1">
        <f t="shared" si="26"/>
        <v>447645.15726670605</v>
      </c>
      <c r="AL51" s="1">
        <f t="shared" si="26"/>
        <v>71.803756015952871</v>
      </c>
      <c r="AM51" s="1">
        <f t="shared" si="26"/>
        <v>1755.5643484853201</v>
      </c>
      <c r="AN51" s="1">
        <f t="shared" si="26"/>
        <v>1301.8082915269583</v>
      </c>
      <c r="AO51" s="1">
        <f t="shared" si="26"/>
        <v>31059.227350399895</v>
      </c>
      <c r="AP51" s="1">
        <f t="shared" si="26"/>
        <v>1295.1314622343941</v>
      </c>
      <c r="AQ51" s="1">
        <f t="shared" si="26"/>
        <v>540.23391691927418</v>
      </c>
      <c r="AR51" s="1">
        <f t="shared" si="26"/>
        <v>6516.0249430132308</v>
      </c>
      <c r="AS51" s="1">
        <f t="shared" si="26"/>
        <v>1080.3269129098392</v>
      </c>
      <c r="AT51" s="1">
        <f t="shared" si="26"/>
        <v>112.70561402466292</v>
      </c>
      <c r="AU51" s="1">
        <f t="shared" si="26"/>
        <v>584.7495112180643</v>
      </c>
      <c r="AV51" s="1">
        <f t="shared" si="26"/>
        <v>73252.068814624174</v>
      </c>
      <c r="AW51" s="1">
        <f t="shared" si="26"/>
        <v>57437.095928404036</v>
      </c>
      <c r="AX51" s="1">
        <f t="shared" si="26"/>
        <v>15814.972886220105</v>
      </c>
      <c r="AY51" s="1">
        <f t="shared" si="26"/>
        <v>47.913903789326206</v>
      </c>
      <c r="AZ51" s="1">
        <f t="shared" si="26"/>
        <v>27.719604960959401</v>
      </c>
      <c r="BA51" s="1">
        <f t="shared" si="26"/>
        <v>19737.235420329576</v>
      </c>
      <c r="BB51" s="1">
        <f t="shared" si="26"/>
        <v>340.86593140269338</v>
      </c>
      <c r="BC51" s="1">
        <f t="shared" si="26"/>
        <v>3839.2203277809635</v>
      </c>
      <c r="BD51" s="1">
        <f t="shared" si="26"/>
        <v>719.53017232291711</v>
      </c>
      <c r="BE51" s="1">
        <f t="shared" si="26"/>
        <v>438.91636343727504</v>
      </c>
      <c r="BF51" s="1">
        <f t="shared" si="26"/>
        <v>9983.9385455246011</v>
      </c>
      <c r="BG51" s="1">
        <f t="shared" si="26"/>
        <v>1284.7923345429836</v>
      </c>
      <c r="BH51" s="1">
        <f t="shared" si="26"/>
        <v>2719.715119354662</v>
      </c>
      <c r="BI51" s="1">
        <f t="shared" si="26"/>
        <v>7842.1839380839319</v>
      </c>
      <c r="BJ51" s="1">
        <f t="shared" si="26"/>
        <v>308.87594957072503</v>
      </c>
      <c r="BK51" s="1">
        <f t="shared" si="26"/>
        <v>476077.39525744342</v>
      </c>
      <c r="BL51" s="1">
        <f t="shared" ref="BL51" si="28">SUM(BL16:BL47)</f>
        <v>20184.485001815836</v>
      </c>
      <c r="BM51" s="1">
        <f t="shared" si="26"/>
        <v>8443.5130718134515</v>
      </c>
      <c r="BN51" s="1">
        <f t="shared" si="26"/>
        <v>311.95442215321521</v>
      </c>
      <c r="BO51" s="1">
        <f t="shared" si="26"/>
        <v>8115.6694265662682</v>
      </c>
      <c r="BP51" s="1">
        <f t="shared" si="26"/>
        <v>4959.2974303931769</v>
      </c>
      <c r="BQ51" s="1">
        <f t="shared" si="26"/>
        <v>71030.423163169224</v>
      </c>
      <c r="BR51" s="1">
        <f t="shared" si="26"/>
        <v>5845.3087821582985</v>
      </c>
      <c r="BU51" s="25">
        <f t="shared" si="9"/>
        <v>-0.76446771095870436</v>
      </c>
      <c r="BV51" s="25">
        <f t="shared" si="10"/>
        <v>-0.86199278668260393</v>
      </c>
      <c r="BW51" s="25">
        <f t="shared" si="11"/>
        <v>-0.56998727567634344</v>
      </c>
      <c r="BX51" s="25">
        <f t="shared" si="12"/>
        <v>-0.74342270248693088</v>
      </c>
      <c r="BY51" s="25">
        <f t="shared" si="13"/>
        <v>-0.72044718423206477</v>
      </c>
      <c r="BZ51" s="25">
        <f t="shared" si="14"/>
        <v>-0.79175004851088626</v>
      </c>
      <c r="CA51" s="25">
        <f t="shared" si="15"/>
        <v>-0.80062757863581158</v>
      </c>
    </row>
    <row r="53" spans="1:79" x14ac:dyDescent="0.3">
      <c r="A53" s="40"/>
    </row>
    <row r="54" spans="1:79" x14ac:dyDescent="0.3">
      <c r="A54" s="40"/>
    </row>
    <row r="56" spans="1:79" x14ac:dyDescent="0.3">
      <c r="E56" s="28"/>
    </row>
    <row r="57" spans="1:79" x14ac:dyDescent="0.3">
      <c r="E57" s="28"/>
    </row>
    <row r="58" spans="1:79" x14ac:dyDescent="0.3">
      <c r="E58" s="28"/>
    </row>
    <row r="59" spans="1:79" x14ac:dyDescent="0.3">
      <c r="E59" s="28"/>
    </row>
    <row r="60" spans="1:79" x14ac:dyDescent="0.3">
      <c r="E60" s="28"/>
    </row>
    <row r="61" spans="1:79" x14ac:dyDescent="0.3">
      <c r="E61" s="28"/>
    </row>
    <row r="62" spans="1:79" x14ac:dyDescent="0.3">
      <c r="E62" s="28"/>
    </row>
    <row r="63" spans="1:79" x14ac:dyDescent="0.3">
      <c r="E63" s="28"/>
    </row>
    <row r="64" spans="1:79" x14ac:dyDescent="0.3">
      <c r="E64" s="28"/>
    </row>
    <row r="65" spans="5:5" x14ac:dyDescent="0.3">
      <c r="E65" s="28"/>
    </row>
    <row r="66" spans="5:5" x14ac:dyDescent="0.3">
      <c r="E66" s="28"/>
    </row>
    <row r="67" spans="5:5" x14ac:dyDescent="0.3">
      <c r="E67" s="28"/>
    </row>
    <row r="68" spans="5:5" x14ac:dyDescent="0.3">
      <c r="E68" s="28"/>
    </row>
    <row r="69" spans="5:5" x14ac:dyDescent="0.3">
      <c r="E69" s="28"/>
    </row>
    <row r="70" spans="5:5" x14ac:dyDescent="0.3">
      <c r="E70" s="28"/>
    </row>
    <row r="71" spans="5:5" x14ac:dyDescent="0.3">
      <c r="E71" s="28"/>
    </row>
    <row r="72" spans="5:5" x14ac:dyDescent="0.3">
      <c r="E72" s="28"/>
    </row>
    <row r="73" spans="5:5" x14ac:dyDescent="0.3">
      <c r="E73" s="28"/>
    </row>
    <row r="74" spans="5:5" x14ac:dyDescent="0.3">
      <c r="E74" s="28"/>
    </row>
    <row r="75" spans="5:5" x14ac:dyDescent="0.3">
      <c r="E75" s="28"/>
    </row>
    <row r="76" spans="5:5" x14ac:dyDescent="0.3">
      <c r="E76" s="28"/>
    </row>
    <row r="77" spans="5:5" x14ac:dyDescent="0.3">
      <c r="E77" s="28"/>
    </row>
    <row r="78" spans="5:5" x14ac:dyDescent="0.3">
      <c r="E78" s="28"/>
    </row>
    <row r="79" spans="5:5" x14ac:dyDescent="0.3">
      <c r="E79" s="28"/>
    </row>
    <row r="80" spans="5:5" x14ac:dyDescent="0.3">
      <c r="E80" s="28"/>
    </row>
    <row r="81" spans="5:5" x14ac:dyDescent="0.3">
      <c r="E81" s="28"/>
    </row>
    <row r="82" spans="5:5" x14ac:dyDescent="0.3">
      <c r="E82" s="28"/>
    </row>
    <row r="83" spans="5:5" x14ac:dyDescent="0.3">
      <c r="E83" s="28"/>
    </row>
    <row r="84" spans="5:5" x14ac:dyDescent="0.3">
      <c r="E84" s="28"/>
    </row>
    <row r="85" spans="5:5" x14ac:dyDescent="0.3">
      <c r="E85" s="28"/>
    </row>
    <row r="86" spans="5:5" x14ac:dyDescent="0.3">
      <c r="E86" s="28"/>
    </row>
    <row r="87" spans="5:5" x14ac:dyDescent="0.3">
      <c r="E87" s="28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24" sqref="N24"/>
    </sheetView>
  </sheetViews>
  <sheetFormatPr defaultColWidth="9.109375" defaultRowHeight="14.4" x14ac:dyDescent="0.3"/>
  <cols>
    <col min="1" max="1" width="19.88671875" style="30" customWidth="1"/>
    <col min="2" max="12" width="9.109375" style="30"/>
    <col min="13" max="13" width="15.5546875" style="30" bestFit="1" customWidth="1"/>
    <col min="14" max="14" width="6.6640625" style="30" bestFit="1" customWidth="1"/>
    <col min="15" max="15" width="5.6640625" style="30" bestFit="1" customWidth="1"/>
    <col min="16" max="16" width="14.5546875" style="30" bestFit="1" customWidth="1"/>
    <col min="17" max="17" width="5.5546875" style="30" bestFit="1" customWidth="1"/>
    <col min="18" max="18" width="6.6640625" style="30" bestFit="1" customWidth="1"/>
    <col min="19" max="20" width="9.33203125" style="30" bestFit="1" customWidth="1"/>
    <col min="21" max="21" width="5.6640625" style="30" bestFit="1" customWidth="1"/>
    <col min="22" max="22" width="7.6640625" style="30" bestFit="1" customWidth="1"/>
    <col min="23" max="23" width="5.6640625" style="30" bestFit="1" customWidth="1"/>
    <col min="24" max="25" width="6.6640625" style="30" bestFit="1" customWidth="1"/>
    <col min="26" max="26" width="15.44140625" style="30" bestFit="1" customWidth="1"/>
    <col min="27" max="27" width="6.5546875" style="30" customWidth="1"/>
    <col min="28" max="28" width="5.6640625" style="30" bestFit="1" customWidth="1"/>
    <col min="29" max="29" width="5.109375" style="30" bestFit="1" customWidth="1"/>
    <col min="30" max="30" width="5.6640625" style="30" bestFit="1" customWidth="1"/>
    <col min="31" max="31" width="6.6640625" style="30" bestFit="1" customWidth="1"/>
    <col min="32" max="32" width="6.109375" style="30" bestFit="1" customWidth="1"/>
    <col min="33" max="33" width="6.6640625" style="30" bestFit="1" customWidth="1"/>
    <col min="34" max="34" width="10" style="30" bestFit="1" customWidth="1"/>
    <col min="35" max="35" width="9.33203125" style="30" bestFit="1" customWidth="1"/>
    <col min="36" max="36" width="7.6640625" style="30" bestFit="1" customWidth="1"/>
    <col min="37" max="37" width="9.33203125" style="30" bestFit="1" customWidth="1"/>
    <col min="38" max="38" width="6" style="30" bestFit="1" customWidth="1"/>
    <col min="39" max="39" width="6.6640625" style="30" bestFit="1" customWidth="1"/>
    <col min="40" max="40" width="5.6640625" style="30" bestFit="1" customWidth="1"/>
    <col min="41" max="41" width="7.6640625" style="30" bestFit="1" customWidth="1"/>
    <col min="42" max="42" width="5.6640625" style="30" bestFit="1" customWidth="1"/>
    <col min="43" max="43" width="4.109375" style="30" bestFit="1" customWidth="1"/>
    <col min="44" max="44" width="6.6640625" style="30" bestFit="1" customWidth="1"/>
    <col min="45" max="45" width="5.6640625" style="30" bestFit="1" customWidth="1"/>
    <col min="46" max="46" width="5.88671875" style="30" bestFit="1" customWidth="1"/>
    <col min="47" max="47" width="5.6640625" style="30" bestFit="1" customWidth="1"/>
    <col min="48" max="49" width="7.6640625" style="30" bestFit="1" customWidth="1"/>
    <col min="50" max="50" width="6.6640625" style="30" bestFit="1" customWidth="1"/>
    <col min="51" max="51" width="5.109375" style="30" bestFit="1" customWidth="1"/>
    <col min="52" max="52" width="5.33203125" style="30" bestFit="1" customWidth="1"/>
    <col min="53" max="53" width="8.6640625" style="30" bestFit="1" customWidth="1"/>
    <col min="54" max="54" width="4.88671875" style="30" bestFit="1" customWidth="1"/>
    <col min="55" max="55" width="7.88671875" style="30" bestFit="1" customWidth="1"/>
    <col min="56" max="56" width="5.88671875" style="30" bestFit="1" customWidth="1"/>
    <col min="57" max="57" width="6" style="30" bestFit="1" customWidth="1"/>
    <col min="58" max="58" width="6.6640625" style="30" bestFit="1" customWidth="1"/>
    <col min="59" max="59" width="7.6640625" style="30" bestFit="1" customWidth="1"/>
    <col min="60" max="60" width="5.6640625" style="30" bestFit="1" customWidth="1"/>
    <col min="61" max="61" width="6.6640625" style="30" bestFit="1" customWidth="1"/>
    <col min="62" max="62" width="4.109375" style="30" bestFit="1" customWidth="1"/>
    <col min="63" max="63" width="9.33203125" style="30" bestFit="1" customWidth="1"/>
    <col min="64" max="64" width="8" style="30" bestFit="1" customWidth="1"/>
    <col min="65" max="68" width="6.6640625" style="30" bestFit="1" customWidth="1"/>
    <col min="69" max="69" width="9.109375" style="30" bestFit="1" customWidth="1"/>
    <col min="70" max="70" width="7.109375" style="30" bestFit="1" customWidth="1"/>
    <col min="71" max="16384" width="9.109375" style="30"/>
  </cols>
  <sheetData>
    <row r="1" spans="1:80" x14ac:dyDescent="0.3">
      <c r="B1" s="30" t="s">
        <v>497</v>
      </c>
      <c r="I1" s="70" t="s">
        <v>415</v>
      </c>
      <c r="M1" s="30" t="s">
        <v>489</v>
      </c>
      <c r="BU1" s="30" t="s">
        <v>316</v>
      </c>
    </row>
    <row r="2" spans="1:80" x14ac:dyDescent="0.3">
      <c r="A2" s="30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28" t="s">
        <v>150</v>
      </c>
      <c r="J2" s="28"/>
      <c r="K2" s="28"/>
      <c r="L2" s="28"/>
      <c r="M2" s="28" t="s">
        <v>227</v>
      </c>
      <c r="N2" s="28" t="s">
        <v>391</v>
      </c>
      <c r="O2" s="28" t="s">
        <v>131</v>
      </c>
      <c r="P2" s="28" t="s">
        <v>132</v>
      </c>
      <c r="Q2" s="28" t="s">
        <v>133</v>
      </c>
      <c r="R2" s="28" t="s">
        <v>392</v>
      </c>
      <c r="S2" s="28" t="s">
        <v>134</v>
      </c>
      <c r="T2" s="28" t="s">
        <v>59</v>
      </c>
      <c r="U2" s="28" t="s">
        <v>136</v>
      </c>
      <c r="V2" s="28" t="s">
        <v>137</v>
      </c>
      <c r="W2" s="28" t="s">
        <v>393</v>
      </c>
      <c r="X2" s="28" t="s">
        <v>138</v>
      </c>
      <c r="Y2" s="28" t="s">
        <v>139</v>
      </c>
      <c r="Z2" s="28" t="s">
        <v>140</v>
      </c>
      <c r="AA2" s="28" t="s">
        <v>141</v>
      </c>
      <c r="AB2" s="28" t="s">
        <v>142</v>
      </c>
      <c r="AC2" s="28" t="s">
        <v>143</v>
      </c>
      <c r="AD2" s="28" t="s">
        <v>394</v>
      </c>
      <c r="AE2" s="28" t="s">
        <v>144</v>
      </c>
      <c r="AF2" s="28" t="s">
        <v>403</v>
      </c>
      <c r="AG2" s="28" t="s">
        <v>57</v>
      </c>
      <c r="AH2" s="28" t="s">
        <v>128</v>
      </c>
      <c r="AI2" s="28" t="s">
        <v>145</v>
      </c>
      <c r="AJ2" s="28" t="s">
        <v>146</v>
      </c>
      <c r="AK2" s="28" t="s">
        <v>60</v>
      </c>
      <c r="AL2" s="28" t="s">
        <v>147</v>
      </c>
      <c r="AM2" s="28" t="s">
        <v>148</v>
      </c>
      <c r="AN2" s="28" t="s">
        <v>149</v>
      </c>
      <c r="AO2" s="28" t="s">
        <v>150</v>
      </c>
      <c r="AP2" s="28" t="s">
        <v>151</v>
      </c>
      <c r="AQ2" s="28" t="s">
        <v>152</v>
      </c>
      <c r="AR2" s="28" t="s">
        <v>153</v>
      </c>
      <c r="AS2" s="28" t="s">
        <v>154</v>
      </c>
      <c r="AT2" s="28" t="s">
        <v>155</v>
      </c>
      <c r="AU2" s="28" t="s">
        <v>156</v>
      </c>
      <c r="AV2" s="28" t="s">
        <v>54</v>
      </c>
      <c r="AW2" s="28" t="s">
        <v>53</v>
      </c>
      <c r="AX2" s="28" t="s">
        <v>157</v>
      </c>
      <c r="AY2" s="28" t="s">
        <v>158</v>
      </c>
      <c r="AZ2" s="28" t="s">
        <v>159</v>
      </c>
      <c r="BA2" s="28" t="s">
        <v>160</v>
      </c>
      <c r="BB2" s="28" t="s">
        <v>161</v>
      </c>
      <c r="BC2" s="28" t="s">
        <v>162</v>
      </c>
      <c r="BD2" s="28" t="s">
        <v>163</v>
      </c>
      <c r="BE2" s="28" t="s">
        <v>164</v>
      </c>
      <c r="BF2" s="28" t="s">
        <v>165</v>
      </c>
      <c r="BG2" s="28" t="s">
        <v>395</v>
      </c>
      <c r="BH2" s="28" t="s">
        <v>166</v>
      </c>
      <c r="BI2" s="28" t="s">
        <v>167</v>
      </c>
      <c r="BJ2" s="28" t="s">
        <v>168</v>
      </c>
      <c r="BK2" s="28" t="s">
        <v>61</v>
      </c>
      <c r="BL2" s="28" t="s">
        <v>404</v>
      </c>
      <c r="BM2" s="28" t="s">
        <v>169</v>
      </c>
      <c r="BN2" s="28" t="s">
        <v>170</v>
      </c>
      <c r="BO2" s="28" t="s">
        <v>171</v>
      </c>
      <c r="BP2" s="28" t="s">
        <v>173</v>
      </c>
      <c r="BQ2" s="28" t="s">
        <v>174</v>
      </c>
      <c r="BR2" s="28" t="s">
        <v>405</v>
      </c>
      <c r="BT2" s="28" t="s">
        <v>141</v>
      </c>
      <c r="BU2" s="28" t="s">
        <v>59</v>
      </c>
      <c r="BV2" s="28" t="s">
        <v>57</v>
      </c>
      <c r="BW2" s="28" t="s">
        <v>60</v>
      </c>
      <c r="BX2" s="28" t="s">
        <v>54</v>
      </c>
      <c r="BY2" s="28" t="s">
        <v>53</v>
      </c>
      <c r="BZ2" s="28" t="s">
        <v>61</v>
      </c>
      <c r="CA2" s="28" t="s">
        <v>62</v>
      </c>
      <c r="CB2" s="28" t="s">
        <v>150</v>
      </c>
    </row>
    <row r="3" spans="1:80" x14ac:dyDescent="0.3">
      <c r="A3" s="21" t="s">
        <v>76</v>
      </c>
      <c r="B3" s="28">
        <v>10147.431537774299</v>
      </c>
      <c r="C3" s="28">
        <v>5.5562936337999993</v>
      </c>
      <c r="D3" s="28">
        <v>14746.819366874499</v>
      </c>
      <c r="E3" s="28">
        <v>3546.6770993802074</v>
      </c>
      <c r="F3" s="28">
        <v>1743.4717195636861</v>
      </c>
      <c r="G3" s="28">
        <v>19278.497553274748</v>
      </c>
      <c r="H3" s="28">
        <v>4776.49131396129</v>
      </c>
      <c r="I3" s="28"/>
      <c r="J3" s="28"/>
      <c r="K3" s="28"/>
      <c r="L3" s="28"/>
      <c r="M3" s="28" t="s">
        <v>121</v>
      </c>
      <c r="N3" s="28">
        <v>5.2246438520929299</v>
      </c>
      <c r="O3" s="28">
        <v>96.204378852440399</v>
      </c>
      <c r="P3" s="28">
        <v>96.204378852440399</v>
      </c>
      <c r="Q3" s="28">
        <v>6.6631689119992101</v>
      </c>
      <c r="R3" s="28">
        <v>83.403006244168694</v>
      </c>
      <c r="S3" s="28">
        <v>3100.1914769005998</v>
      </c>
      <c r="T3" s="28">
        <v>7650.02907421482</v>
      </c>
      <c r="U3" s="28">
        <v>105.31693756406101</v>
      </c>
      <c r="V3" s="28">
        <v>341.73154230200203</v>
      </c>
      <c r="W3" s="28">
        <v>191.870243454899</v>
      </c>
      <c r="X3" s="28">
        <v>27.812393109527999</v>
      </c>
      <c r="Y3" s="28">
        <v>156.95171728207899</v>
      </c>
      <c r="Z3" s="28">
        <v>156.95171728207899</v>
      </c>
      <c r="AA3" s="28">
        <v>1.11766545813456</v>
      </c>
      <c r="AB3" s="28">
        <v>25.7114176820814</v>
      </c>
      <c r="AC3" s="28">
        <v>0</v>
      </c>
      <c r="AD3" s="28">
        <v>1.73312244398219</v>
      </c>
      <c r="AE3" s="28">
        <v>114.34352571036599</v>
      </c>
      <c r="AF3" s="28">
        <v>0.57669665423932404</v>
      </c>
      <c r="AG3" s="28">
        <v>5.5701233140869997</v>
      </c>
      <c r="AH3" s="28">
        <v>0</v>
      </c>
      <c r="AI3" s="28">
        <v>7031.8561252729096</v>
      </c>
      <c r="AJ3" s="28">
        <v>780.20025510871199</v>
      </c>
      <c r="AK3" s="28">
        <v>7813.1740458397499</v>
      </c>
      <c r="AL3" s="28">
        <v>7.7641851604722006E-2</v>
      </c>
      <c r="AM3" s="28">
        <v>42.656794407311402</v>
      </c>
      <c r="AN3" s="28">
        <v>72.090000806891496</v>
      </c>
      <c r="AO3" s="28">
        <v>1004.10884854544</v>
      </c>
      <c r="AP3" s="28">
        <v>18.6579600123723</v>
      </c>
      <c r="AQ3" s="28">
        <v>10.625588687715201</v>
      </c>
      <c r="AR3" s="28">
        <v>19.616118175013899</v>
      </c>
      <c r="AS3" s="28">
        <v>28.572574637822498</v>
      </c>
      <c r="AT3" s="28">
        <v>0.675999676251263</v>
      </c>
      <c r="AU3" s="28">
        <v>13.5010315292622</v>
      </c>
      <c r="AV3" s="28">
        <v>2883.0889902689501</v>
      </c>
      <c r="AW3" s="28">
        <v>1075.7180370722999</v>
      </c>
      <c r="AX3" s="28">
        <v>1807.3709531966399</v>
      </c>
      <c r="AY3" s="28">
        <v>3.6012269138047599</v>
      </c>
      <c r="AZ3" s="28">
        <v>1.16538247623141</v>
      </c>
      <c r="BA3" s="28">
        <v>596.95215364252999</v>
      </c>
      <c r="BB3" s="28">
        <v>4.7455098470543398</v>
      </c>
      <c r="BC3" s="28">
        <v>29.329959320094499</v>
      </c>
      <c r="BD3" s="28">
        <v>8.1155861817600599</v>
      </c>
      <c r="BE3" s="28">
        <v>3.9275304774108801</v>
      </c>
      <c r="BF3" s="28">
        <v>74.171178232775006</v>
      </c>
      <c r="BG3" s="28">
        <v>435.204636198922</v>
      </c>
      <c r="BH3" s="28">
        <v>171.63358042405901</v>
      </c>
      <c r="BI3" s="28">
        <v>16.139147865429798</v>
      </c>
      <c r="BJ3" s="28">
        <v>2.19750816582888</v>
      </c>
      <c r="BK3" s="28">
        <v>19329.384808864601</v>
      </c>
      <c r="BL3" s="28">
        <v>629.04933955470403</v>
      </c>
      <c r="BM3" s="28">
        <v>0</v>
      </c>
      <c r="BN3" s="28">
        <v>126.34677710998299</v>
      </c>
      <c r="BO3" s="28">
        <v>129.359441787516</v>
      </c>
      <c r="BP3" s="28">
        <v>17.6515975689009</v>
      </c>
      <c r="BQ3" s="28">
        <v>2653.5080884571498</v>
      </c>
      <c r="BR3" s="28">
        <v>135.45783947102501</v>
      </c>
      <c r="BT3" s="37">
        <f t="shared" ref="BT3:BT47" si="0">AA3/AK3</f>
        <v>1.4304883669264719E-4</v>
      </c>
      <c r="BU3" s="25">
        <f t="shared" ref="BU3:BU51" si="1">IF(B3=0,"",(T3-B3)/B3)</f>
        <v>-0.24611178250011137</v>
      </c>
      <c r="BV3" s="25">
        <f t="shared" ref="BV3:BV51" si="2">IF(C3=0,"",(AG3-C3)/C3)</f>
        <v>2.4890117762804654E-3</v>
      </c>
      <c r="BW3" s="25">
        <f t="shared" ref="BW3:BW51" si="3">IF(D3=0,"",(AK3-D3)/D3)</f>
        <v>-0.47017903647817544</v>
      </c>
      <c r="BX3" s="25">
        <f t="shared" ref="BX3:BY34" si="4">IF(E3=0,"",(AV3-E3)/E3)</f>
        <v>-0.1871013600948396</v>
      </c>
      <c r="BY3" s="25">
        <f t="shared" si="4"/>
        <v>-0.3830023022446819</v>
      </c>
      <c r="BZ3" s="25">
        <f t="shared" ref="BZ3:BZ51" si="5">IF(G3=0,"",(BK3-G3)/G3)</f>
        <v>2.639586173623185E-3</v>
      </c>
      <c r="CA3" s="25">
        <f t="shared" ref="CA3:CA51" si="6">IF(H3=0,"",(BQ3-H3)/H3)</f>
        <v>-0.44446500285656027</v>
      </c>
      <c r="CB3" s="25" t="str">
        <f>IF(I3=0,"",(AO3-I3)/I3)</f>
        <v/>
      </c>
    </row>
    <row r="4" spans="1:80" x14ac:dyDescent="0.3">
      <c r="A4" s="21" t="s">
        <v>77</v>
      </c>
      <c r="B4" s="28">
        <v>163.2849399872</v>
      </c>
      <c r="C4" s="28">
        <v>17.446808780550001</v>
      </c>
      <c r="D4" s="28">
        <v>260.67964988930004</v>
      </c>
      <c r="E4" s="28">
        <v>42.750593185600003</v>
      </c>
      <c r="F4" s="28">
        <v>22.500389521620303</v>
      </c>
      <c r="G4" s="28">
        <v>224.84317532575</v>
      </c>
      <c r="H4" s="28">
        <v>216.25354843529999</v>
      </c>
      <c r="I4" s="28"/>
      <c r="J4" s="28"/>
      <c r="K4" s="28"/>
      <c r="L4" s="28"/>
      <c r="M4" s="28" t="s">
        <v>77</v>
      </c>
      <c r="N4" s="28">
        <v>0.31132980370526803</v>
      </c>
      <c r="O4" s="28">
        <v>0.17792146439255199</v>
      </c>
      <c r="P4" s="28">
        <v>0.17792146439255199</v>
      </c>
      <c r="Q4" s="28">
        <v>0.340905512662248</v>
      </c>
      <c r="R4" s="28">
        <v>34.882950415814797</v>
      </c>
      <c r="S4" s="28">
        <v>0.22399214443360599</v>
      </c>
      <c r="T4" s="28">
        <v>163.57957820731099</v>
      </c>
      <c r="U4" s="28">
        <v>0.64418001992823803</v>
      </c>
      <c r="V4" s="28">
        <v>2.17094174379702E-2</v>
      </c>
      <c r="W4" s="28">
        <v>0.164169899833331</v>
      </c>
      <c r="X4" s="28">
        <v>1.22032639057655</v>
      </c>
      <c r="Y4" s="28">
        <v>0.51292977036496501</v>
      </c>
      <c r="Z4" s="28">
        <v>0.51292977036496501</v>
      </c>
      <c r="AA4" s="28">
        <v>7.6670702140687497E-2</v>
      </c>
      <c r="AB4" s="28">
        <v>15.779356452145899</v>
      </c>
      <c r="AC4" s="28">
        <v>0</v>
      </c>
      <c r="AD4" s="28">
        <v>0</v>
      </c>
      <c r="AE4" s="28">
        <v>8.61414263315889</v>
      </c>
      <c r="AF4" s="28">
        <v>2.3719274112010601E-2</v>
      </c>
      <c r="AG4" s="28">
        <v>17.4946474896133</v>
      </c>
      <c r="AH4" s="28">
        <v>0</v>
      </c>
      <c r="AI4" s="28">
        <v>235.23470454446601</v>
      </c>
      <c r="AJ4" s="28">
        <v>26.060506748225102</v>
      </c>
      <c r="AK4" s="28">
        <v>261.37188199483199</v>
      </c>
      <c r="AL4" s="28">
        <v>0</v>
      </c>
      <c r="AM4" s="28">
        <v>7.9684471027839097</v>
      </c>
      <c r="AN4" s="28">
        <v>4.4653383819177302E-3</v>
      </c>
      <c r="AO4" s="28">
        <v>44.043222493599302</v>
      </c>
      <c r="AP4" s="28">
        <v>7.0704425407607102E-3</v>
      </c>
      <c r="AQ4" s="28">
        <v>2.1238684674575702E-2</v>
      </c>
      <c r="AR4" s="28">
        <v>1.4900275700766701</v>
      </c>
      <c r="AS4" s="28">
        <v>9.6237097267282794E-3</v>
      </c>
      <c r="AT4" s="28">
        <v>0.25799957009871299</v>
      </c>
      <c r="AU4" s="28">
        <v>2.1296209399086301E-3</v>
      </c>
      <c r="AV4" s="28">
        <v>42.867387366720401</v>
      </c>
      <c r="AW4" s="28">
        <v>22.561632750538401</v>
      </c>
      <c r="AX4" s="28">
        <v>20.3057546161819</v>
      </c>
      <c r="AY4" s="28">
        <v>0</v>
      </c>
      <c r="AZ4" s="28">
        <v>6.2863803965012806E-5</v>
      </c>
      <c r="BA4" s="28">
        <v>15.8555294400424</v>
      </c>
      <c r="BB4" s="28">
        <v>0</v>
      </c>
      <c r="BC4" s="28">
        <v>0.82790037921581605</v>
      </c>
      <c r="BD4" s="28">
        <v>2.54792175796556E-2</v>
      </c>
      <c r="BE4" s="28">
        <v>4.6561197477636797E-2</v>
      </c>
      <c r="BF4" s="28">
        <v>2.11770115470163</v>
      </c>
      <c r="BG4" s="28">
        <v>3.2505657862755698E-3</v>
      </c>
      <c r="BH4" s="28">
        <v>1.3921705054646899E-2</v>
      </c>
      <c r="BI4" s="28">
        <v>1.8808269141690499</v>
      </c>
      <c r="BJ4" s="28">
        <v>1.0949420542952801E-3</v>
      </c>
      <c r="BK4" s="28">
        <v>225.46910908833999</v>
      </c>
      <c r="BL4" s="28">
        <v>51.342342890853203</v>
      </c>
      <c r="BM4" s="28">
        <v>0.48150425767621702</v>
      </c>
      <c r="BN4" s="28">
        <v>0</v>
      </c>
      <c r="BO4" s="28">
        <v>65.523025879976899</v>
      </c>
      <c r="BP4" s="28">
        <v>0.59199049510077795</v>
      </c>
      <c r="BQ4" s="28">
        <v>216.83464573267699</v>
      </c>
      <c r="BR4" s="28">
        <v>65.701465396986293</v>
      </c>
      <c r="BT4" s="37">
        <f t="shared" si="0"/>
        <v>2.9333951898545644E-4</v>
      </c>
      <c r="BU4" s="25">
        <f t="shared" si="1"/>
        <v>1.8044421006253215E-3</v>
      </c>
      <c r="BV4" s="25">
        <f t="shared" si="2"/>
        <v>2.7419747453546143E-3</v>
      </c>
      <c r="BW4" s="25">
        <f t="shared" si="3"/>
        <v>2.6554896242415539E-3</v>
      </c>
      <c r="BX4" s="25">
        <f t="shared" si="4"/>
        <v>2.7319897203142915E-3</v>
      </c>
      <c r="BY4" s="25">
        <f t="shared" si="4"/>
        <v>2.7218741639672603E-3</v>
      </c>
      <c r="BZ4" s="25">
        <f t="shared" si="5"/>
        <v>2.7838681858284092E-3</v>
      </c>
      <c r="CA4" s="25">
        <f t="shared" si="6"/>
        <v>2.6871110397102007E-3</v>
      </c>
      <c r="CB4" s="25" t="str">
        <f t="shared" ref="CB4:CB15" si="7">IF(I4=0,"",(AO4-I4)/I4)</f>
        <v/>
      </c>
    </row>
    <row r="5" spans="1:80" x14ac:dyDescent="0.3">
      <c r="A5" s="21" t="s">
        <v>78</v>
      </c>
      <c r="B5" s="28">
        <v>12928.832023624698</v>
      </c>
      <c r="C5" s="28">
        <v>70.768303584800009</v>
      </c>
      <c r="D5" s="28">
        <v>22254.658287265589</v>
      </c>
      <c r="E5" s="28">
        <v>2636.594756442139</v>
      </c>
      <c r="F5" s="28">
        <v>1503.1475855394413</v>
      </c>
      <c r="G5" s="28">
        <v>72089.074616789949</v>
      </c>
      <c r="H5" s="28">
        <v>5599.7760229096002</v>
      </c>
      <c r="I5" s="28"/>
      <c r="J5" s="28"/>
      <c r="K5" s="28"/>
      <c r="L5" s="28"/>
      <c r="M5" s="28" t="s">
        <v>71</v>
      </c>
      <c r="N5" s="28">
        <v>497.78801488615397</v>
      </c>
      <c r="O5" s="28">
        <v>45.927580977187702</v>
      </c>
      <c r="P5" s="28">
        <v>45.927478137528396</v>
      </c>
      <c r="Q5" s="28">
        <v>6.9796531903990102</v>
      </c>
      <c r="R5" s="28">
        <v>18.506131354750799</v>
      </c>
      <c r="S5" s="28">
        <v>1121.32713404329</v>
      </c>
      <c r="T5" s="28">
        <v>12958.986343423199</v>
      </c>
      <c r="U5" s="28">
        <v>46.135607133233002</v>
      </c>
      <c r="V5" s="28">
        <v>67.572118881074005</v>
      </c>
      <c r="W5" s="28">
        <v>44.786443676535697</v>
      </c>
      <c r="X5" s="28">
        <v>1337.2238616117099</v>
      </c>
      <c r="Y5" s="28">
        <v>137.709248629488</v>
      </c>
      <c r="Z5" s="28">
        <v>137.709248629488</v>
      </c>
      <c r="AA5" s="28">
        <v>1.32106805590868</v>
      </c>
      <c r="AB5" s="28">
        <v>56.178368832344702</v>
      </c>
      <c r="AC5" s="28">
        <v>7.1016525534482895E-4</v>
      </c>
      <c r="AD5" s="28">
        <v>9.5632005300061493</v>
      </c>
      <c r="AE5" s="28">
        <v>1173.6535364522599</v>
      </c>
      <c r="AF5" s="28">
        <v>0.57711897664787404</v>
      </c>
      <c r="AG5" s="28">
        <v>70.960641255112407</v>
      </c>
      <c r="AH5" s="28">
        <v>0</v>
      </c>
      <c r="AI5" s="28">
        <v>20081.476327132401</v>
      </c>
      <c r="AJ5" s="28">
        <v>2229.9544785736898</v>
      </c>
      <c r="AK5" s="28">
        <v>22312.751873762001</v>
      </c>
      <c r="AL5" s="28">
        <v>1.00609088766899E-3</v>
      </c>
      <c r="AM5" s="28">
        <v>61.393611423451098</v>
      </c>
      <c r="AN5" s="28">
        <v>22.039174278675201</v>
      </c>
      <c r="AO5" s="28">
        <v>2349.1888909977802</v>
      </c>
      <c r="AP5" s="28">
        <v>18.323548115838701</v>
      </c>
      <c r="AQ5" s="28">
        <v>9.3975038996677203</v>
      </c>
      <c r="AR5" s="28">
        <v>70.361899086318303</v>
      </c>
      <c r="AS5" s="28">
        <v>15.8602136400973</v>
      </c>
      <c r="AT5" s="28">
        <v>3.0063810402508899</v>
      </c>
      <c r="AU5" s="28">
        <v>5.68747504485719</v>
      </c>
      <c r="AV5" s="28">
        <v>2636.9535376139802</v>
      </c>
      <c r="AW5" s="28">
        <v>1505.49448659585</v>
      </c>
      <c r="AX5" s="28">
        <v>1131.4590510181199</v>
      </c>
      <c r="AY5" s="28">
        <v>9.1061697999856597E-2</v>
      </c>
      <c r="AZ5" s="28">
        <v>0.41032569332605801</v>
      </c>
      <c r="BA5" s="28">
        <v>501.817706873178</v>
      </c>
      <c r="BB5" s="28">
        <v>4.0227307846800899</v>
      </c>
      <c r="BC5" s="28">
        <v>203.99689532808401</v>
      </c>
      <c r="BD5" s="28">
        <v>11.809727222121101</v>
      </c>
      <c r="BE5" s="28">
        <v>11.8135358954433</v>
      </c>
      <c r="BF5" s="28">
        <v>510.39977154018197</v>
      </c>
      <c r="BG5" s="28">
        <v>100.687756576347</v>
      </c>
      <c r="BH5" s="28">
        <v>38.316215558127602</v>
      </c>
      <c r="BI5" s="28">
        <v>76.355808062567903</v>
      </c>
      <c r="BJ5" s="28">
        <v>1.7845128344388601</v>
      </c>
      <c r="BK5" s="28">
        <v>72283.160028449696</v>
      </c>
      <c r="BL5" s="28">
        <v>1032.29988778866</v>
      </c>
      <c r="BM5" s="28">
        <v>1526.27529158881</v>
      </c>
      <c r="BN5" s="28">
        <v>26.159194826176499</v>
      </c>
      <c r="BO5" s="28">
        <v>127.21280493351701</v>
      </c>
      <c r="BP5" s="28">
        <v>75.824164567614105</v>
      </c>
      <c r="BQ5" s="28">
        <v>5618.1929928340896</v>
      </c>
      <c r="BR5" s="28">
        <v>27.061901904716599</v>
      </c>
      <c r="BT5" s="37">
        <f t="shared" si="0"/>
        <v>5.9206863563169441E-5</v>
      </c>
      <c r="BU5" s="25">
        <f t="shared" si="1"/>
        <v>2.3323313152650194E-3</v>
      </c>
      <c r="BV5" s="25">
        <f t="shared" si="2"/>
        <v>2.7178505145587393E-3</v>
      </c>
      <c r="BW5" s="25">
        <f t="shared" si="3"/>
        <v>2.6104011909117513E-3</v>
      </c>
      <c r="BX5" s="25">
        <f t="shared" si="4"/>
        <v>1.3607748060811062E-4</v>
      </c>
      <c r="BY5" s="25">
        <f t="shared" si="4"/>
        <v>1.5613244361275102E-3</v>
      </c>
      <c r="BZ5" s="25">
        <f t="shared" si="5"/>
        <v>2.6922999454697385E-3</v>
      </c>
      <c r="CA5" s="25">
        <f t="shared" si="6"/>
        <v>3.288876170965157E-3</v>
      </c>
      <c r="CB5" s="25" t="str">
        <f t="shared" si="7"/>
        <v/>
      </c>
    </row>
    <row r="6" spans="1:80" x14ac:dyDescent="0.3">
      <c r="A6" s="21" t="s">
        <v>79</v>
      </c>
      <c r="B6" s="28">
        <v>21698.169311651887</v>
      </c>
      <c r="C6" s="28">
        <v>267.08701060339996</v>
      </c>
      <c r="D6" s="28">
        <v>16126.778502580801</v>
      </c>
      <c r="E6" s="28">
        <v>3058.5948420008272</v>
      </c>
      <c r="F6" s="28">
        <v>1598.340288075434</v>
      </c>
      <c r="G6" s="28">
        <v>21746.323462431152</v>
      </c>
      <c r="H6" s="28">
        <v>6667.2713051631399</v>
      </c>
      <c r="I6" s="28"/>
      <c r="J6" s="28"/>
      <c r="K6" s="28"/>
      <c r="L6" s="28"/>
      <c r="M6" s="28" t="s">
        <v>122</v>
      </c>
      <c r="N6" s="28">
        <v>61.219643552742802</v>
      </c>
      <c r="O6" s="28">
        <v>116.586354009521</v>
      </c>
      <c r="P6" s="28">
        <v>116.586354009521</v>
      </c>
      <c r="Q6" s="28">
        <v>59.518515804977099</v>
      </c>
      <c r="R6" s="28">
        <v>15.3305253069661</v>
      </c>
      <c r="S6" s="28">
        <v>1179.67865285363</v>
      </c>
      <c r="T6" s="28">
        <v>21735.8932448618</v>
      </c>
      <c r="U6" s="28">
        <v>10.764848830825899</v>
      </c>
      <c r="V6" s="28">
        <v>0.26556770522522899</v>
      </c>
      <c r="W6" s="28">
        <v>3.4190902585203</v>
      </c>
      <c r="X6" s="28">
        <v>173.97865361784301</v>
      </c>
      <c r="Y6" s="28">
        <v>407.75889510103201</v>
      </c>
      <c r="Z6" s="28">
        <v>407.75889510103201</v>
      </c>
      <c r="AA6" s="28">
        <v>0.57507565983870901</v>
      </c>
      <c r="AB6" s="28">
        <v>46.098872711213403</v>
      </c>
      <c r="AC6" s="28">
        <v>0</v>
      </c>
      <c r="AD6" s="28">
        <v>18.973453886605199</v>
      </c>
      <c r="AE6" s="28">
        <v>2632.51080060101</v>
      </c>
      <c r="AF6" s="28">
        <v>1.15107347983223</v>
      </c>
      <c r="AG6" s="28">
        <v>267.81874973921202</v>
      </c>
      <c r="AH6" s="28">
        <v>0</v>
      </c>
      <c r="AI6" s="28">
        <v>14548.295844063699</v>
      </c>
      <c r="AJ6" s="28">
        <v>1615.9022003151299</v>
      </c>
      <c r="AK6" s="28">
        <v>16164.773120038701</v>
      </c>
      <c r="AL6" s="28">
        <v>5.1659141157757001E-2</v>
      </c>
      <c r="AM6" s="28">
        <v>60.489753311091398</v>
      </c>
      <c r="AN6" s="28">
        <v>6.4479732705016097</v>
      </c>
      <c r="AO6" s="28">
        <v>1755.9646696879699</v>
      </c>
      <c r="AP6" s="28">
        <v>8.7442007382441194</v>
      </c>
      <c r="AQ6" s="28">
        <v>24.897979510427302</v>
      </c>
      <c r="AR6" s="28">
        <v>85.519448327408298</v>
      </c>
      <c r="AS6" s="28">
        <v>9.62443594170648</v>
      </c>
      <c r="AT6" s="28">
        <v>8.4641327495494298</v>
      </c>
      <c r="AU6" s="28">
        <v>14.906544532177801</v>
      </c>
      <c r="AV6" s="28">
        <v>3040.49941588088</v>
      </c>
      <c r="AW6" s="28">
        <v>1596.55108182443</v>
      </c>
      <c r="AX6" s="28">
        <v>1443.94833405644</v>
      </c>
      <c r="AY6" s="28">
        <v>0.19309004888749201</v>
      </c>
      <c r="AZ6" s="28">
        <v>0.53715087043987597</v>
      </c>
      <c r="BA6" s="28">
        <v>389.42624994827901</v>
      </c>
      <c r="BB6" s="28">
        <v>13.866888699769</v>
      </c>
      <c r="BC6" s="28">
        <v>260.46836736409801</v>
      </c>
      <c r="BD6" s="28">
        <v>16.063090791845099</v>
      </c>
      <c r="BE6" s="28">
        <v>16.980875596979601</v>
      </c>
      <c r="BF6" s="28">
        <v>651.57028946995297</v>
      </c>
      <c r="BG6" s="28">
        <v>66.3236288403304</v>
      </c>
      <c r="BH6" s="28">
        <v>16.569420759051301</v>
      </c>
      <c r="BI6" s="28">
        <v>71.804112438212698</v>
      </c>
      <c r="BJ6" s="28">
        <v>0.46683076690202102</v>
      </c>
      <c r="BK6" s="28">
        <v>21804.388251227701</v>
      </c>
      <c r="BL6" s="28">
        <v>1856.9108257799101</v>
      </c>
      <c r="BM6" s="28">
        <v>118.319012567447</v>
      </c>
      <c r="BN6" s="28">
        <v>813.63253467012203</v>
      </c>
      <c r="BO6" s="28">
        <v>34.460958149104101</v>
      </c>
      <c r="BP6" s="28">
        <v>253.86292603569899</v>
      </c>
      <c r="BQ6" s="28">
        <v>6678.2625977149</v>
      </c>
      <c r="BR6" s="28">
        <v>47.450702202707802</v>
      </c>
      <c r="BT6" s="37">
        <f t="shared" si="0"/>
        <v>3.557585717833646E-5</v>
      </c>
      <c r="BU6" s="25">
        <f t="shared" si="1"/>
        <v>1.7385767742928802E-3</v>
      </c>
      <c r="BV6" s="25">
        <f t="shared" si="2"/>
        <v>2.7397031931988241E-3</v>
      </c>
      <c r="BW6" s="25">
        <f t="shared" si="3"/>
        <v>2.3559954923309447E-3</v>
      </c>
      <c r="BX6" s="25">
        <f t="shared" si="4"/>
        <v>-5.9162547034538916E-3</v>
      </c>
      <c r="BY6" s="25">
        <f t="shared" si="4"/>
        <v>-1.1194150984947498E-3</v>
      </c>
      <c r="BZ6" s="25">
        <f t="shared" si="5"/>
        <v>2.670096804954739E-3</v>
      </c>
      <c r="CA6" s="25">
        <f t="shared" si="6"/>
        <v>1.648544366755926E-3</v>
      </c>
      <c r="CB6" s="25" t="str">
        <f t="shared" si="7"/>
        <v/>
      </c>
    </row>
    <row r="7" spans="1:80" x14ac:dyDescent="0.3">
      <c r="A7" s="21" t="s">
        <v>80</v>
      </c>
      <c r="B7" s="28">
        <v>513172.06138050044</v>
      </c>
      <c r="C7" s="28">
        <v>1301.4514220301501</v>
      </c>
      <c r="D7" s="28">
        <v>41622.786605795402</v>
      </c>
      <c r="E7" s="28">
        <v>15756.727935657133</v>
      </c>
      <c r="F7" s="28">
        <v>10530.228461592054</v>
      </c>
      <c r="G7" s="28">
        <v>130631.9556538461</v>
      </c>
      <c r="H7" s="28">
        <v>38175.184992534298</v>
      </c>
      <c r="I7" s="28"/>
      <c r="J7" s="28"/>
      <c r="K7" s="28"/>
      <c r="L7" s="28"/>
      <c r="M7" s="28" t="s">
        <v>123</v>
      </c>
      <c r="N7" s="28">
        <v>2570.2913031588901</v>
      </c>
      <c r="O7" s="28">
        <v>252.01206365028199</v>
      </c>
      <c r="P7" s="28">
        <v>251.851742030081</v>
      </c>
      <c r="Q7" s="28">
        <v>36.067023936334401</v>
      </c>
      <c r="R7" s="28">
        <v>222.186023090324</v>
      </c>
      <c r="S7" s="28">
        <v>7975.2327080649202</v>
      </c>
      <c r="T7" s="28">
        <v>513672.66606510401</v>
      </c>
      <c r="U7" s="28">
        <v>151.86623608526801</v>
      </c>
      <c r="V7" s="28">
        <v>8.1938415031043395</v>
      </c>
      <c r="W7" s="28">
        <v>45.556466513506003</v>
      </c>
      <c r="X7" s="28">
        <v>5930.6289278029799</v>
      </c>
      <c r="Y7" s="28">
        <v>2044.1953614961401</v>
      </c>
      <c r="Z7" s="28">
        <v>2044.1953614961401</v>
      </c>
      <c r="AA7" s="28">
        <v>7.1045589382016603</v>
      </c>
      <c r="AB7" s="28">
        <v>63.011342178998397</v>
      </c>
      <c r="AC7" s="28">
        <v>1.10650690341456</v>
      </c>
      <c r="AD7" s="28">
        <v>217.22557940509699</v>
      </c>
      <c r="AE7" s="28">
        <v>7176.5823332226901</v>
      </c>
      <c r="AF7" s="28">
        <v>9.5305318229654699</v>
      </c>
      <c r="AG7" s="28">
        <v>1303.81825079795</v>
      </c>
      <c r="AH7" s="28">
        <v>0</v>
      </c>
      <c r="AI7" s="28">
        <v>35169.4592257529</v>
      </c>
      <c r="AJ7" s="28">
        <v>3900.6151188696199</v>
      </c>
      <c r="AK7" s="28">
        <v>39077.1789035607</v>
      </c>
      <c r="AL7" s="28">
        <v>40.016212841504299</v>
      </c>
      <c r="AM7" s="28">
        <v>440.94291888582001</v>
      </c>
      <c r="AN7" s="28">
        <v>1290.9821062139299</v>
      </c>
      <c r="AO7" s="28">
        <v>8849.8710658763302</v>
      </c>
      <c r="AP7" s="28">
        <v>82.6791634685367</v>
      </c>
      <c r="AQ7" s="28">
        <v>124.06225057622299</v>
      </c>
      <c r="AR7" s="28">
        <v>406.25567852369102</v>
      </c>
      <c r="AS7" s="28">
        <v>78.115710951054993</v>
      </c>
      <c r="AT7" s="28">
        <v>79.671498562773905</v>
      </c>
      <c r="AU7" s="28">
        <v>123.527144908374</v>
      </c>
      <c r="AV7" s="28">
        <v>15662.255850155299</v>
      </c>
      <c r="AW7" s="28">
        <v>10455.9312430748</v>
      </c>
      <c r="AX7" s="28">
        <v>5206.3246070805299</v>
      </c>
      <c r="AY7" s="28">
        <v>146.296095192488</v>
      </c>
      <c r="AZ7" s="28">
        <v>3.2732451825261601</v>
      </c>
      <c r="BA7" s="28">
        <v>4646.6801856511902</v>
      </c>
      <c r="BB7" s="28">
        <v>253.85595832980101</v>
      </c>
      <c r="BC7" s="28">
        <v>698.98510885003202</v>
      </c>
      <c r="BD7" s="28">
        <v>15.8627193398182</v>
      </c>
      <c r="BE7" s="28">
        <v>91.785850238663897</v>
      </c>
      <c r="BF7" s="28">
        <v>1751.81530603652</v>
      </c>
      <c r="BG7" s="28">
        <v>345.40281704080701</v>
      </c>
      <c r="BH7" s="28">
        <v>237.70306055143101</v>
      </c>
      <c r="BI7" s="28">
        <v>417.92972904571599</v>
      </c>
      <c r="BJ7" s="28">
        <v>6.4504314520620003</v>
      </c>
      <c r="BK7" s="28">
        <v>131039.625946844</v>
      </c>
      <c r="BL7" s="28">
        <v>8449.6584524316295</v>
      </c>
      <c r="BM7" s="28">
        <v>0</v>
      </c>
      <c r="BN7" s="28">
        <v>2668.4970529564398</v>
      </c>
      <c r="BO7" s="28">
        <v>3202.6796068346498</v>
      </c>
      <c r="BP7" s="28">
        <v>2384.73289494236</v>
      </c>
      <c r="BQ7" s="28">
        <v>38183.057570974001</v>
      </c>
      <c r="BR7" s="28">
        <v>2066.6172447075201</v>
      </c>
      <c r="BT7" s="37">
        <f t="shared" si="0"/>
        <v>1.818083888741082E-4</v>
      </c>
      <c r="BU7" s="25">
        <f t="shared" si="1"/>
        <v>9.7551040338572333E-4</v>
      </c>
      <c r="BV7" s="25">
        <f t="shared" si="2"/>
        <v>1.8186070780174574E-3</v>
      </c>
      <c r="BW7" s="25">
        <f t="shared" si="3"/>
        <v>-6.1158992701374322E-2</v>
      </c>
      <c r="BX7" s="25">
        <f t="shared" si="4"/>
        <v>-5.9956664789549904E-3</v>
      </c>
      <c r="BY7" s="25">
        <f t="shared" si="4"/>
        <v>-7.055613160554532E-3</v>
      </c>
      <c r="BZ7" s="25">
        <f t="shared" si="5"/>
        <v>3.1207547261877808E-3</v>
      </c>
      <c r="CA7" s="25">
        <f t="shared" si="6"/>
        <v>2.062224044557352E-4</v>
      </c>
      <c r="CB7" s="25" t="str">
        <f t="shared" si="7"/>
        <v/>
      </c>
    </row>
    <row r="8" spans="1:80" x14ac:dyDescent="0.3">
      <c r="A8" s="60" t="s">
        <v>81</v>
      </c>
      <c r="B8" s="28">
        <v>94670.080168404384</v>
      </c>
      <c r="C8" s="28">
        <v>4180.7638466384906</v>
      </c>
      <c r="D8" s="28">
        <v>72529.264808255102</v>
      </c>
      <c r="E8" s="28">
        <v>19825.015972959991</v>
      </c>
      <c r="F8" s="28">
        <v>11414.068033354446</v>
      </c>
      <c r="G8" s="28">
        <v>249695.12499424358</v>
      </c>
      <c r="H8" s="28">
        <v>64215.665284382994</v>
      </c>
      <c r="I8" s="28"/>
      <c r="J8" s="28"/>
      <c r="K8" s="28"/>
      <c r="L8" s="28"/>
      <c r="M8" s="28" t="s">
        <v>72</v>
      </c>
      <c r="N8" s="28">
        <v>8514.9426272642195</v>
      </c>
      <c r="O8" s="28">
        <v>267.39555519636502</v>
      </c>
      <c r="P8" s="28">
        <v>267.37760222191702</v>
      </c>
      <c r="Q8" s="28">
        <v>102.162827950465</v>
      </c>
      <c r="R8" s="28">
        <v>713.89324914289398</v>
      </c>
      <c r="S8" s="28">
        <v>89541.452015803196</v>
      </c>
      <c r="T8" s="28">
        <v>94812.592118106899</v>
      </c>
      <c r="U8" s="28">
        <v>758.03149647438295</v>
      </c>
      <c r="V8" s="28">
        <v>836.77349019183805</v>
      </c>
      <c r="W8" s="28">
        <v>74.925852603646604</v>
      </c>
      <c r="X8" s="28">
        <v>12321.750425435799</v>
      </c>
      <c r="Y8" s="28">
        <v>1503.23960070716</v>
      </c>
      <c r="Z8" s="28">
        <v>1503.23960070716</v>
      </c>
      <c r="AA8" s="28">
        <v>18.398543069753799</v>
      </c>
      <c r="AB8" s="28">
        <v>331.93647541537098</v>
      </c>
      <c r="AC8" s="28">
        <v>11.8808186529066</v>
      </c>
      <c r="AD8" s="28">
        <v>928.34723932050895</v>
      </c>
      <c r="AE8" s="28">
        <v>8169.5257877663098</v>
      </c>
      <c r="AF8" s="28">
        <v>18.8135824481935</v>
      </c>
      <c r="AG8" s="28">
        <v>4187.0589688698701</v>
      </c>
      <c r="AH8" s="28">
        <v>0</v>
      </c>
      <c r="AI8" s="28">
        <v>65424.908464784799</v>
      </c>
      <c r="AJ8" s="28">
        <v>7251.03437449175</v>
      </c>
      <c r="AK8" s="28">
        <v>72694.341382346305</v>
      </c>
      <c r="AL8" s="28">
        <v>7.28304137677</v>
      </c>
      <c r="AM8" s="28">
        <v>725.13166075830395</v>
      </c>
      <c r="AN8" s="28">
        <v>252.00392420432399</v>
      </c>
      <c r="AO8" s="28">
        <v>21971.819573854202</v>
      </c>
      <c r="AP8" s="28">
        <v>294.31476291664598</v>
      </c>
      <c r="AQ8" s="28">
        <v>94.811832558229995</v>
      </c>
      <c r="AR8" s="28">
        <v>482.48585961043199</v>
      </c>
      <c r="AS8" s="28">
        <v>143.74126356878401</v>
      </c>
      <c r="AT8" s="28">
        <v>72.448640870935904</v>
      </c>
      <c r="AU8" s="28">
        <v>225.04126654578999</v>
      </c>
      <c r="AV8" s="28">
        <v>20060.679678853699</v>
      </c>
      <c r="AW8" s="28">
        <v>11433.1267011778</v>
      </c>
      <c r="AX8" s="28">
        <v>8627.5529776759595</v>
      </c>
      <c r="AY8" s="28">
        <v>64.8412075660423</v>
      </c>
      <c r="AZ8" s="28">
        <v>5.5193433983476199</v>
      </c>
      <c r="BA8" s="28">
        <v>5472.0492080213899</v>
      </c>
      <c r="BB8" s="28">
        <v>102.432173202599</v>
      </c>
      <c r="BC8" s="28">
        <v>805.72613034337405</v>
      </c>
      <c r="BD8" s="28">
        <v>60.041128061641203</v>
      </c>
      <c r="BE8" s="28">
        <v>166.84916772862101</v>
      </c>
      <c r="BF8" s="28">
        <v>2019.5224913857901</v>
      </c>
      <c r="BG8" s="28">
        <v>1583.04548982709</v>
      </c>
      <c r="BH8" s="28">
        <v>676.42178455948897</v>
      </c>
      <c r="BI8" s="28">
        <v>483.51796268973601</v>
      </c>
      <c r="BJ8" s="28">
        <v>11.3585539456221</v>
      </c>
      <c r="BK8" s="28">
        <v>250307.419838439</v>
      </c>
      <c r="BL8" s="28">
        <v>14642.126030940401</v>
      </c>
      <c r="BM8" s="28">
        <v>0.98962404647343005</v>
      </c>
      <c r="BN8" s="28">
        <v>1116.55925829577</v>
      </c>
      <c r="BO8" s="28">
        <v>4223.0334637789301</v>
      </c>
      <c r="BP8" s="28">
        <v>2628.22801972453</v>
      </c>
      <c r="BQ8" s="28">
        <v>64387.743830567902</v>
      </c>
      <c r="BR8" s="28">
        <v>3888.4593513762802</v>
      </c>
      <c r="BT8" s="37">
        <f t="shared" si="0"/>
        <v>2.5309456994711634E-4</v>
      </c>
      <c r="BU8" s="25">
        <f t="shared" si="1"/>
        <v>1.5053536391751979E-3</v>
      </c>
      <c r="BV8" s="25">
        <f t="shared" si="2"/>
        <v>1.5057349475601401E-3</v>
      </c>
      <c r="BW8" s="25">
        <f t="shared" si="3"/>
        <v>2.2759995503554907E-3</v>
      </c>
      <c r="BX8" s="25">
        <f t="shared" si="4"/>
        <v>1.188718870214976E-2</v>
      </c>
      <c r="BY8" s="25">
        <f t="shared" si="4"/>
        <v>1.6697524289902867E-3</v>
      </c>
      <c r="BZ8" s="25">
        <f t="shared" si="5"/>
        <v>2.4521697979066953E-3</v>
      </c>
      <c r="CA8" s="25">
        <f t="shared" si="6"/>
        <v>2.6796973203165901E-3</v>
      </c>
      <c r="CB8" s="25" t="str">
        <f t="shared" si="7"/>
        <v/>
      </c>
    </row>
    <row r="9" spans="1:80" x14ac:dyDescent="0.3">
      <c r="A9" s="21" t="s">
        <v>82</v>
      </c>
      <c r="B9" s="28">
        <v>4978.5307561963527</v>
      </c>
      <c r="C9" s="28">
        <v>2291.5711160115497</v>
      </c>
      <c r="D9" s="28">
        <v>3755.1802906342491</v>
      </c>
      <c r="E9" s="28">
        <v>2771.8441009403073</v>
      </c>
      <c r="F9" s="28">
        <v>1419.4326654132976</v>
      </c>
      <c r="G9" s="28">
        <v>134557.11403784796</v>
      </c>
      <c r="H9" s="28">
        <v>22943.1285379734</v>
      </c>
      <c r="I9" s="28"/>
      <c r="J9" s="28"/>
      <c r="K9" s="28"/>
      <c r="L9" s="28"/>
      <c r="M9" s="28" t="s">
        <v>124</v>
      </c>
      <c r="N9" s="28">
        <v>1271.8874031959001</v>
      </c>
      <c r="O9" s="28">
        <v>42.336272708586797</v>
      </c>
      <c r="P9" s="28">
        <v>42.336272708586797</v>
      </c>
      <c r="Q9" s="28">
        <v>14.9591681207442</v>
      </c>
      <c r="R9" s="28">
        <v>1680.43493280592</v>
      </c>
      <c r="S9" s="28">
        <v>12701.7459769245</v>
      </c>
      <c r="T9" s="28">
        <v>4967.1892383189697</v>
      </c>
      <c r="U9" s="28">
        <v>47.470894391114697</v>
      </c>
      <c r="V9" s="28">
        <v>2122.5070145232999</v>
      </c>
      <c r="W9" s="28">
        <v>26.029730452666399</v>
      </c>
      <c r="X9" s="28">
        <v>5701.0076064149598</v>
      </c>
      <c r="Y9" s="28">
        <v>165.83871315235399</v>
      </c>
      <c r="Z9" s="28">
        <v>165.83871315235399</v>
      </c>
      <c r="AA9" s="28">
        <v>2.2740266696229798</v>
      </c>
      <c r="AB9" s="28">
        <v>78.172259563825094</v>
      </c>
      <c r="AC9" s="28">
        <v>3.8693979040659099E-6</v>
      </c>
      <c r="AD9" s="28">
        <v>47.0288576108114</v>
      </c>
      <c r="AE9" s="28">
        <v>907.20854489828002</v>
      </c>
      <c r="AF9" s="28">
        <v>1.79923698844799</v>
      </c>
      <c r="AG9" s="28">
        <v>2297.8471163786098</v>
      </c>
      <c r="AH9" s="28">
        <v>0</v>
      </c>
      <c r="AI9" s="28">
        <v>3379.60586529893</v>
      </c>
      <c r="AJ9" s="28">
        <v>373.23755950628703</v>
      </c>
      <c r="AK9" s="28">
        <v>3755.11745147484</v>
      </c>
      <c r="AL9" s="28">
        <v>1.7048904574480401E-4</v>
      </c>
      <c r="AM9" s="28">
        <v>615.47464607588904</v>
      </c>
      <c r="AN9" s="28">
        <v>22.978204429493299</v>
      </c>
      <c r="AO9" s="28">
        <v>8890.9223000615093</v>
      </c>
      <c r="AP9" s="28">
        <v>29.475963574858401</v>
      </c>
      <c r="AQ9" s="28">
        <v>11.0882064495898</v>
      </c>
      <c r="AR9" s="28">
        <v>59.734180159735899</v>
      </c>
      <c r="AS9" s="28">
        <v>15.0737745270837</v>
      </c>
      <c r="AT9" s="28">
        <v>2.9904414281541198</v>
      </c>
      <c r="AU9" s="28">
        <v>12.166366756500601</v>
      </c>
      <c r="AV9" s="28">
        <v>2783.3317952961502</v>
      </c>
      <c r="AW9" s="28">
        <v>1422.7803213434299</v>
      </c>
      <c r="AX9" s="28">
        <v>1360.55147395272</v>
      </c>
      <c r="AY9" s="28">
        <v>4.4052663960515099</v>
      </c>
      <c r="AZ9" s="28">
        <v>0.71705481242745395</v>
      </c>
      <c r="BA9" s="28">
        <v>559.31789625946601</v>
      </c>
      <c r="BB9" s="28">
        <v>7.9405946906628904</v>
      </c>
      <c r="BC9" s="28">
        <v>169.58791378755299</v>
      </c>
      <c r="BD9" s="28">
        <v>5.6542665250924298</v>
      </c>
      <c r="BE9" s="28">
        <v>7.8259864120466496</v>
      </c>
      <c r="BF9" s="28">
        <v>425.43050995298501</v>
      </c>
      <c r="BG9" s="28">
        <v>2222.63706719221</v>
      </c>
      <c r="BH9" s="28">
        <v>58.774207559538603</v>
      </c>
      <c r="BI9" s="28">
        <v>28.377458325097901</v>
      </c>
      <c r="BJ9" s="28">
        <v>1.2420292970948901</v>
      </c>
      <c r="BK9" s="28">
        <v>134910.398990813</v>
      </c>
      <c r="BL9" s="28">
        <v>6853.7805833553502</v>
      </c>
      <c r="BM9" s="28">
        <v>2.88306572529308</v>
      </c>
      <c r="BN9" s="28">
        <v>16.975748386732899</v>
      </c>
      <c r="BO9" s="28">
        <v>1044.51063485654</v>
      </c>
      <c r="BP9" s="28">
        <v>893.30944160055196</v>
      </c>
      <c r="BQ9" s="28">
        <v>22998.104155808101</v>
      </c>
      <c r="BR9" s="28">
        <v>479.65399863694699</v>
      </c>
      <c r="BT9" s="37">
        <f t="shared" si="0"/>
        <v>6.0558070393506474E-4</v>
      </c>
      <c r="BU9" s="25">
        <f t="shared" si="1"/>
        <v>-2.2780853293448457E-3</v>
      </c>
      <c r="BV9" s="25">
        <f t="shared" si="2"/>
        <v>2.7387325329808559E-3</v>
      </c>
      <c r="BW9" s="25">
        <f t="shared" si="3"/>
        <v>-1.6733992656983491E-5</v>
      </c>
      <c r="BX9" s="25">
        <f t="shared" si="4"/>
        <v>4.1444229680687571E-3</v>
      </c>
      <c r="BY9" s="25">
        <f t="shared" si="4"/>
        <v>2.3584464495591726E-3</v>
      </c>
      <c r="BZ9" s="25">
        <f t="shared" si="5"/>
        <v>2.6255390173251627E-3</v>
      </c>
      <c r="CA9" s="25">
        <f t="shared" si="6"/>
        <v>2.3961691947857445E-3</v>
      </c>
      <c r="CB9" s="25" t="str">
        <f t="shared" si="7"/>
        <v/>
      </c>
    </row>
    <row r="10" spans="1:80" x14ac:dyDescent="0.3">
      <c r="A10" s="21" t="s">
        <v>83</v>
      </c>
      <c r="B10" s="28">
        <v>47397.115810310199</v>
      </c>
      <c r="C10" s="28">
        <v>1332.10027676645</v>
      </c>
      <c r="D10" s="28">
        <v>66578.266234870112</v>
      </c>
      <c r="E10" s="28">
        <v>7750.2853741715189</v>
      </c>
      <c r="F10" s="28">
        <v>4511.6368297904992</v>
      </c>
      <c r="G10" s="28">
        <v>107042.60707191509</v>
      </c>
      <c r="H10" s="28">
        <v>196897.3862727528</v>
      </c>
      <c r="I10" s="28"/>
      <c r="J10" s="28"/>
      <c r="K10" s="28"/>
      <c r="L10" s="28"/>
      <c r="M10" s="28" t="s">
        <v>125</v>
      </c>
      <c r="N10" s="28">
        <v>306.14901050840803</v>
      </c>
      <c r="O10" s="28">
        <v>383.02148714807799</v>
      </c>
      <c r="P10" s="28">
        <v>382.98143659289701</v>
      </c>
      <c r="Q10" s="28">
        <v>13.055410617531701</v>
      </c>
      <c r="R10" s="28">
        <v>13768.573933616</v>
      </c>
      <c r="S10" s="28">
        <v>317605.50258789503</v>
      </c>
      <c r="T10" s="28">
        <v>47501.7471553871</v>
      </c>
      <c r="U10" s="28">
        <v>402.51581559619001</v>
      </c>
      <c r="V10" s="28">
        <v>50588.646341531901</v>
      </c>
      <c r="W10" s="28">
        <v>428.092265535754</v>
      </c>
      <c r="X10" s="28">
        <v>1395.42372348904</v>
      </c>
      <c r="Y10" s="28">
        <v>785.72617945562001</v>
      </c>
      <c r="Z10" s="28">
        <v>785.72617945562001</v>
      </c>
      <c r="AA10" s="28">
        <v>1.2129251559441501</v>
      </c>
      <c r="AB10" s="28">
        <v>258.44198664066198</v>
      </c>
      <c r="AC10" s="28">
        <v>0.27540426176313298</v>
      </c>
      <c r="AD10" s="28">
        <v>21.120212325321599</v>
      </c>
      <c r="AE10" s="28">
        <v>2345.4153265424702</v>
      </c>
      <c r="AF10" s="28">
        <v>5.2227302392346999</v>
      </c>
      <c r="AG10" s="28">
        <v>1334.7717846969799</v>
      </c>
      <c r="AH10" s="28">
        <v>0</v>
      </c>
      <c r="AI10" s="28">
        <v>60047.3851999978</v>
      </c>
      <c r="AJ10" s="28">
        <v>6670.7219747372401</v>
      </c>
      <c r="AK10" s="28">
        <v>66719.320099891003</v>
      </c>
      <c r="AL10" s="28">
        <v>0.32168256707506898</v>
      </c>
      <c r="AM10" s="28">
        <v>4537.5192946892103</v>
      </c>
      <c r="AN10" s="28">
        <v>39.931010583949202</v>
      </c>
      <c r="AO10" s="28">
        <v>111389.830509536</v>
      </c>
      <c r="AP10" s="28">
        <v>35.870566507603201</v>
      </c>
      <c r="AQ10" s="28">
        <v>59.452094978642698</v>
      </c>
      <c r="AR10" s="28">
        <v>175.641633444115</v>
      </c>
      <c r="AS10" s="28">
        <v>29.820746110881402</v>
      </c>
      <c r="AT10" s="28">
        <v>71.109819324062798</v>
      </c>
      <c r="AU10" s="28">
        <v>24.140902379448502</v>
      </c>
      <c r="AV10" s="28">
        <v>7802.2313574176496</v>
      </c>
      <c r="AW10" s="28">
        <v>4517.9428755754598</v>
      </c>
      <c r="AX10" s="28">
        <v>3284.2884818421799</v>
      </c>
      <c r="AY10" s="28">
        <v>0.52550661640128604</v>
      </c>
      <c r="AZ10" s="28">
        <v>0.56345461483600501</v>
      </c>
      <c r="BA10" s="28">
        <v>2012.21343077762</v>
      </c>
      <c r="BB10" s="28">
        <v>14.9895755604865</v>
      </c>
      <c r="BC10" s="28">
        <v>388.75609517573599</v>
      </c>
      <c r="BD10" s="28">
        <v>57.543736591544203</v>
      </c>
      <c r="BE10" s="28">
        <v>41.4300735228205</v>
      </c>
      <c r="BF10" s="28">
        <v>972.89594509388996</v>
      </c>
      <c r="BG10" s="28">
        <v>47197.064853284399</v>
      </c>
      <c r="BH10" s="28">
        <v>84.399073221007797</v>
      </c>
      <c r="BI10" s="28">
        <v>441.29722570368801</v>
      </c>
      <c r="BJ10" s="28">
        <v>67.361985368726494</v>
      </c>
      <c r="BK10" s="28">
        <v>107290.160873246</v>
      </c>
      <c r="BL10" s="28">
        <v>62741.0958689607</v>
      </c>
      <c r="BM10" s="28">
        <v>2089.4158172809198</v>
      </c>
      <c r="BN10" s="28">
        <v>192.503294124121</v>
      </c>
      <c r="BO10" s="28">
        <v>5326.4378227178004</v>
      </c>
      <c r="BP10" s="28">
        <v>6942.4500743485596</v>
      </c>
      <c r="BQ10" s="28">
        <v>196890.261959258</v>
      </c>
      <c r="BR10" s="28">
        <v>2688.65509161097</v>
      </c>
      <c r="BT10" s="37">
        <f t="shared" si="0"/>
        <v>1.8179519127715624E-5</v>
      </c>
      <c r="BU10" s="25">
        <f t="shared" si="1"/>
        <v>2.2075466679375658E-3</v>
      </c>
      <c r="BV10" s="25">
        <f t="shared" si="2"/>
        <v>2.0054856057944884E-3</v>
      </c>
      <c r="BW10" s="25">
        <f t="shared" si="3"/>
        <v>2.118617275542909E-3</v>
      </c>
      <c r="BX10" s="25">
        <f t="shared" si="4"/>
        <v>6.7024607144460886E-3</v>
      </c>
      <c r="BY10" s="25">
        <f t="shared" si="4"/>
        <v>1.3977290333569278E-3</v>
      </c>
      <c r="BZ10" s="25">
        <f t="shared" si="5"/>
        <v>2.3126660318035491E-3</v>
      </c>
      <c r="CA10" s="25">
        <f t="shared" si="6"/>
        <v>-3.6182874895722452E-5</v>
      </c>
      <c r="CB10" s="25" t="str">
        <f t="shared" si="7"/>
        <v/>
      </c>
    </row>
    <row r="11" spans="1:80" x14ac:dyDescent="0.3">
      <c r="A11" s="21" t="s">
        <v>84</v>
      </c>
      <c r="B11" s="28">
        <v>560080.9223116365</v>
      </c>
      <c r="C11" s="28">
        <v>9428.1369878380392</v>
      </c>
      <c r="D11" s="28">
        <v>447382.24481745693</v>
      </c>
      <c r="E11" s="28">
        <v>23235.064938535594</v>
      </c>
      <c r="F11" s="28">
        <v>11636.584107784241</v>
      </c>
      <c r="G11" s="28">
        <v>286947.49192532105</v>
      </c>
      <c r="H11" s="28">
        <v>556179.68261662265</v>
      </c>
      <c r="I11" s="28"/>
      <c r="J11" s="28"/>
      <c r="K11" s="28"/>
      <c r="L11" s="28"/>
      <c r="M11" s="28" t="s">
        <v>126</v>
      </c>
      <c r="N11" s="28">
        <v>1018.4104503406001</v>
      </c>
      <c r="O11" s="28">
        <v>604.67935685282202</v>
      </c>
      <c r="P11" s="28">
        <v>604.65239205913701</v>
      </c>
      <c r="Q11" s="28">
        <v>119.587337279347</v>
      </c>
      <c r="R11" s="28">
        <v>45244.135739969497</v>
      </c>
      <c r="S11" s="28">
        <v>746492.98779588495</v>
      </c>
      <c r="T11" s="28">
        <v>559545.235128887</v>
      </c>
      <c r="U11" s="28">
        <v>4259.3505171801999</v>
      </c>
      <c r="V11" s="28">
        <v>111794.57226894901</v>
      </c>
      <c r="W11" s="28">
        <v>855.94035645465897</v>
      </c>
      <c r="X11" s="28">
        <v>2058.0362512236102</v>
      </c>
      <c r="Y11" s="28">
        <v>3226.4255805957901</v>
      </c>
      <c r="Z11" s="28">
        <v>3226.4255805957901</v>
      </c>
      <c r="AA11" s="28">
        <v>9.4828498882561103</v>
      </c>
      <c r="AB11" s="28">
        <v>1636.8899049265201</v>
      </c>
      <c r="AC11" s="28">
        <v>0.22550690420741001</v>
      </c>
      <c r="AD11" s="28">
        <v>69.105448402444907</v>
      </c>
      <c r="AE11" s="28">
        <v>6378.64406296164</v>
      </c>
      <c r="AF11" s="28">
        <v>22.029863878952298</v>
      </c>
      <c r="AG11" s="28">
        <v>9453.86307826958</v>
      </c>
      <c r="AH11" s="28">
        <v>0</v>
      </c>
      <c r="AI11" s="28">
        <v>403734.55348997097</v>
      </c>
      <c r="AJ11" s="28">
        <v>44850.109966765303</v>
      </c>
      <c r="AK11" s="28">
        <v>448594.14630662499</v>
      </c>
      <c r="AL11" s="28">
        <v>17.526073454385401</v>
      </c>
      <c r="AM11" s="28">
        <v>16421.128299117001</v>
      </c>
      <c r="AN11" s="28">
        <v>195.62031856787701</v>
      </c>
      <c r="AO11" s="28">
        <v>298585.12413108</v>
      </c>
      <c r="AP11" s="28">
        <v>277.92466729498301</v>
      </c>
      <c r="AQ11" s="28">
        <v>176.633514332798</v>
      </c>
      <c r="AR11" s="28">
        <v>470.37437512745498</v>
      </c>
      <c r="AS11" s="28">
        <v>115.200140654883</v>
      </c>
      <c r="AT11" s="28">
        <v>49.750181066706297</v>
      </c>
      <c r="AU11" s="28">
        <v>84.809662758974198</v>
      </c>
      <c r="AV11" s="28">
        <v>23408.045978477101</v>
      </c>
      <c r="AW11" s="28">
        <v>11655.330437435399</v>
      </c>
      <c r="AX11" s="28">
        <v>11752.7155410417</v>
      </c>
      <c r="AY11" s="28">
        <v>6.9944580335874296</v>
      </c>
      <c r="AZ11" s="28">
        <v>2.5688857153722702</v>
      </c>
      <c r="BA11" s="28">
        <v>3617.2429352337099</v>
      </c>
      <c r="BB11" s="28">
        <v>42.078685616417701</v>
      </c>
      <c r="BC11" s="28">
        <v>1353.69118680313</v>
      </c>
      <c r="BD11" s="28">
        <v>164.88018441662899</v>
      </c>
      <c r="BE11" s="28">
        <v>116.76671649112301</v>
      </c>
      <c r="BF11" s="28">
        <v>3387.6803468972698</v>
      </c>
      <c r="BG11" s="28">
        <v>111440.215294522</v>
      </c>
      <c r="BH11" s="28">
        <v>371.99718866603803</v>
      </c>
      <c r="BI11" s="28">
        <v>626.73214702624</v>
      </c>
      <c r="BJ11" s="28">
        <v>594.38484273218796</v>
      </c>
      <c r="BK11" s="28">
        <v>287813.98007065803</v>
      </c>
      <c r="BL11" s="28">
        <v>183973.23808851899</v>
      </c>
      <c r="BM11" s="28">
        <v>1602.9978024328</v>
      </c>
      <c r="BN11" s="28">
        <v>5764.0135643374897</v>
      </c>
      <c r="BO11" s="28">
        <v>24477.031887253201</v>
      </c>
      <c r="BP11" s="28">
        <v>21605.583562455002</v>
      </c>
      <c r="BQ11" s="28">
        <v>556906.21009738895</v>
      </c>
      <c r="BR11" s="28">
        <v>15310.49805419</v>
      </c>
      <c r="BT11" s="37">
        <f t="shared" si="0"/>
        <v>2.1139040636910925E-5</v>
      </c>
      <c r="BU11" s="25">
        <f t="shared" si="1"/>
        <v>-9.5644604450826416E-4</v>
      </c>
      <c r="BV11" s="25">
        <f t="shared" si="2"/>
        <v>2.7286504708964811E-3</v>
      </c>
      <c r="BW11" s="25">
        <f t="shared" si="3"/>
        <v>2.7088725652546675E-3</v>
      </c>
      <c r="BX11" s="25">
        <f t="shared" si="4"/>
        <v>7.4448270490785895E-3</v>
      </c>
      <c r="BY11" s="25">
        <f t="shared" si="4"/>
        <v>1.6109821814992529E-3</v>
      </c>
      <c r="BZ11" s="25">
        <f t="shared" si="5"/>
        <v>3.0196749221369063E-3</v>
      </c>
      <c r="CA11" s="25">
        <f t="shared" si="6"/>
        <v>1.3062819507326242E-3</v>
      </c>
      <c r="CB11" s="25" t="str">
        <f t="shared" si="7"/>
        <v/>
      </c>
    </row>
    <row r="12" spans="1:80" x14ac:dyDescent="0.3">
      <c r="A12" s="21" t="s">
        <v>85</v>
      </c>
      <c r="B12" s="28">
        <v>208726.8755851913</v>
      </c>
      <c r="C12" s="28">
        <v>1814.8016168758002</v>
      </c>
      <c r="D12" s="28">
        <v>102308.17770404473</v>
      </c>
      <c r="E12" s="28">
        <v>32928.815458637837</v>
      </c>
      <c r="F12" s="28">
        <v>12007.085230371067</v>
      </c>
      <c r="G12" s="28">
        <v>84143.19555545201</v>
      </c>
      <c r="H12" s="28">
        <v>81978.0975923691</v>
      </c>
      <c r="I12" s="28"/>
      <c r="J12" s="28"/>
      <c r="K12" s="28"/>
      <c r="L12" s="28"/>
      <c r="M12" s="28" t="s">
        <v>73</v>
      </c>
      <c r="N12" s="28">
        <v>1012.4355361634</v>
      </c>
      <c r="O12" s="28">
        <v>724.41676945262998</v>
      </c>
      <c r="P12" s="28">
        <v>724.32885475219803</v>
      </c>
      <c r="Q12" s="28">
        <v>89.352025346351596</v>
      </c>
      <c r="R12" s="28">
        <v>2092.5754808235401</v>
      </c>
      <c r="S12" s="28">
        <v>141038.02612136101</v>
      </c>
      <c r="T12" s="28">
        <v>209277.83714981601</v>
      </c>
      <c r="U12" s="28">
        <v>303.23174941524098</v>
      </c>
      <c r="V12" s="28">
        <v>20923.664051785599</v>
      </c>
      <c r="W12" s="28">
        <v>139.88119245300399</v>
      </c>
      <c r="X12" s="28">
        <v>968.78078479792498</v>
      </c>
      <c r="Y12" s="28">
        <v>1606.46096386166</v>
      </c>
      <c r="Z12" s="28">
        <v>1606.46096386166</v>
      </c>
      <c r="AA12" s="28">
        <v>9.5895090282356996</v>
      </c>
      <c r="AB12" s="28">
        <v>171.366060804146</v>
      </c>
      <c r="AC12" s="28">
        <v>0.60440552287983895</v>
      </c>
      <c r="AD12" s="28">
        <v>88.190607217585395</v>
      </c>
      <c r="AE12" s="28">
        <v>12656.373016818199</v>
      </c>
      <c r="AF12" s="28">
        <v>21.3134033761776</v>
      </c>
      <c r="AG12" s="28">
        <v>1818.7105765146</v>
      </c>
      <c r="AH12" s="28">
        <v>0</v>
      </c>
      <c r="AI12" s="28">
        <v>92326.5434870108</v>
      </c>
      <c r="AJ12" s="28">
        <v>10247.5479200681</v>
      </c>
      <c r="AK12" s="28">
        <v>102583.680916107</v>
      </c>
      <c r="AL12" s="28">
        <v>47.024669569391001</v>
      </c>
      <c r="AM12" s="28">
        <v>981.69977554086495</v>
      </c>
      <c r="AN12" s="28">
        <v>462.84750924007898</v>
      </c>
      <c r="AO12" s="28">
        <v>32272.516959996101</v>
      </c>
      <c r="AP12" s="28">
        <v>134.001523897661</v>
      </c>
      <c r="AQ12" s="28">
        <v>89.0547970241131</v>
      </c>
      <c r="AR12" s="28">
        <v>373.43189499385397</v>
      </c>
      <c r="AS12" s="28">
        <v>151.68328114962199</v>
      </c>
      <c r="AT12" s="28">
        <v>81.586318954237498</v>
      </c>
      <c r="AU12" s="28">
        <v>101.785361969565</v>
      </c>
      <c r="AV12" s="28">
        <v>33222.101841018499</v>
      </c>
      <c r="AW12" s="28">
        <v>12037.4600019889</v>
      </c>
      <c r="AX12" s="28">
        <v>21184.6418390295</v>
      </c>
      <c r="AY12" s="28">
        <v>31.589449627804498</v>
      </c>
      <c r="AZ12" s="28">
        <v>6.9889262281673403</v>
      </c>
      <c r="BA12" s="28">
        <v>5249.9676254547803</v>
      </c>
      <c r="BB12" s="28">
        <v>80.676889815296803</v>
      </c>
      <c r="BC12" s="28">
        <v>1116.69551951366</v>
      </c>
      <c r="BD12" s="28">
        <v>56.099999698491402</v>
      </c>
      <c r="BE12" s="28">
        <v>73.745010762633996</v>
      </c>
      <c r="BF12" s="28">
        <v>2796.1593823828598</v>
      </c>
      <c r="BG12" s="28">
        <v>17420.588624268799</v>
      </c>
      <c r="BH12" s="28">
        <v>767.20214661977298</v>
      </c>
      <c r="BI12" s="28">
        <v>451.51960509598302</v>
      </c>
      <c r="BJ12" s="28">
        <v>12.4247595603916</v>
      </c>
      <c r="BK12" s="28">
        <v>84344.483971719994</v>
      </c>
      <c r="BL12" s="28">
        <v>22898.349340094599</v>
      </c>
      <c r="BM12" s="28">
        <v>0</v>
      </c>
      <c r="BN12" s="28">
        <v>7777.7008376874501</v>
      </c>
      <c r="BO12" s="28">
        <v>2073.9448815372398</v>
      </c>
      <c r="BP12" s="28">
        <v>1625.46668514966</v>
      </c>
      <c r="BQ12" s="28">
        <v>82129.923162089297</v>
      </c>
      <c r="BR12" s="28">
        <v>697.90704602639903</v>
      </c>
      <c r="BT12" s="37">
        <f t="shared" si="0"/>
        <v>9.3479868752984269E-5</v>
      </c>
      <c r="BU12" s="25">
        <f t="shared" si="1"/>
        <v>2.639629243143812E-3</v>
      </c>
      <c r="BV12" s="25">
        <f t="shared" si="2"/>
        <v>2.1539321997790357E-3</v>
      </c>
      <c r="BW12" s="25">
        <f t="shared" si="3"/>
        <v>2.6928757626710387E-3</v>
      </c>
      <c r="BX12" s="25">
        <f t="shared" si="4"/>
        <v>8.9066787947189134E-3</v>
      </c>
      <c r="BY12" s="25">
        <f t="shared" si="4"/>
        <v>2.5297373205115888E-3</v>
      </c>
      <c r="BZ12" s="25">
        <f t="shared" si="5"/>
        <v>2.3922126434493549E-3</v>
      </c>
      <c r="CA12" s="25">
        <f t="shared" si="6"/>
        <v>1.85202601889031E-3</v>
      </c>
      <c r="CB12" s="25" t="str">
        <f t="shared" si="7"/>
        <v/>
      </c>
    </row>
    <row r="13" spans="1:80" x14ac:dyDescent="0.3">
      <c r="A13" s="24" t="s">
        <v>86</v>
      </c>
      <c r="B13" s="28">
        <v>270.08041391199998</v>
      </c>
      <c r="C13" s="28">
        <v>2.3710954999999999E-2</v>
      </c>
      <c r="D13" s="28">
        <v>20.409893638049901</v>
      </c>
      <c r="E13" s="28">
        <v>3.5295115010623501</v>
      </c>
      <c r="F13" s="28">
        <v>2.50695870283384</v>
      </c>
      <c r="G13" s="28">
        <v>3.2506211099977498</v>
      </c>
      <c r="H13" s="28">
        <v>25.938678581999998</v>
      </c>
      <c r="I13" s="28"/>
      <c r="J13" s="28"/>
      <c r="K13" s="28"/>
      <c r="L13" s="28"/>
      <c r="M13" s="28" t="s">
        <v>86</v>
      </c>
      <c r="N13" s="28">
        <v>9.2569418233326299E-6</v>
      </c>
      <c r="O13" s="28">
        <v>1.07150300745713E-4</v>
      </c>
      <c r="P13" s="28">
        <v>1.07150300745713E-4</v>
      </c>
      <c r="Q13" s="28">
        <v>2.0529407893649001E-4</v>
      </c>
      <c r="R13" s="28">
        <v>7.4254191173134297E-3</v>
      </c>
      <c r="S13" s="28">
        <v>5.8453218864068299</v>
      </c>
      <c r="T13" s="28">
        <v>8.6364915645650797E-2</v>
      </c>
      <c r="U13" s="28">
        <v>3.87989424097621E-4</v>
      </c>
      <c r="V13" s="28">
        <v>0.94340892954579003</v>
      </c>
      <c r="W13" s="28">
        <v>9.8867039666660799E-5</v>
      </c>
      <c r="X13" s="28">
        <v>0</v>
      </c>
      <c r="Y13" s="28">
        <v>3.08912145549143E-4</v>
      </c>
      <c r="Z13" s="28">
        <v>3.08912145549143E-4</v>
      </c>
      <c r="AA13" s="28">
        <v>2.9729056366672702E-6</v>
      </c>
      <c r="AB13" s="28">
        <v>1.07234217496982E-4</v>
      </c>
      <c r="AC13" s="28">
        <v>0</v>
      </c>
      <c r="AD13" s="28">
        <v>0</v>
      </c>
      <c r="AE13" s="28">
        <v>4.5427138125079202E-5</v>
      </c>
      <c r="AF13" s="28">
        <v>1.35748254005522E-5</v>
      </c>
      <c r="AG13" s="28">
        <v>3.7350584500404999E-6</v>
      </c>
      <c r="AH13" s="28">
        <v>0</v>
      </c>
      <c r="AI13" s="28">
        <v>3.3445575048088202E-4</v>
      </c>
      <c r="AJ13" s="28">
        <v>3.4188219602396399E-5</v>
      </c>
      <c r="AK13" s="28">
        <v>3.7161687571994601E-4</v>
      </c>
      <c r="AL13" s="28">
        <v>0</v>
      </c>
      <c r="AM13" s="28">
        <v>1.6887535012152899E-4</v>
      </c>
      <c r="AN13" s="28">
        <v>0</v>
      </c>
      <c r="AO13" s="28">
        <v>0.883682552290877</v>
      </c>
      <c r="AP13" s="28">
        <v>2.3827334005742999E-9</v>
      </c>
      <c r="AQ13" s="28">
        <v>8.3772108224893703E-10</v>
      </c>
      <c r="AR13" s="28">
        <v>3.1516835044670998E-6</v>
      </c>
      <c r="AS13" s="28">
        <v>1.0706625440235399E-9</v>
      </c>
      <c r="AT13" s="28">
        <v>0</v>
      </c>
      <c r="AU13" s="28">
        <v>1.55261605956889E-10</v>
      </c>
      <c r="AV13" s="28">
        <v>5.9360328111686097E-6</v>
      </c>
      <c r="AW13" s="28">
        <v>4.0865864468658398E-6</v>
      </c>
      <c r="AX13" s="28">
        <v>1.8494463643027599E-6</v>
      </c>
      <c r="AY13" s="28">
        <v>0</v>
      </c>
      <c r="AZ13" s="28">
        <v>0</v>
      </c>
      <c r="BA13" s="28">
        <v>1.6721065714269899E-8</v>
      </c>
      <c r="BB13" s="28">
        <v>0</v>
      </c>
      <c r="BC13" s="28">
        <v>1.7940331905840599E-7</v>
      </c>
      <c r="BD13" s="28">
        <v>0</v>
      </c>
      <c r="BE13" s="28">
        <v>4.66245583866574E-9</v>
      </c>
      <c r="BF13" s="28">
        <v>7.1760004850168404E-7</v>
      </c>
      <c r="BG13" s="28">
        <v>0.72038452360654504</v>
      </c>
      <c r="BH13" s="28">
        <v>0</v>
      </c>
      <c r="BI13" s="28">
        <v>1.2053329805938099E-8</v>
      </c>
      <c r="BJ13" s="28">
        <v>1.63448469716761E-11</v>
      </c>
      <c r="BK13" s="28">
        <v>6.1298015289053497E-7</v>
      </c>
      <c r="BL13" s="28">
        <v>0.47746686685824902</v>
      </c>
      <c r="BM13" s="28">
        <v>0</v>
      </c>
      <c r="BN13" s="28">
        <v>0</v>
      </c>
      <c r="BO13" s="28">
        <v>7.3994781245280503E-3</v>
      </c>
      <c r="BP13" s="28">
        <v>9.4682407182658107E-3</v>
      </c>
      <c r="BQ13" s="28">
        <v>1.6292203905487801</v>
      </c>
      <c r="BR13" s="28">
        <v>1.4593985063134801E-3</v>
      </c>
      <c r="BT13" s="37">
        <f t="shared" si="0"/>
        <v>7.9999209694332617E-3</v>
      </c>
      <c r="BU13" s="25">
        <f t="shared" si="1"/>
        <v>-0.99968022518036492</v>
      </c>
      <c r="BV13" s="25">
        <f t="shared" si="2"/>
        <v>-0.99984247541062599</v>
      </c>
      <c r="BW13" s="25">
        <f t="shared" si="3"/>
        <v>-0.99998179231688744</v>
      </c>
      <c r="BX13" s="25">
        <f t="shared" si="4"/>
        <v>-0.99999831817156304</v>
      </c>
      <c r="BY13" s="25">
        <f t="shared" si="4"/>
        <v>-0.99999836990276614</v>
      </c>
      <c r="BZ13" s="25">
        <f t="shared" si="5"/>
        <v>-0.99999981142676053</v>
      </c>
      <c r="CA13" s="25">
        <f t="shared" si="6"/>
        <v>-0.93718953780169167</v>
      </c>
      <c r="CB13" s="25" t="str">
        <f t="shared" si="7"/>
        <v/>
      </c>
    </row>
    <row r="14" spans="1:80" x14ac:dyDescent="0.3">
      <c r="A14" s="24" t="s">
        <v>87</v>
      </c>
      <c r="B14" s="28">
        <v>4374.8462520123994</v>
      </c>
      <c r="C14" s="28">
        <v>1.7539209652999999</v>
      </c>
      <c r="D14" s="28">
        <v>10882.402881872598</v>
      </c>
      <c r="E14" s="28">
        <v>457.30515145794919</v>
      </c>
      <c r="F14" s="28">
        <v>440.86998123155399</v>
      </c>
      <c r="G14" s="28">
        <v>673.27457137054989</v>
      </c>
      <c r="H14" s="28">
        <v>2065.8001227344998</v>
      </c>
      <c r="I14" s="28"/>
      <c r="J14" s="28"/>
      <c r="K14" s="28"/>
      <c r="L14" s="28"/>
      <c r="M14" s="28" t="s">
        <v>180</v>
      </c>
      <c r="N14" s="28">
        <v>1.85408910842969E-2</v>
      </c>
      <c r="O14" s="28">
        <v>0.229951459325452</v>
      </c>
      <c r="P14" s="28">
        <v>0.229951459325452</v>
      </c>
      <c r="Q14" s="28">
        <v>0.411112529489573</v>
      </c>
      <c r="R14" s="28">
        <v>17.866020832301999</v>
      </c>
      <c r="S14" s="28">
        <v>201.50155875041901</v>
      </c>
      <c r="T14" s="28">
        <v>233.091125624873</v>
      </c>
      <c r="U14" s="28">
        <v>1.1164404723424599</v>
      </c>
      <c r="V14" s="28">
        <v>31.8357925542436</v>
      </c>
      <c r="W14" s="28">
        <v>0.35694010893037198</v>
      </c>
      <c r="X14" s="28">
        <v>0</v>
      </c>
      <c r="Y14" s="28">
        <v>1.9151899338745599</v>
      </c>
      <c r="Z14" s="28">
        <v>1.9151899338745599</v>
      </c>
      <c r="AA14" s="28">
        <v>2.7916611643711099E-2</v>
      </c>
      <c r="AB14" s="28">
        <v>2.4512775208287199</v>
      </c>
      <c r="AC14" s="28">
        <v>0</v>
      </c>
      <c r="AD14" s="28">
        <v>0</v>
      </c>
      <c r="AE14" s="28">
        <v>9.1952753651129898E-2</v>
      </c>
      <c r="AF14" s="28">
        <v>2.7184722514413201E-2</v>
      </c>
      <c r="AG14" s="28">
        <v>0.192296290282577</v>
      </c>
      <c r="AH14" s="28">
        <v>0</v>
      </c>
      <c r="AI14" s="28">
        <v>145.43069270325199</v>
      </c>
      <c r="AJ14" s="28">
        <v>16.131020596680901</v>
      </c>
      <c r="AK14" s="28">
        <v>161.589629911576</v>
      </c>
      <c r="AL14" s="28">
        <v>0</v>
      </c>
      <c r="AM14" s="28">
        <v>6.8723772725519101</v>
      </c>
      <c r="AN14" s="28">
        <v>3.97067345690243E-2</v>
      </c>
      <c r="AO14" s="28">
        <v>124.735593220787</v>
      </c>
      <c r="AP14" s="28">
        <v>5.5213187938513E-2</v>
      </c>
      <c r="AQ14" s="28">
        <v>0.14066593903117799</v>
      </c>
      <c r="AR14" s="28">
        <v>2.31356437771788</v>
      </c>
      <c r="AS14" s="28">
        <v>8.0084398882256394E-2</v>
      </c>
      <c r="AT14" s="28">
        <v>0</v>
      </c>
      <c r="AU14" s="28">
        <v>1.8782792815136801E-2</v>
      </c>
      <c r="AV14" s="28">
        <v>8.24739115077851</v>
      </c>
      <c r="AW14" s="28">
        <v>7.6602104544486496</v>
      </c>
      <c r="AX14" s="28">
        <v>0.58718069632985503</v>
      </c>
      <c r="AY14" s="28">
        <v>0</v>
      </c>
      <c r="AZ14" s="28">
        <v>0</v>
      </c>
      <c r="BA14" s="28">
        <v>0.29848430099703999</v>
      </c>
      <c r="BB14" s="28">
        <v>0</v>
      </c>
      <c r="BC14" s="28">
        <v>1.0233430149308</v>
      </c>
      <c r="BD14" s="28">
        <v>0.226563071479358</v>
      </c>
      <c r="BE14" s="28">
        <v>0.124377215452195</v>
      </c>
      <c r="BF14" s="28">
        <v>2.7269168581932002</v>
      </c>
      <c r="BG14" s="28">
        <v>30.187010033839599</v>
      </c>
      <c r="BH14" s="28">
        <v>0.123793316688436</v>
      </c>
      <c r="BI14" s="28">
        <v>0.48870500669653899</v>
      </c>
      <c r="BJ14" s="28">
        <v>1.0239057083174801E-5</v>
      </c>
      <c r="BK14" s="28">
        <v>343.09290534036597</v>
      </c>
      <c r="BL14" s="28">
        <v>46.095711463350703</v>
      </c>
      <c r="BM14" s="28">
        <v>0</v>
      </c>
      <c r="BN14" s="28">
        <v>0</v>
      </c>
      <c r="BO14" s="28">
        <v>6.3759397482211799</v>
      </c>
      <c r="BP14" s="28">
        <v>7.2497385407166197</v>
      </c>
      <c r="BQ14" s="28">
        <v>202.00455166256</v>
      </c>
      <c r="BR14" s="28">
        <v>2.8731840905008399</v>
      </c>
      <c r="BT14" s="37">
        <f t="shared" si="0"/>
        <v>1.7276239607075925E-4</v>
      </c>
      <c r="BU14" s="25">
        <f t="shared" si="1"/>
        <v>-0.94672015604716342</v>
      </c>
      <c r="BV14" s="25">
        <f t="shared" si="2"/>
        <v>-0.89036205502584576</v>
      </c>
      <c r="BW14" s="25">
        <f t="shared" si="3"/>
        <v>-0.98515129134019253</v>
      </c>
      <c r="BX14" s="25">
        <f t="shared" si="4"/>
        <v>-0.98196523453872153</v>
      </c>
      <c r="BY14" s="25">
        <f t="shared" si="4"/>
        <v>-0.98262478558179411</v>
      </c>
      <c r="BZ14" s="25">
        <f t="shared" si="5"/>
        <v>-0.49041160927561894</v>
      </c>
      <c r="CA14" s="25">
        <f t="shared" si="6"/>
        <v>-0.90221486123489691</v>
      </c>
      <c r="CB14" s="25" t="str">
        <f t="shared" si="7"/>
        <v/>
      </c>
    </row>
    <row r="15" spans="1:80" x14ac:dyDescent="0.3">
      <c r="A15" s="18" t="s">
        <v>88</v>
      </c>
      <c r="B15" s="42">
        <v>439.59620872659997</v>
      </c>
      <c r="C15" s="42">
        <v>5.3061518349999899E-2</v>
      </c>
      <c r="D15" s="42">
        <v>815.40109256400001</v>
      </c>
      <c r="E15" s="42">
        <v>196.5865895948732</v>
      </c>
      <c r="F15" s="42">
        <v>51.187385341354393</v>
      </c>
      <c r="G15" s="42">
        <v>13.4270511488</v>
      </c>
      <c r="H15" s="42">
        <v>28.979125599100001</v>
      </c>
      <c r="I15" s="42"/>
      <c r="J15" s="42"/>
      <c r="K15" s="42"/>
      <c r="L15" s="28"/>
      <c r="M15" s="28" t="s">
        <v>88</v>
      </c>
      <c r="N15" s="28">
        <v>2.1865549346053899E-3</v>
      </c>
      <c r="O15" s="28">
        <v>2.5303907451511998E-2</v>
      </c>
      <c r="P15" s="28">
        <v>2.5303907451511998E-2</v>
      </c>
      <c r="Q15" s="28">
        <v>4.8484009490897699E-2</v>
      </c>
      <c r="R15" s="28">
        <v>9.9554988807641302E-3</v>
      </c>
      <c r="S15" s="28">
        <v>0</v>
      </c>
      <c r="T15" s="28">
        <v>5.9886434012907799</v>
      </c>
      <c r="U15" s="28">
        <v>9.16153892809074E-2</v>
      </c>
      <c r="V15" s="28">
        <v>3.08731634917904E-3</v>
      </c>
      <c r="W15" s="28">
        <v>2.3348316719853199E-2</v>
      </c>
      <c r="X15" s="28">
        <v>0</v>
      </c>
      <c r="Y15" s="28">
        <v>7.2949081911186903E-2</v>
      </c>
      <c r="Z15" s="28">
        <v>7.2949081911186903E-2</v>
      </c>
      <c r="AA15" s="28">
        <v>2.31370743563881E-2</v>
      </c>
      <c r="AB15" s="28">
        <v>2.5322907467605901E-2</v>
      </c>
      <c r="AC15" s="28">
        <v>0</v>
      </c>
      <c r="AD15" s="28">
        <v>0</v>
      </c>
      <c r="AE15" s="28">
        <v>1.07261768073766E-2</v>
      </c>
      <c r="AF15" s="28">
        <v>3.2061336620033301E-3</v>
      </c>
      <c r="AG15" s="28">
        <v>2.5101347905884699E-3</v>
      </c>
      <c r="AH15" s="28">
        <v>0</v>
      </c>
      <c r="AI15" s="28">
        <v>29.466945990068101</v>
      </c>
      <c r="AJ15" s="28">
        <v>3.2509619294851602</v>
      </c>
      <c r="AK15" s="28">
        <v>32.741044993909703</v>
      </c>
      <c r="AL15" s="28">
        <v>0</v>
      </c>
      <c r="AM15" s="28">
        <v>3.9878560988111697E-2</v>
      </c>
      <c r="AN15" s="28">
        <v>0</v>
      </c>
      <c r="AO15" s="28">
        <v>0.20527164875741899</v>
      </c>
      <c r="AP15" s="28">
        <v>6.60098767065151E-4</v>
      </c>
      <c r="AQ15" s="28">
        <v>2.3210994449864101E-4</v>
      </c>
      <c r="AR15" s="28">
        <v>0.87318242695811898</v>
      </c>
      <c r="AS15" s="28">
        <v>2.9665296494099799E-4</v>
      </c>
      <c r="AT15" s="28">
        <v>0</v>
      </c>
      <c r="AU15" s="28">
        <v>4.30254248030996E-5</v>
      </c>
      <c r="AV15" s="28">
        <v>1.3277559255212501</v>
      </c>
      <c r="AW15" s="28">
        <v>1.1322096587730099</v>
      </c>
      <c r="AX15" s="28">
        <v>0.195546266748237</v>
      </c>
      <c r="AY15" s="28">
        <v>0</v>
      </c>
      <c r="AZ15" s="28">
        <v>0</v>
      </c>
      <c r="BA15" s="28">
        <v>4.6320006393403799E-3</v>
      </c>
      <c r="BB15" s="28">
        <v>0</v>
      </c>
      <c r="BC15" s="28">
        <v>4.9705268495400599E-2</v>
      </c>
      <c r="BD15" s="28">
        <v>0</v>
      </c>
      <c r="BE15" s="28">
        <v>1.2918858887657899E-3</v>
      </c>
      <c r="BF15" s="28">
        <v>0.19882155679381799</v>
      </c>
      <c r="BG15" s="28">
        <v>4.6227677298897103E-4</v>
      </c>
      <c r="BH15" s="28">
        <v>0</v>
      </c>
      <c r="BI15" s="28">
        <v>3.34010394792682E-3</v>
      </c>
      <c r="BJ15" s="28">
        <v>4.5289483401952102E-6</v>
      </c>
      <c r="BK15" s="28">
        <v>0.64701816189641503</v>
      </c>
      <c r="BL15" s="28">
        <v>6.8596213375419601E-2</v>
      </c>
      <c r="BM15" s="28">
        <v>0</v>
      </c>
      <c r="BN15" s="28">
        <v>0</v>
      </c>
      <c r="BO15" s="28">
        <v>1.1724183567894101E-2</v>
      </c>
      <c r="BP15" s="28">
        <v>9.8965604854577595E-3</v>
      </c>
      <c r="BQ15" s="28">
        <v>0.58732415108274505</v>
      </c>
      <c r="BR15" s="28">
        <v>1.3382966676973199E-2</v>
      </c>
      <c r="BT15" s="37">
        <f t="shared" si="0"/>
        <v>7.0666878105729136E-4</v>
      </c>
      <c r="BU15" s="25">
        <f t="shared" si="1"/>
        <v>-0.986376944836175</v>
      </c>
      <c r="BV15" s="25">
        <f t="shared" si="2"/>
        <v>-0.95269387554967189</v>
      </c>
      <c r="BW15" s="25">
        <f t="shared" si="3"/>
        <v>-0.95984669962734948</v>
      </c>
      <c r="BX15" s="25">
        <f t="shared" si="4"/>
        <v>-0.99324594862621352</v>
      </c>
      <c r="BY15" s="25">
        <f t="shared" si="4"/>
        <v>-0.97788108044154598</v>
      </c>
      <c r="BZ15" s="25">
        <f t="shared" si="5"/>
        <v>-0.95181234101768941</v>
      </c>
      <c r="CA15" s="25">
        <f t="shared" si="6"/>
        <v>-0.97973285463447579</v>
      </c>
      <c r="CB15" s="25" t="str">
        <f t="shared" si="7"/>
        <v/>
      </c>
    </row>
    <row r="16" spans="1:80" x14ac:dyDescent="0.3">
      <c r="A16" s="22" t="s">
        <v>89</v>
      </c>
      <c r="B16" s="28">
        <v>310.37820736999998</v>
      </c>
      <c r="C16" s="28">
        <v>17.939331609</v>
      </c>
      <c r="D16" s="28">
        <v>1115.4353475999999</v>
      </c>
      <c r="E16" s="28">
        <v>1248.9167828</v>
      </c>
      <c r="F16" s="28">
        <v>829.86894594</v>
      </c>
      <c r="G16" s="28">
        <v>2404.6465635</v>
      </c>
      <c r="H16" s="28">
        <v>2432.7157379</v>
      </c>
      <c r="I16" s="28"/>
      <c r="J16" s="28"/>
      <c r="K16" s="28"/>
      <c r="L16" s="28"/>
      <c r="M16" s="28" t="s">
        <v>181</v>
      </c>
      <c r="N16" s="28">
        <v>171.85732213325099</v>
      </c>
      <c r="O16" s="28">
        <v>7.6523790257446098</v>
      </c>
      <c r="P16" s="28">
        <v>7.6523790257446098</v>
      </c>
      <c r="Q16" s="28">
        <v>2.4825332012235499</v>
      </c>
      <c r="R16" s="28">
        <v>36.907737153679903</v>
      </c>
      <c r="S16" s="28">
        <v>128.12615488774</v>
      </c>
      <c r="T16" s="28">
        <v>311.239335474021</v>
      </c>
      <c r="U16" s="28">
        <v>39.3993643464134</v>
      </c>
      <c r="V16" s="28">
        <v>15.0927109570223</v>
      </c>
      <c r="W16" s="28">
        <v>19.504116395039901</v>
      </c>
      <c r="X16" s="28">
        <v>1.2666055356631301</v>
      </c>
      <c r="Y16" s="28">
        <v>16.170307809525301</v>
      </c>
      <c r="Z16" s="28">
        <v>16.170307809525301</v>
      </c>
      <c r="AA16" s="28">
        <v>0</v>
      </c>
      <c r="AB16" s="28">
        <v>26.2808234229941</v>
      </c>
      <c r="AC16" s="28">
        <v>1.6617342611163599E-2</v>
      </c>
      <c r="AD16" s="28">
        <v>45.761562327071204</v>
      </c>
      <c r="AE16" s="28">
        <v>45.124238854635799</v>
      </c>
      <c r="AF16" s="28">
        <v>0.28459597231645101</v>
      </c>
      <c r="AG16" s="28">
        <v>17.991141426941599</v>
      </c>
      <c r="AH16" s="28">
        <v>0</v>
      </c>
      <c r="AI16" s="28">
        <v>1006.7787558035</v>
      </c>
      <c r="AJ16" s="28">
        <v>111.86402072388699</v>
      </c>
      <c r="AK16" s="28">
        <v>1118.64277652738</v>
      </c>
      <c r="AL16" s="28">
        <v>3.9799131242769403E-2</v>
      </c>
      <c r="AM16" s="28">
        <v>37.251715135555301</v>
      </c>
      <c r="AN16" s="28">
        <v>13.824406590497</v>
      </c>
      <c r="AO16" s="28">
        <v>1256.7013999277599</v>
      </c>
      <c r="AP16" s="28">
        <v>81.733577924722795</v>
      </c>
      <c r="AQ16" s="28">
        <v>15.466765101583499</v>
      </c>
      <c r="AR16" s="28">
        <v>23.263602569707299</v>
      </c>
      <c r="AS16" s="28">
        <v>9.9333281317481994</v>
      </c>
      <c r="AT16" s="28">
        <v>23.7378864884626</v>
      </c>
      <c r="AU16" s="28">
        <v>30.996100167134799</v>
      </c>
      <c r="AV16" s="28">
        <v>1252.2834983635601</v>
      </c>
      <c r="AW16" s="28">
        <v>832.096296679234</v>
      </c>
      <c r="AX16" s="28">
        <v>420.18720168432998</v>
      </c>
      <c r="AY16" s="28">
        <v>0.82215701372928196</v>
      </c>
      <c r="AZ16" s="28">
        <v>0.701362729796014</v>
      </c>
      <c r="BA16" s="28">
        <v>273.30863529908299</v>
      </c>
      <c r="BB16" s="28">
        <v>13.238894379827601</v>
      </c>
      <c r="BC16" s="28">
        <v>45.866881293451797</v>
      </c>
      <c r="BD16" s="28">
        <v>11.4547963284225</v>
      </c>
      <c r="BE16" s="28">
        <v>20.909994482448401</v>
      </c>
      <c r="BF16" s="28">
        <v>114.70813827345</v>
      </c>
      <c r="BG16" s="28">
        <v>2.2622115549676902</v>
      </c>
      <c r="BH16" s="28">
        <v>40.019970180040403</v>
      </c>
      <c r="BI16" s="28">
        <v>105.29331306822699</v>
      </c>
      <c r="BJ16" s="28">
        <v>6.8164866569001701</v>
      </c>
      <c r="BK16" s="28">
        <v>2411.5433740850599</v>
      </c>
      <c r="BL16" s="28">
        <v>676.85832661370205</v>
      </c>
      <c r="BM16" s="28">
        <v>37.593281396663301</v>
      </c>
      <c r="BN16" s="28">
        <v>1.43154717084274E-2</v>
      </c>
      <c r="BO16" s="28">
        <v>396.360948957358</v>
      </c>
      <c r="BP16" s="28">
        <v>186.087859482765</v>
      </c>
      <c r="BQ16" s="28">
        <v>2439.3200155782902</v>
      </c>
      <c r="BR16" s="28">
        <v>310.20480834354601</v>
      </c>
      <c r="BT16" s="37">
        <f t="shared" si="0"/>
        <v>0</v>
      </c>
      <c r="BU16" s="25">
        <f t="shared" si="1"/>
        <v>2.7744477014601562E-3</v>
      </c>
      <c r="BV16" s="25">
        <f t="shared" si="2"/>
        <v>2.8880573184569941E-3</v>
      </c>
      <c r="BW16" s="25">
        <f t="shared" si="3"/>
        <v>2.8754951457126291E-3</v>
      </c>
      <c r="BX16" s="25">
        <f t="shared" si="4"/>
        <v>2.695708481082389E-3</v>
      </c>
      <c r="BY16" s="25">
        <f t="shared" si="4"/>
        <v>2.6839788982717721E-3</v>
      </c>
      <c r="BZ16" s="25">
        <f t="shared" si="5"/>
        <v>2.8681182048731209E-3</v>
      </c>
      <c r="CA16" s="25">
        <f t="shared" si="6"/>
        <v>2.7147757444078422E-3</v>
      </c>
    </row>
    <row r="17" spans="1:79" x14ac:dyDescent="0.3">
      <c r="A17" s="58" t="s">
        <v>90</v>
      </c>
      <c r="B17" s="28">
        <v>27949.895635000001</v>
      </c>
      <c r="C17" s="28">
        <v>450.00564645999998</v>
      </c>
      <c r="D17" s="28">
        <v>57006.914205000001</v>
      </c>
      <c r="E17" s="28">
        <v>6205.7852327000001</v>
      </c>
      <c r="F17" s="28">
        <v>5810.3436197000001</v>
      </c>
      <c r="G17" s="28">
        <v>26050.836780000001</v>
      </c>
      <c r="H17" s="28">
        <v>17239.971683</v>
      </c>
      <c r="I17" s="28"/>
      <c r="J17" s="28"/>
      <c r="K17" s="28"/>
      <c r="L17" s="28"/>
      <c r="M17" s="28" t="s">
        <v>336</v>
      </c>
      <c r="N17" s="28">
        <v>484.78799874902597</v>
      </c>
      <c r="O17" s="28">
        <v>45.450874213460096</v>
      </c>
      <c r="P17" s="28">
        <v>37.549647708730298</v>
      </c>
      <c r="Q17" s="28">
        <v>44.974058420278098</v>
      </c>
      <c r="R17" s="28">
        <v>487.59592995326398</v>
      </c>
      <c r="S17" s="28">
        <v>6300.8952365748801</v>
      </c>
      <c r="T17" s="28">
        <v>28006.6120969812</v>
      </c>
      <c r="U17" s="28">
        <v>284.53241230185603</v>
      </c>
      <c r="V17" s="28">
        <v>132.706232953719</v>
      </c>
      <c r="W17" s="28">
        <v>98.5609298915724</v>
      </c>
      <c r="X17" s="28">
        <v>229.92999412254201</v>
      </c>
      <c r="Y17" s="28">
        <v>1407.2720451043199</v>
      </c>
      <c r="Z17" s="28">
        <v>1407.2720451043199</v>
      </c>
      <c r="AA17" s="28">
        <v>289.786264118124</v>
      </c>
      <c r="AB17" s="28">
        <v>680.09935482542005</v>
      </c>
      <c r="AC17" s="28">
        <v>19.764414469886599</v>
      </c>
      <c r="AD17" s="28">
        <v>294.638445215253</v>
      </c>
      <c r="AE17" s="28">
        <v>94.7098432031014</v>
      </c>
      <c r="AF17" s="28">
        <v>4.5771289756354898</v>
      </c>
      <c r="AG17" s="28">
        <v>451.02030173558802</v>
      </c>
      <c r="AH17" s="28">
        <v>0</v>
      </c>
      <c r="AI17" s="28">
        <v>51425.196118762899</v>
      </c>
      <c r="AJ17" s="28">
        <v>5424.1264611297502</v>
      </c>
      <c r="AK17" s="28">
        <v>57139.1088440108</v>
      </c>
      <c r="AL17" s="28">
        <v>11.8094657538385</v>
      </c>
      <c r="AM17" s="28">
        <v>289.461250251602</v>
      </c>
      <c r="AN17" s="28">
        <v>28.680713691253601</v>
      </c>
      <c r="AO17" s="28">
        <v>7741.2856803650702</v>
      </c>
      <c r="AP17" s="28">
        <v>40.171229892469398</v>
      </c>
      <c r="AQ17" s="28">
        <v>77.747384557725397</v>
      </c>
      <c r="AR17" s="28">
        <v>2263.34306707011</v>
      </c>
      <c r="AS17" s="28">
        <v>43.316293845246499</v>
      </c>
      <c r="AT17" s="28">
        <v>2.0759026725530099</v>
      </c>
      <c r="AU17" s="28">
        <v>16.856281711007099</v>
      </c>
      <c r="AV17" s="28">
        <v>6220.0279101362903</v>
      </c>
      <c r="AW17" s="28">
        <v>5823.57684723292</v>
      </c>
      <c r="AX17" s="28">
        <v>396.451062903376</v>
      </c>
      <c r="AY17" s="28">
        <v>0.36397662108610901</v>
      </c>
      <c r="AZ17" s="28">
        <v>0.14299815032214999</v>
      </c>
      <c r="BA17" s="28">
        <v>339.55488483605802</v>
      </c>
      <c r="BB17" s="28">
        <v>20.3827149390698</v>
      </c>
      <c r="BC17" s="28">
        <v>617.58355782998899</v>
      </c>
      <c r="BD17" s="28">
        <v>116.71484551882899</v>
      </c>
      <c r="BE17" s="28">
        <v>67.278083712803905</v>
      </c>
      <c r="BF17" s="28">
        <v>1721.49199744263</v>
      </c>
      <c r="BG17" s="28">
        <v>287.41284484137498</v>
      </c>
      <c r="BH17" s="28">
        <v>77.902987306888605</v>
      </c>
      <c r="BI17" s="28">
        <v>351.83499286253601</v>
      </c>
      <c r="BJ17" s="28">
        <v>38.134934572330899</v>
      </c>
      <c r="BK17" s="28">
        <v>26117.860393194202</v>
      </c>
      <c r="BL17" s="28">
        <v>4914.1501041539595</v>
      </c>
      <c r="BM17" s="28">
        <v>111.921306190358</v>
      </c>
      <c r="BN17" s="28">
        <v>55.141390736532401</v>
      </c>
      <c r="BO17" s="28">
        <v>2287.1999508679401</v>
      </c>
      <c r="BP17" s="28">
        <v>1139.1489143338999</v>
      </c>
      <c r="BQ17" s="28">
        <v>17284.849931270899</v>
      </c>
      <c r="BR17" s="28">
        <v>1610.0743608775499</v>
      </c>
      <c r="BT17" s="37">
        <f t="shared" si="0"/>
        <v>5.071592294329224E-3</v>
      </c>
      <c r="BU17" s="25">
        <f t="shared" si="1"/>
        <v>2.0292190969821216E-3</v>
      </c>
      <c r="BV17" s="25">
        <f t="shared" si="2"/>
        <v>2.2547612092645845E-3</v>
      </c>
      <c r="BW17" s="25">
        <f t="shared" si="3"/>
        <v>2.3189229035520064E-3</v>
      </c>
      <c r="BX17" s="25">
        <f t="shared" si="4"/>
        <v>2.2950645087170662E-3</v>
      </c>
      <c r="BY17" s="25">
        <f t="shared" si="4"/>
        <v>2.2775292476769583E-3</v>
      </c>
      <c r="BZ17" s="25">
        <f t="shared" si="5"/>
        <v>2.5728007802673027E-3</v>
      </c>
      <c r="CA17" s="25">
        <f t="shared" si="6"/>
        <v>2.603150927164974E-3</v>
      </c>
    </row>
    <row r="18" spans="1:79" x14ac:dyDescent="0.3">
      <c r="A18" s="22" t="s">
        <v>91</v>
      </c>
      <c r="B18" s="28">
        <v>9349.0904900000005</v>
      </c>
      <c r="C18" s="28">
        <v>90.242118955999999</v>
      </c>
      <c r="D18" s="28">
        <v>26951.680908999999</v>
      </c>
      <c r="E18" s="28">
        <v>2286.0817821000001</v>
      </c>
      <c r="F18" s="28">
        <v>2000.9033147</v>
      </c>
      <c r="G18" s="28">
        <v>22361.505415</v>
      </c>
      <c r="H18" s="28">
        <v>1641.1714371999999</v>
      </c>
      <c r="I18" s="28"/>
      <c r="J18" s="28"/>
      <c r="K18" s="28"/>
      <c r="L18" s="28"/>
      <c r="M18" s="28" t="s">
        <v>182</v>
      </c>
      <c r="N18" s="28">
        <v>12.8629549828006</v>
      </c>
      <c r="O18" s="28">
        <v>8.56980626690153</v>
      </c>
      <c r="P18" s="28">
        <v>8.30948711764702</v>
      </c>
      <c r="Q18" s="28">
        <v>8.7491825194530701</v>
      </c>
      <c r="R18" s="28">
        <v>51.573208043376802</v>
      </c>
      <c r="S18" s="28">
        <v>102.161265754458</v>
      </c>
      <c r="T18" s="28">
        <v>9366.4592920786599</v>
      </c>
      <c r="U18" s="28">
        <v>62.2994732565436</v>
      </c>
      <c r="V18" s="28">
        <v>37.541009379181602</v>
      </c>
      <c r="W18" s="28">
        <v>37.171723358821303</v>
      </c>
      <c r="X18" s="28">
        <v>6.7480159195366403</v>
      </c>
      <c r="Y18" s="28">
        <v>21.7911044661906</v>
      </c>
      <c r="Z18" s="28">
        <v>21.7911044661906</v>
      </c>
      <c r="AA18" s="28">
        <v>165.215368382413</v>
      </c>
      <c r="AB18" s="28">
        <v>34.325129444934298</v>
      </c>
      <c r="AC18" s="28">
        <v>7.72480013115847</v>
      </c>
      <c r="AD18" s="28">
        <v>4.3885294529605101</v>
      </c>
      <c r="AE18" s="28">
        <v>6.2822018703256797</v>
      </c>
      <c r="AF18" s="28">
        <v>1.01282273164419</v>
      </c>
      <c r="AG18" s="28">
        <v>90.5123147020728</v>
      </c>
      <c r="AH18" s="28">
        <v>0</v>
      </c>
      <c r="AI18" s="28">
        <v>24315.3959687274</v>
      </c>
      <c r="AJ18" s="28">
        <v>2536.4949004220698</v>
      </c>
      <c r="AK18" s="28">
        <v>27017.106237531902</v>
      </c>
      <c r="AL18" s="28">
        <v>1.7051884430078701</v>
      </c>
      <c r="AM18" s="28">
        <v>65.074506810314105</v>
      </c>
      <c r="AN18" s="28">
        <v>6.5508708808016403E-3</v>
      </c>
      <c r="AO18" s="28">
        <v>832.82167459285995</v>
      </c>
      <c r="AP18" s="28">
        <v>1.1267220917012499</v>
      </c>
      <c r="AQ18" s="28">
        <v>1.20693484634335</v>
      </c>
      <c r="AR18" s="28">
        <v>1338.4483386849399</v>
      </c>
      <c r="AS18" s="28">
        <v>0.53801866172831303</v>
      </c>
      <c r="AT18" s="28">
        <v>2.7196283007324801E-3</v>
      </c>
      <c r="AU18" s="28">
        <v>8.7291443189647197E-2</v>
      </c>
      <c r="AV18" s="28">
        <v>2291.7912277831501</v>
      </c>
      <c r="AW18" s="28">
        <v>2005.80567129357</v>
      </c>
      <c r="AX18" s="28">
        <v>285.98555648958001</v>
      </c>
      <c r="AY18" s="28">
        <v>6.2715653367284704E-3</v>
      </c>
      <c r="AZ18" s="28">
        <v>1.05034504538765E-2</v>
      </c>
      <c r="BA18" s="28">
        <v>153.29234317410399</v>
      </c>
      <c r="BB18" s="28">
        <v>1.4856085583425599E-3</v>
      </c>
      <c r="BC18" s="28">
        <v>77.205585356790394</v>
      </c>
      <c r="BD18" s="28">
        <v>2.9760181219927501E-3</v>
      </c>
      <c r="BE18" s="28">
        <v>1.9762981107491799</v>
      </c>
      <c r="BF18" s="28">
        <v>307.06334604187703</v>
      </c>
      <c r="BG18" s="28">
        <v>34.458035349531102</v>
      </c>
      <c r="BH18" s="28">
        <v>0.200980795648077</v>
      </c>
      <c r="BI18" s="28">
        <v>124.448209446143</v>
      </c>
      <c r="BJ18" s="28">
        <v>0.18109549870941399</v>
      </c>
      <c r="BK18" s="28">
        <v>22425.3445135041</v>
      </c>
      <c r="BL18" s="28">
        <v>500.46956915870999</v>
      </c>
      <c r="BM18" s="28">
        <v>157.85221172484</v>
      </c>
      <c r="BN18" s="28">
        <v>2.9637314037145699</v>
      </c>
      <c r="BO18" s="28">
        <v>160.39453170446299</v>
      </c>
      <c r="BP18" s="28">
        <v>123.187989009745</v>
      </c>
      <c r="BQ18" s="28">
        <v>1645.0489126032701</v>
      </c>
      <c r="BR18" s="28">
        <v>161.28959237939901</v>
      </c>
      <c r="BT18" s="37">
        <f t="shared" si="0"/>
        <v>6.1152133366858298E-3</v>
      </c>
      <c r="BU18" s="25">
        <f t="shared" si="1"/>
        <v>1.857806606668049E-3</v>
      </c>
      <c r="BV18" s="25">
        <f t="shared" si="2"/>
        <v>2.9941201425527511E-3</v>
      </c>
      <c r="BW18" s="25">
        <f t="shared" si="3"/>
        <v>2.4275045683720322E-3</v>
      </c>
      <c r="BX18" s="25">
        <f t="shared" si="4"/>
        <v>2.49748094221956E-3</v>
      </c>
      <c r="BY18" s="25">
        <f t="shared" si="4"/>
        <v>2.4500717038918843E-3</v>
      </c>
      <c r="BZ18" s="25">
        <f t="shared" si="5"/>
        <v>2.854865865214851E-3</v>
      </c>
      <c r="CA18" s="25">
        <f t="shared" si="6"/>
        <v>2.3626266673794525E-3</v>
      </c>
    </row>
    <row r="19" spans="1:79" x14ac:dyDescent="0.3">
      <c r="A19" s="22" t="s">
        <v>92</v>
      </c>
      <c r="B19" s="28">
        <v>15465.683102000001</v>
      </c>
      <c r="C19" s="28">
        <v>445.88666969000002</v>
      </c>
      <c r="D19" s="28">
        <v>109752.52292</v>
      </c>
      <c r="E19" s="28">
        <v>10815.849389000001</v>
      </c>
      <c r="F19" s="28">
        <v>9593.8037874000001</v>
      </c>
      <c r="G19" s="28">
        <v>640700.82796000002</v>
      </c>
      <c r="H19" s="28">
        <v>6127.5098392</v>
      </c>
      <c r="I19" s="28"/>
      <c r="J19" s="28"/>
      <c r="K19" s="28"/>
      <c r="L19" s="28"/>
      <c r="M19" s="28" t="s">
        <v>183</v>
      </c>
      <c r="N19" s="28">
        <v>3.3328176511027001</v>
      </c>
      <c r="O19" s="28">
        <v>2.7673024604042298</v>
      </c>
      <c r="P19" s="28">
        <v>2.7607349987536298</v>
      </c>
      <c r="Q19" s="28">
        <v>0.96143994687412004</v>
      </c>
      <c r="R19" s="28">
        <v>446.18517386528299</v>
      </c>
      <c r="S19" s="28">
        <v>4123.7130264587204</v>
      </c>
      <c r="T19" s="28">
        <v>15505.7718096194</v>
      </c>
      <c r="U19" s="28">
        <v>172.70595924704199</v>
      </c>
      <c r="V19" s="28">
        <v>175.86570950500499</v>
      </c>
      <c r="W19" s="28">
        <v>64.088704779389204</v>
      </c>
      <c r="X19" s="28">
        <v>117.486473408113</v>
      </c>
      <c r="Y19" s="28">
        <v>569.66856102134795</v>
      </c>
      <c r="Z19" s="28">
        <v>569.66856102134795</v>
      </c>
      <c r="AA19" s="28">
        <v>593.48043730925701</v>
      </c>
      <c r="AB19" s="28">
        <v>40.887601868039198</v>
      </c>
      <c r="AC19" s="28">
        <v>23.8871559096517</v>
      </c>
      <c r="AD19" s="28">
        <v>0.15374811516283801</v>
      </c>
      <c r="AE19" s="28">
        <v>0.16058311957737401</v>
      </c>
      <c r="AF19" s="28">
        <v>0.13710454693639099</v>
      </c>
      <c r="AG19" s="28">
        <v>447.58111432618398</v>
      </c>
      <c r="AH19" s="28">
        <v>0</v>
      </c>
      <c r="AI19" s="28">
        <v>99021.588788638794</v>
      </c>
      <c r="AJ19" s="28">
        <v>10408.9273849616</v>
      </c>
      <c r="AK19" s="28">
        <v>110023.996610909</v>
      </c>
      <c r="AL19" s="28">
        <v>4.3586205768217097E-2</v>
      </c>
      <c r="AM19" s="28">
        <v>107.508491066766</v>
      </c>
      <c r="AN19" s="28">
        <v>41.458005028257801</v>
      </c>
      <c r="AO19" s="28">
        <v>3201.6854723641</v>
      </c>
      <c r="AP19" s="28">
        <v>42.383867980466903</v>
      </c>
      <c r="AQ19" s="28">
        <v>87.051709899259905</v>
      </c>
      <c r="AR19" s="28">
        <v>4403.6043153275205</v>
      </c>
      <c r="AS19" s="28">
        <v>54.1259978098403</v>
      </c>
      <c r="AT19" s="28">
        <v>0.158098315117643</v>
      </c>
      <c r="AU19" s="28">
        <v>66.329574618209094</v>
      </c>
      <c r="AV19" s="28">
        <v>10845.772717125899</v>
      </c>
      <c r="AW19" s="28">
        <v>9619.3209344135194</v>
      </c>
      <c r="AX19" s="28">
        <v>1226.45178271246</v>
      </c>
      <c r="AY19" s="28">
        <v>1.78553007335879</v>
      </c>
      <c r="AZ19" s="28">
        <v>0.314703537315982</v>
      </c>
      <c r="BA19" s="28">
        <v>668.35169608470005</v>
      </c>
      <c r="BB19" s="28">
        <v>2.0332524868687099</v>
      </c>
      <c r="BC19" s="28">
        <v>847.46757713608497</v>
      </c>
      <c r="BD19" s="28">
        <v>130.63567715780101</v>
      </c>
      <c r="BE19" s="28">
        <v>76.324993263424602</v>
      </c>
      <c r="BF19" s="28">
        <v>2475.79083256689</v>
      </c>
      <c r="BG19" s="28">
        <v>380.46078219260698</v>
      </c>
      <c r="BH19" s="28">
        <v>194.80939640353401</v>
      </c>
      <c r="BI19" s="28">
        <v>525.84065861913496</v>
      </c>
      <c r="BJ19" s="28">
        <v>0.85504810573113799</v>
      </c>
      <c r="BK19" s="28">
        <v>642453.35147908097</v>
      </c>
      <c r="BL19" s="28">
        <v>2096.6423960455299</v>
      </c>
      <c r="BM19" s="28">
        <v>248.74701071997401</v>
      </c>
      <c r="BN19" s="28">
        <v>7.5758475188809501E-2</v>
      </c>
      <c r="BO19" s="28">
        <v>442.54092649922802</v>
      </c>
      <c r="BP19" s="28">
        <v>277.54591462247998</v>
      </c>
      <c r="BQ19" s="28">
        <v>6144.5321472484602</v>
      </c>
      <c r="BR19" s="28">
        <v>325.57859056565201</v>
      </c>
      <c r="BT19" s="37">
        <f t="shared" si="0"/>
        <v>5.3940999744633237E-3</v>
      </c>
      <c r="BU19" s="25">
        <f t="shared" si="1"/>
        <v>2.5921071416635461E-3</v>
      </c>
      <c r="BV19" s="25">
        <f t="shared" si="2"/>
        <v>3.8001688576202826E-3</v>
      </c>
      <c r="BW19" s="25">
        <f t="shared" si="3"/>
        <v>2.4735075211608521E-3</v>
      </c>
      <c r="BX19" s="25">
        <f t="shared" si="4"/>
        <v>2.7666184179978761E-3</v>
      </c>
      <c r="BY19" s="25">
        <f t="shared" si="4"/>
        <v>2.6597528549658364E-3</v>
      </c>
      <c r="BZ19" s="25">
        <f t="shared" si="5"/>
        <v>2.7353227007072948E-3</v>
      </c>
      <c r="CA19" s="25">
        <f t="shared" si="6"/>
        <v>2.7780139885801684E-3</v>
      </c>
    </row>
    <row r="20" spans="1:79" x14ac:dyDescent="0.3">
      <c r="A20" s="58" t="s">
        <v>93</v>
      </c>
      <c r="B20" s="28">
        <v>34553.219631</v>
      </c>
      <c r="C20" s="28">
        <v>1623.9063324000001</v>
      </c>
      <c r="D20" s="28">
        <v>233908.94034</v>
      </c>
      <c r="E20" s="28">
        <v>28313.011779</v>
      </c>
      <c r="F20" s="28">
        <v>23251.279600000002</v>
      </c>
      <c r="G20" s="28">
        <v>279079.95903999999</v>
      </c>
      <c r="H20" s="28">
        <v>8277.1704458000004</v>
      </c>
      <c r="I20" s="28"/>
      <c r="J20" s="28"/>
      <c r="K20" s="28"/>
      <c r="L20" s="28"/>
      <c r="M20" s="28" t="s">
        <v>184</v>
      </c>
      <c r="N20" s="28">
        <v>659.16558234932302</v>
      </c>
      <c r="O20" s="28">
        <v>18.5399593757551</v>
      </c>
      <c r="P20" s="28">
        <v>18.237563820353099</v>
      </c>
      <c r="Q20" s="28">
        <v>13.6904728876469</v>
      </c>
      <c r="R20" s="28">
        <v>95.285476426191593</v>
      </c>
      <c r="S20" s="28">
        <v>720.14927767377503</v>
      </c>
      <c r="T20" s="28">
        <v>34648.5173041573</v>
      </c>
      <c r="U20" s="28">
        <v>75.804205960045394</v>
      </c>
      <c r="V20" s="28">
        <v>102.292981083619</v>
      </c>
      <c r="W20" s="28">
        <v>97.354095289715502</v>
      </c>
      <c r="X20" s="28">
        <v>13.2971631965263</v>
      </c>
      <c r="Y20" s="28">
        <v>262.94308217734999</v>
      </c>
      <c r="Z20" s="28">
        <v>262.94308217734999</v>
      </c>
      <c r="AA20" s="28">
        <v>0</v>
      </c>
      <c r="AB20" s="28">
        <v>45.317935640643697</v>
      </c>
      <c r="AC20" s="28">
        <v>2.1106671366099499</v>
      </c>
      <c r="AD20" s="28">
        <v>208.61443223165</v>
      </c>
      <c r="AE20" s="28">
        <v>49.7187749954956</v>
      </c>
      <c r="AF20" s="28">
        <v>1.3587309054807</v>
      </c>
      <c r="AG20" s="28">
        <v>1628.7481968809</v>
      </c>
      <c r="AH20" s="28">
        <v>0</v>
      </c>
      <c r="AI20" s="28">
        <v>211097.07803638899</v>
      </c>
      <c r="AJ20" s="28">
        <v>23455.254531138598</v>
      </c>
      <c r="AK20" s="28">
        <v>234552.33256752801</v>
      </c>
      <c r="AL20" s="28">
        <v>2.37806718958208</v>
      </c>
      <c r="AM20" s="28">
        <v>110.253537917304</v>
      </c>
      <c r="AN20" s="28">
        <v>1046.6136558048499</v>
      </c>
      <c r="AO20" s="28">
        <v>4615.1316922775804</v>
      </c>
      <c r="AP20" s="28">
        <v>699.63341239919805</v>
      </c>
      <c r="AQ20" s="28">
        <v>70.576610020888694</v>
      </c>
      <c r="AR20" s="28">
        <v>830.26885998632997</v>
      </c>
      <c r="AS20" s="28">
        <v>709.84807282376596</v>
      </c>
      <c r="AT20" s="28">
        <v>34.5350164288431</v>
      </c>
      <c r="AU20" s="28">
        <v>172.330217647171</v>
      </c>
      <c r="AV20" s="28">
        <v>28390.5143120865</v>
      </c>
      <c r="AW20" s="28">
        <v>23315.012246996099</v>
      </c>
      <c r="AX20" s="28">
        <v>5075.5020650903598</v>
      </c>
      <c r="AY20" s="28">
        <v>5.0434016473155996</v>
      </c>
      <c r="AZ20" s="28">
        <v>16.378102505200101</v>
      </c>
      <c r="BA20" s="28">
        <v>12246.587079777701</v>
      </c>
      <c r="BB20" s="28">
        <v>44.831130994251403</v>
      </c>
      <c r="BC20" s="28">
        <v>575.06482087743802</v>
      </c>
      <c r="BD20" s="28">
        <v>104.887231440775</v>
      </c>
      <c r="BE20" s="28">
        <v>64.715841348104306</v>
      </c>
      <c r="BF20" s="28">
        <v>1436.48832077613</v>
      </c>
      <c r="BG20" s="28">
        <v>51.202866656756903</v>
      </c>
      <c r="BH20" s="28">
        <v>1623.10599951322</v>
      </c>
      <c r="BI20" s="28">
        <v>3505.7735589041899</v>
      </c>
      <c r="BJ20" s="28">
        <v>128.33091410071501</v>
      </c>
      <c r="BK20" s="28">
        <v>279855.17675363499</v>
      </c>
      <c r="BL20" s="28">
        <v>2676.7000965898101</v>
      </c>
      <c r="BM20" s="28">
        <v>6387.0840967259001</v>
      </c>
      <c r="BN20" s="28">
        <v>11.154893110255101</v>
      </c>
      <c r="BO20" s="28">
        <v>1134.32729584701</v>
      </c>
      <c r="BP20" s="28">
        <v>676.75233729360104</v>
      </c>
      <c r="BQ20" s="28">
        <v>8299.3751575257593</v>
      </c>
      <c r="BR20" s="28">
        <v>757.35941970589397</v>
      </c>
      <c r="BT20" s="37">
        <f t="shared" si="0"/>
        <v>0</v>
      </c>
      <c r="BU20" s="25">
        <f t="shared" si="1"/>
        <v>2.7579969153381577E-3</v>
      </c>
      <c r="BV20" s="25">
        <f t="shared" si="2"/>
        <v>2.9816156167972942E-3</v>
      </c>
      <c r="BW20" s="25">
        <f t="shared" si="3"/>
        <v>2.7506098167637298E-3</v>
      </c>
      <c r="BX20" s="25">
        <f t="shared" si="4"/>
        <v>2.7373468316070652E-3</v>
      </c>
      <c r="BY20" s="25">
        <f t="shared" si="4"/>
        <v>2.7410382607973615E-3</v>
      </c>
      <c r="BZ20" s="25">
        <f t="shared" si="5"/>
        <v>2.7777620302857253E-3</v>
      </c>
      <c r="CA20" s="25">
        <f t="shared" si="6"/>
        <v>2.682645219300275E-3</v>
      </c>
    </row>
    <row r="21" spans="1:79" x14ac:dyDescent="0.3">
      <c r="A21" s="22" t="s">
        <v>94</v>
      </c>
      <c r="B21" s="28">
        <v>15015.565629999999</v>
      </c>
      <c r="C21" s="28">
        <v>403.44994622000002</v>
      </c>
      <c r="D21" s="28">
        <v>40154.241439999998</v>
      </c>
      <c r="E21" s="28">
        <v>7849.7234973000004</v>
      </c>
      <c r="F21" s="28">
        <v>5259.2760786999997</v>
      </c>
      <c r="G21" s="28">
        <v>81723.902522000004</v>
      </c>
      <c r="H21" s="28">
        <v>3175.8114153000001</v>
      </c>
      <c r="I21" s="28"/>
      <c r="J21" s="28"/>
      <c r="K21" s="28"/>
      <c r="L21" s="28"/>
      <c r="M21" s="28" t="s">
        <v>185</v>
      </c>
      <c r="N21" s="28">
        <v>16.321889289458799</v>
      </c>
      <c r="O21" s="28">
        <v>14.2008914294872</v>
      </c>
      <c r="P21" s="28">
        <v>13.800099861247</v>
      </c>
      <c r="Q21" s="28">
        <v>13.766028370343401</v>
      </c>
      <c r="R21" s="28">
        <v>329.04349997062798</v>
      </c>
      <c r="S21" s="28">
        <v>734.13666444943101</v>
      </c>
      <c r="T21" s="28">
        <v>15044.6697567627</v>
      </c>
      <c r="U21" s="28">
        <v>297.43054923107201</v>
      </c>
      <c r="V21" s="28">
        <v>125.44470460404401</v>
      </c>
      <c r="W21" s="28">
        <v>50.600431251508702</v>
      </c>
      <c r="X21" s="28">
        <v>226.55243624745299</v>
      </c>
      <c r="Y21" s="28">
        <v>35.001518300082502</v>
      </c>
      <c r="Z21" s="28">
        <v>35.001518300082502</v>
      </c>
      <c r="AA21" s="28">
        <v>239.98199264758401</v>
      </c>
      <c r="AB21" s="28">
        <v>49.747364718845802</v>
      </c>
      <c r="AC21" s="28">
        <v>11.347620419519</v>
      </c>
      <c r="AD21" s="28">
        <v>6.7797377430711796</v>
      </c>
      <c r="AE21" s="28">
        <v>9.6779910703141407</v>
      </c>
      <c r="AF21" s="28">
        <v>1.60539407108285</v>
      </c>
      <c r="AG21" s="28">
        <v>405.45676549722498</v>
      </c>
      <c r="AH21" s="28">
        <v>0</v>
      </c>
      <c r="AI21" s="28">
        <v>36229.0299135678</v>
      </c>
      <c r="AJ21" s="28">
        <v>3785.4680069432302</v>
      </c>
      <c r="AK21" s="28">
        <v>40254.479913158597</v>
      </c>
      <c r="AL21" s="28">
        <v>2.62680910680215</v>
      </c>
      <c r="AM21" s="28">
        <v>109.20596931436199</v>
      </c>
      <c r="AN21" s="28">
        <v>9.98652790808924</v>
      </c>
      <c r="AO21" s="28">
        <v>1225.75670721202</v>
      </c>
      <c r="AP21" s="28">
        <v>46.0262013901242</v>
      </c>
      <c r="AQ21" s="28">
        <v>34.929095728809301</v>
      </c>
      <c r="AR21" s="28">
        <v>1785.8894234955301</v>
      </c>
      <c r="AS21" s="28">
        <v>13.7145677352469</v>
      </c>
      <c r="AT21" s="28">
        <v>12.853774588424599</v>
      </c>
      <c r="AU21" s="28">
        <v>122.518183676758</v>
      </c>
      <c r="AV21" s="28">
        <v>7875.2566100139302</v>
      </c>
      <c r="AW21" s="28">
        <v>5275.5321800751599</v>
      </c>
      <c r="AX21" s="28">
        <v>2599.7244299387598</v>
      </c>
      <c r="AY21" s="28">
        <v>1.65774753727188</v>
      </c>
      <c r="AZ21" s="28">
        <v>0.55950337731002997</v>
      </c>
      <c r="BA21" s="28">
        <v>1175.4422081548901</v>
      </c>
      <c r="BB21" s="28">
        <v>18.9507255495847</v>
      </c>
      <c r="BC21" s="28">
        <v>267.44678992818399</v>
      </c>
      <c r="BD21" s="28">
        <v>7.4112194127989097</v>
      </c>
      <c r="BE21" s="28">
        <v>13.4073979342692</v>
      </c>
      <c r="BF21" s="28">
        <v>815.44899460682996</v>
      </c>
      <c r="BG21" s="28">
        <v>72.167905176572702</v>
      </c>
      <c r="BH21" s="28">
        <v>155.490895713112</v>
      </c>
      <c r="BI21" s="28">
        <v>791.58622512828299</v>
      </c>
      <c r="BJ21" s="28">
        <v>2.2126982096374999</v>
      </c>
      <c r="BK21" s="28">
        <v>81946.475394791603</v>
      </c>
      <c r="BL21" s="28">
        <v>750.73488882836205</v>
      </c>
      <c r="BM21" s="28">
        <v>1009.55415927115</v>
      </c>
      <c r="BN21" s="28">
        <v>4.5653942042505697</v>
      </c>
      <c r="BO21" s="28">
        <v>257.57222507747599</v>
      </c>
      <c r="BP21" s="28">
        <v>188.15983916035501</v>
      </c>
      <c r="BQ21" s="28">
        <v>3185.6422176531701</v>
      </c>
      <c r="BR21" s="28">
        <v>259.04057007572101</v>
      </c>
      <c r="BT21" s="37">
        <f t="shared" si="0"/>
        <v>5.9616219900319074E-3</v>
      </c>
      <c r="BU21" s="25">
        <f t="shared" si="1"/>
        <v>1.9382637644067638E-3</v>
      </c>
      <c r="BV21" s="25">
        <f t="shared" si="2"/>
        <v>4.9741468452957748E-3</v>
      </c>
      <c r="BW21" s="25">
        <f t="shared" si="3"/>
        <v>2.4963358679899132E-3</v>
      </c>
      <c r="BX21" s="25">
        <f t="shared" si="4"/>
        <v>3.2527403955963756E-3</v>
      </c>
      <c r="BY21" s="25">
        <f t="shared" si="4"/>
        <v>3.0909389680068601E-3</v>
      </c>
      <c r="BZ21" s="25">
        <f t="shared" si="5"/>
        <v>2.7234733771026531E-3</v>
      </c>
      <c r="CA21" s="25">
        <f t="shared" si="6"/>
        <v>3.0955245975275492E-3</v>
      </c>
    </row>
    <row r="22" spans="1:79" x14ac:dyDescent="0.3">
      <c r="A22" s="22" t="s">
        <v>95</v>
      </c>
      <c r="B22" s="28">
        <v>3156.5476911999999</v>
      </c>
      <c r="C22" s="28">
        <v>1205.2568836999999</v>
      </c>
      <c r="D22" s="28">
        <v>6107.3963507999997</v>
      </c>
      <c r="E22" s="28">
        <v>6673.9443768000001</v>
      </c>
      <c r="F22" s="28">
        <v>4009.0207485000001</v>
      </c>
      <c r="G22" s="28">
        <v>72430.415894999998</v>
      </c>
      <c r="H22" s="28">
        <v>4356.2749444999999</v>
      </c>
      <c r="I22" s="28"/>
      <c r="J22" s="28"/>
      <c r="K22" s="28"/>
      <c r="L22" s="28"/>
      <c r="M22" s="28" t="s">
        <v>186</v>
      </c>
      <c r="N22" s="28">
        <v>0.61034250123678901</v>
      </c>
      <c r="O22" s="28">
        <v>6.7222051278601898</v>
      </c>
      <c r="P22" s="28">
        <v>6.7222051278601898</v>
      </c>
      <c r="Q22" s="28">
        <v>1.92130660471899</v>
      </c>
      <c r="R22" s="28">
        <v>602.888771663527</v>
      </c>
      <c r="S22" s="28">
        <v>1367.9851423003099</v>
      </c>
      <c r="T22" s="28">
        <v>2796.4643800900499</v>
      </c>
      <c r="U22" s="28">
        <v>520.58209230158195</v>
      </c>
      <c r="V22" s="28">
        <v>203.933851800432</v>
      </c>
      <c r="W22" s="28">
        <v>20.993962468329901</v>
      </c>
      <c r="X22" s="28">
        <v>484.953742214062</v>
      </c>
      <c r="Y22" s="28">
        <v>27.082426917519999</v>
      </c>
      <c r="Z22" s="28">
        <v>27.082426917519999</v>
      </c>
      <c r="AA22" s="28">
        <v>0</v>
      </c>
      <c r="AB22" s="28">
        <v>28.8836492369546</v>
      </c>
      <c r="AC22" s="28">
        <v>1.7502589133858999E-2</v>
      </c>
      <c r="AD22" s="28">
        <v>0.11323138258238399</v>
      </c>
      <c r="AE22" s="28">
        <v>0</v>
      </c>
      <c r="AF22" s="28">
        <v>0.30295251581110799</v>
      </c>
      <c r="AG22" s="28">
        <v>792.09713324988695</v>
      </c>
      <c r="AH22" s="28">
        <v>0</v>
      </c>
      <c r="AI22" s="28">
        <v>5245.5848861301602</v>
      </c>
      <c r="AJ22" s="28">
        <v>582.84146077459195</v>
      </c>
      <c r="AK22" s="28">
        <v>5828.4263469047501</v>
      </c>
      <c r="AL22" s="28">
        <v>0</v>
      </c>
      <c r="AM22" s="28">
        <v>79.216442857796096</v>
      </c>
      <c r="AN22" s="28">
        <v>4.1210791196944498</v>
      </c>
      <c r="AO22" s="28">
        <v>878.59310522165697</v>
      </c>
      <c r="AP22" s="28">
        <v>22.701471551392501</v>
      </c>
      <c r="AQ22" s="28">
        <v>26.091568418128599</v>
      </c>
      <c r="AR22" s="28">
        <v>115.98571042135799</v>
      </c>
      <c r="AS22" s="28">
        <v>7.9505294300721303</v>
      </c>
      <c r="AT22" s="28">
        <v>4.5571143702772897E-2</v>
      </c>
      <c r="AU22" s="28">
        <v>197.46081917943999</v>
      </c>
      <c r="AV22" s="28">
        <v>4537.3257144579402</v>
      </c>
      <c r="AW22" s="28">
        <v>2777.9922215761098</v>
      </c>
      <c r="AX22" s="28">
        <v>1759.3334928818199</v>
      </c>
      <c r="AY22" s="28">
        <v>3.4630492964500101</v>
      </c>
      <c r="AZ22" s="28">
        <v>3.5335230642040999E-2</v>
      </c>
      <c r="BA22" s="28">
        <v>434.62096565066702</v>
      </c>
      <c r="BB22" s="28">
        <v>10.498557122747799</v>
      </c>
      <c r="BC22" s="28">
        <v>399.79087928834701</v>
      </c>
      <c r="BD22" s="28">
        <v>22.3978015866665</v>
      </c>
      <c r="BE22" s="28">
        <v>12.135885361861099</v>
      </c>
      <c r="BF22" s="28">
        <v>999.70266701389301</v>
      </c>
      <c r="BG22" s="28">
        <v>149.408668454967</v>
      </c>
      <c r="BH22" s="28">
        <v>312.70626780281901</v>
      </c>
      <c r="BI22" s="28">
        <v>208.267193282297</v>
      </c>
      <c r="BJ22" s="28">
        <v>1.6870675930708699E-2</v>
      </c>
      <c r="BK22" s="28">
        <v>72501.643663333496</v>
      </c>
      <c r="BL22" s="28">
        <v>502.181149145544</v>
      </c>
      <c r="BM22" s="28">
        <v>7.4397569347398802</v>
      </c>
      <c r="BN22" s="28">
        <v>0</v>
      </c>
      <c r="BO22" s="28">
        <v>118.313740220727</v>
      </c>
      <c r="BP22" s="28">
        <v>48.511737663657598</v>
      </c>
      <c r="BQ22" s="28">
        <v>3077.8734509135302</v>
      </c>
      <c r="BR22" s="28">
        <v>118.603227433125</v>
      </c>
      <c r="BT22" s="37">
        <f t="shared" si="0"/>
        <v>0</v>
      </c>
      <c r="BU22" s="25">
        <f t="shared" si="1"/>
        <v>-0.11407504220950326</v>
      </c>
      <c r="BV22" s="25">
        <f t="shared" si="2"/>
        <v>-0.34279808399165501</v>
      </c>
      <c r="BW22" s="25">
        <f t="shared" si="3"/>
        <v>-4.5677402917973016E-2</v>
      </c>
      <c r="BX22" s="25">
        <f t="shared" si="4"/>
        <v>-0.32014331281653841</v>
      </c>
      <c r="BY22" s="25">
        <f t="shared" si="4"/>
        <v>-0.30706464350040774</v>
      </c>
      <c r="BZ22" s="25">
        <f t="shared" si="5"/>
        <v>9.8339582140125168E-4</v>
      </c>
      <c r="CA22" s="25">
        <f t="shared" si="6"/>
        <v>-0.29346207708962707</v>
      </c>
    </row>
    <row r="23" spans="1:79" x14ac:dyDescent="0.3">
      <c r="A23" s="58" t="s">
        <v>96</v>
      </c>
      <c r="B23" s="28">
        <v>12979.733897</v>
      </c>
      <c r="C23" s="28">
        <v>346.25770481000001</v>
      </c>
      <c r="D23" s="28">
        <v>12806.568078</v>
      </c>
      <c r="E23" s="28">
        <v>3570.7692164999999</v>
      </c>
      <c r="F23" s="28">
        <v>2882.6323908999998</v>
      </c>
      <c r="G23" s="28">
        <v>19390.983673999999</v>
      </c>
      <c r="H23" s="28">
        <v>6266.5811408</v>
      </c>
      <c r="I23" s="28"/>
      <c r="J23" s="28"/>
      <c r="K23" s="28"/>
      <c r="L23" s="28"/>
      <c r="M23" s="28" t="s">
        <v>187</v>
      </c>
      <c r="N23" s="28">
        <v>146.62802836005</v>
      </c>
      <c r="O23" s="28">
        <v>22.905490007020202</v>
      </c>
      <c r="P23" s="28">
        <v>22.700458474448599</v>
      </c>
      <c r="Q23" s="28">
        <v>11.684483459240001</v>
      </c>
      <c r="R23" s="28">
        <v>157.60549340708201</v>
      </c>
      <c r="S23" s="28">
        <v>1934.9862969803901</v>
      </c>
      <c r="T23" s="28">
        <v>13012.4915929419</v>
      </c>
      <c r="U23" s="28">
        <v>147.05987955528801</v>
      </c>
      <c r="V23" s="28">
        <v>61.841029810928802</v>
      </c>
      <c r="W23" s="28">
        <v>61.097199103305201</v>
      </c>
      <c r="X23" s="28">
        <v>19.835679293347599</v>
      </c>
      <c r="Y23" s="28">
        <v>1034.16413295952</v>
      </c>
      <c r="Z23" s="28">
        <v>1034.16413295952</v>
      </c>
      <c r="AA23" s="28">
        <v>0</v>
      </c>
      <c r="AB23" s="28">
        <v>96.737431224437103</v>
      </c>
      <c r="AC23" s="28">
        <v>1.46620284275334</v>
      </c>
      <c r="AD23" s="28">
        <v>60.813640634997</v>
      </c>
      <c r="AE23" s="28">
        <v>17.937793528045599</v>
      </c>
      <c r="AF23" s="28">
        <v>1.4489823055050499</v>
      </c>
      <c r="AG23" s="28">
        <v>347.04695885392698</v>
      </c>
      <c r="AH23" s="28">
        <v>0</v>
      </c>
      <c r="AI23" s="28">
        <v>11554.385214976</v>
      </c>
      <c r="AJ23" s="28">
        <v>1283.8219008922699</v>
      </c>
      <c r="AK23" s="28">
        <v>12838.207115868199</v>
      </c>
      <c r="AL23" s="28">
        <v>2.6954353311771602</v>
      </c>
      <c r="AM23" s="28">
        <v>124.830339934965</v>
      </c>
      <c r="AN23" s="28">
        <v>23.9379626523321</v>
      </c>
      <c r="AO23" s="28">
        <v>2998.5838685181002</v>
      </c>
      <c r="AP23" s="28">
        <v>105.735150966148</v>
      </c>
      <c r="AQ23" s="28">
        <v>56.771058996572698</v>
      </c>
      <c r="AR23" s="28">
        <v>131.47611433975399</v>
      </c>
      <c r="AS23" s="28">
        <v>27.941820756154399</v>
      </c>
      <c r="AT23" s="28">
        <v>27.192775319708598</v>
      </c>
      <c r="AU23" s="28">
        <v>42.250864716272801</v>
      </c>
      <c r="AV23" s="28">
        <v>3580.14091475851</v>
      </c>
      <c r="AW23" s="28">
        <v>2889.9868772012301</v>
      </c>
      <c r="AX23" s="28">
        <v>690.15403755728005</v>
      </c>
      <c r="AY23" s="28">
        <v>0.335092909175085</v>
      </c>
      <c r="AZ23" s="28">
        <v>0.56771566285818398</v>
      </c>
      <c r="BA23" s="28">
        <v>695.51921508688997</v>
      </c>
      <c r="BB23" s="28">
        <v>13.1115493850647</v>
      </c>
      <c r="BC23" s="28">
        <v>288.63496017945602</v>
      </c>
      <c r="BD23" s="28">
        <v>72.149758644289804</v>
      </c>
      <c r="BE23" s="28">
        <v>56.673385307520498</v>
      </c>
      <c r="BF23" s="28">
        <v>721.82471141288499</v>
      </c>
      <c r="BG23" s="28">
        <v>53.684627136757499</v>
      </c>
      <c r="BH23" s="28">
        <v>68.5689737979949</v>
      </c>
      <c r="BI23" s="28">
        <v>545.38959678629999</v>
      </c>
      <c r="BJ23" s="28">
        <v>11.906170281854701</v>
      </c>
      <c r="BK23" s="28">
        <v>19454.749780360598</v>
      </c>
      <c r="BL23" s="28">
        <v>1929.62424389693</v>
      </c>
      <c r="BM23" s="28">
        <v>329.62257067350299</v>
      </c>
      <c r="BN23" s="28">
        <v>18.779048335137698</v>
      </c>
      <c r="BO23" s="28">
        <v>614.70301878844998</v>
      </c>
      <c r="BP23" s="28">
        <v>305.84711881823802</v>
      </c>
      <c r="BQ23" s="28">
        <v>6283.1858947733899</v>
      </c>
      <c r="BR23" s="28">
        <v>545.86167915768101</v>
      </c>
      <c r="BT23" s="37">
        <f t="shared" si="0"/>
        <v>0</v>
      </c>
      <c r="BU23" s="25">
        <f t="shared" si="1"/>
        <v>2.5237571279848434E-3</v>
      </c>
      <c r="BV23" s="25">
        <f t="shared" si="2"/>
        <v>2.2793833406827917E-3</v>
      </c>
      <c r="BW23" s="25">
        <f t="shared" si="3"/>
        <v>2.4705321266007807E-3</v>
      </c>
      <c r="BX23" s="25">
        <f t="shared" si="4"/>
        <v>2.6245600570333444E-3</v>
      </c>
      <c r="BY23" s="25">
        <f t="shared" si="4"/>
        <v>2.5513091174744289E-3</v>
      </c>
      <c r="BZ23" s="25">
        <f t="shared" si="5"/>
        <v>3.2884410318027701E-3</v>
      </c>
      <c r="CA23" s="25">
        <f t="shared" si="6"/>
        <v>2.6497309458391816E-3</v>
      </c>
    </row>
    <row r="24" spans="1:79" x14ac:dyDescent="0.3">
      <c r="A24" s="22" t="s">
        <v>97</v>
      </c>
      <c r="B24" s="28">
        <v>1015.6001465000001</v>
      </c>
      <c r="C24" s="28">
        <v>62.104579047000001</v>
      </c>
      <c r="D24" s="28">
        <v>2964.414921</v>
      </c>
      <c r="E24" s="28">
        <v>1823.5565431</v>
      </c>
      <c r="F24" s="28">
        <v>1032.9087483000001</v>
      </c>
      <c r="G24" s="28">
        <v>918.60418136999999</v>
      </c>
      <c r="H24" s="28">
        <v>29118.996582</v>
      </c>
      <c r="I24" s="28"/>
      <c r="J24" s="28"/>
      <c r="K24" s="28"/>
      <c r="L24" s="28"/>
      <c r="M24" s="28" t="s">
        <v>188</v>
      </c>
      <c r="N24" s="28">
        <v>305.73623129417098</v>
      </c>
      <c r="O24" s="28">
        <v>932.37418883331395</v>
      </c>
      <c r="P24" s="28">
        <v>932.03227222703094</v>
      </c>
      <c r="Q24" s="28">
        <v>2042.4368408210901</v>
      </c>
      <c r="R24" s="28">
        <v>480.53395977534598</v>
      </c>
      <c r="S24" s="28">
        <v>1086.46985608878</v>
      </c>
      <c r="T24" s="28">
        <v>1018.39626603173</v>
      </c>
      <c r="U24" s="28">
        <v>516.71645291728305</v>
      </c>
      <c r="V24" s="28">
        <v>147.76892811465299</v>
      </c>
      <c r="W24" s="28">
        <v>186.06282318346601</v>
      </c>
      <c r="X24" s="28">
        <v>63.295305576865303</v>
      </c>
      <c r="Y24" s="28">
        <v>134.54309274860401</v>
      </c>
      <c r="Z24" s="28">
        <v>134.54309274860401</v>
      </c>
      <c r="AA24" s="28">
        <v>0</v>
      </c>
      <c r="AB24" s="28">
        <v>237.40538671479999</v>
      </c>
      <c r="AC24" s="28">
        <v>2.8415167095874501</v>
      </c>
      <c r="AD24" s="28">
        <v>119.584360860337</v>
      </c>
      <c r="AE24" s="28">
        <v>2467.0265459423499</v>
      </c>
      <c r="AF24" s="28">
        <v>62.6486310541124</v>
      </c>
      <c r="AG24" s="28">
        <v>62.274327894971698</v>
      </c>
      <c r="AH24" s="28">
        <v>0</v>
      </c>
      <c r="AI24" s="28">
        <v>2675.2063169959802</v>
      </c>
      <c r="AJ24" s="28">
        <v>297.24746397107498</v>
      </c>
      <c r="AK24" s="28">
        <v>2972.4537809670501</v>
      </c>
      <c r="AL24" s="28">
        <v>643.54308250553902</v>
      </c>
      <c r="AM24" s="28">
        <v>1624.49365010526</v>
      </c>
      <c r="AN24" s="28">
        <v>15.3131443554045</v>
      </c>
      <c r="AO24" s="28">
        <v>5628.3937961560596</v>
      </c>
      <c r="AP24" s="28">
        <v>22.976381169251699</v>
      </c>
      <c r="AQ24" s="28">
        <v>13.244499406916299</v>
      </c>
      <c r="AR24" s="28">
        <v>9.2728436800690108</v>
      </c>
      <c r="AS24" s="28">
        <v>23.589930475404699</v>
      </c>
      <c r="AT24" s="28">
        <v>4.3037564342443897</v>
      </c>
      <c r="AU24" s="28">
        <v>8.5019680157369599</v>
      </c>
      <c r="AV24" s="28">
        <v>1828.50285722488</v>
      </c>
      <c r="AW24" s="28">
        <v>1035.69493062777</v>
      </c>
      <c r="AX24" s="28">
        <v>792.80792659711096</v>
      </c>
      <c r="AY24" s="28">
        <v>2.6528744035670702</v>
      </c>
      <c r="AZ24" s="28">
        <v>1.3501704748204499</v>
      </c>
      <c r="BA24" s="28">
        <v>573.891610419529</v>
      </c>
      <c r="BB24" s="28">
        <v>24.973089165274999</v>
      </c>
      <c r="BC24" s="28">
        <v>39.268644185236703</v>
      </c>
      <c r="BD24" s="28">
        <v>3.2933104028554201</v>
      </c>
      <c r="BE24" s="28">
        <v>3.3002457287139899</v>
      </c>
      <c r="BF24" s="28">
        <v>98.190426988091801</v>
      </c>
      <c r="BG24" s="28">
        <v>80.092964697620403</v>
      </c>
      <c r="BH24" s="28">
        <v>73.091811282687701</v>
      </c>
      <c r="BI24" s="28">
        <v>97.830196408005605</v>
      </c>
      <c r="BJ24" s="28">
        <v>20.650027631960299</v>
      </c>
      <c r="BK24" s="28">
        <v>921.14085829902297</v>
      </c>
      <c r="BL24" s="28">
        <v>2949.4906309233702</v>
      </c>
      <c r="BM24" s="28">
        <v>4.31725252820537</v>
      </c>
      <c r="BN24" s="28">
        <v>801.60826940260699</v>
      </c>
      <c r="BO24" s="28">
        <v>6690.0712846323304</v>
      </c>
      <c r="BP24" s="28">
        <v>1611.5740749976901</v>
      </c>
      <c r="BQ24" s="28">
        <v>29198.3227225132</v>
      </c>
      <c r="BR24" s="28">
        <v>3747.7150646659702</v>
      </c>
      <c r="BT24" s="37">
        <f t="shared" si="0"/>
        <v>0</v>
      </c>
      <c r="BU24" s="25">
        <f t="shared" si="1"/>
        <v>2.7531696813613191E-3</v>
      </c>
      <c r="BV24" s="25">
        <f t="shared" si="2"/>
        <v>2.7332742702149667E-3</v>
      </c>
      <c r="BW24" s="25">
        <f t="shared" si="3"/>
        <v>2.7117863663762166E-3</v>
      </c>
      <c r="BX24" s="25">
        <f t="shared" si="4"/>
        <v>2.7124544854920754E-3</v>
      </c>
      <c r="BY24" s="25">
        <f t="shared" si="4"/>
        <v>2.6974138154561055E-3</v>
      </c>
      <c r="BZ24" s="25">
        <f t="shared" si="5"/>
        <v>2.7614471830944547E-3</v>
      </c>
      <c r="CA24" s="25">
        <f t="shared" si="6"/>
        <v>2.7242058389551614E-3</v>
      </c>
    </row>
    <row r="25" spans="1:79" x14ac:dyDescent="0.3">
      <c r="A25" s="22" t="s">
        <v>98</v>
      </c>
      <c r="B25" s="28">
        <v>4132.5320181999996</v>
      </c>
      <c r="C25" s="28">
        <v>201.29792884</v>
      </c>
      <c r="D25" s="28">
        <v>7231.1749189000002</v>
      </c>
      <c r="E25" s="28">
        <v>2813.1931633999998</v>
      </c>
      <c r="F25" s="28">
        <v>2305.4014775999999</v>
      </c>
      <c r="G25" s="28">
        <v>19302.699643</v>
      </c>
      <c r="H25" s="28">
        <v>4242.0631618999996</v>
      </c>
      <c r="I25" s="28"/>
      <c r="J25" s="28"/>
      <c r="K25" s="28"/>
      <c r="L25" s="28"/>
      <c r="M25" s="28" t="s">
        <v>189</v>
      </c>
      <c r="N25" s="28">
        <v>121.53912881011</v>
      </c>
      <c r="O25" s="28">
        <v>27.8221849881445</v>
      </c>
      <c r="P25" s="28">
        <v>27.017075448767201</v>
      </c>
      <c r="Q25" s="28">
        <v>27.972028493526601</v>
      </c>
      <c r="R25" s="28">
        <v>141.190571800285</v>
      </c>
      <c r="S25" s="28">
        <v>1890.62125091501</v>
      </c>
      <c r="T25" s="28">
        <v>4142.1021010021104</v>
      </c>
      <c r="U25" s="28">
        <v>143.95213667060301</v>
      </c>
      <c r="V25" s="28">
        <v>58.801914991683098</v>
      </c>
      <c r="W25" s="28">
        <v>59.343956395553498</v>
      </c>
      <c r="X25" s="28">
        <v>77.535658570368696</v>
      </c>
      <c r="Y25" s="28">
        <v>711.67624177437801</v>
      </c>
      <c r="Z25" s="28">
        <v>711.67624177437801</v>
      </c>
      <c r="AA25" s="28">
        <v>0</v>
      </c>
      <c r="AB25" s="28">
        <v>77.367730406361304</v>
      </c>
      <c r="AC25" s="28">
        <v>5.58953944512443</v>
      </c>
      <c r="AD25" s="28">
        <v>17.247451841245098</v>
      </c>
      <c r="AE25" s="28">
        <v>43.300986294085597</v>
      </c>
      <c r="AF25" s="28">
        <v>3.2084619334558901</v>
      </c>
      <c r="AG25" s="28">
        <v>201.783211494678</v>
      </c>
      <c r="AH25" s="28">
        <v>0</v>
      </c>
      <c r="AI25" s="28">
        <v>6524.5788750493002</v>
      </c>
      <c r="AJ25" s="28">
        <v>724.95245550510595</v>
      </c>
      <c r="AK25" s="28">
        <v>7249.5313305544096</v>
      </c>
      <c r="AL25" s="28">
        <v>7.3846444296146903</v>
      </c>
      <c r="AM25" s="28">
        <v>125.474151612192</v>
      </c>
      <c r="AN25" s="28">
        <v>8.7357633030528703</v>
      </c>
      <c r="AO25" s="28">
        <v>1634.19001833485</v>
      </c>
      <c r="AP25" s="28">
        <v>14.8454574709678</v>
      </c>
      <c r="AQ25" s="28">
        <v>35.683338919735299</v>
      </c>
      <c r="AR25" s="28">
        <v>94.275535717852406</v>
      </c>
      <c r="AS25" s="28">
        <v>17.759030932059002</v>
      </c>
      <c r="AT25" s="28">
        <v>1.2437603101903101</v>
      </c>
      <c r="AU25" s="28">
        <v>39.853989867381003</v>
      </c>
      <c r="AV25" s="28">
        <v>2820.85687535331</v>
      </c>
      <c r="AW25" s="28">
        <v>2311.5410735730802</v>
      </c>
      <c r="AX25" s="28">
        <v>509.31580178023103</v>
      </c>
      <c r="AY25" s="28">
        <v>0.66997711040195995</v>
      </c>
      <c r="AZ25" s="28">
        <v>0.11926985854043</v>
      </c>
      <c r="BA25" s="28">
        <v>601.77976851678602</v>
      </c>
      <c r="BB25" s="28">
        <v>2.87686441905455</v>
      </c>
      <c r="BC25" s="28">
        <v>244.479976644674</v>
      </c>
      <c r="BD25" s="28">
        <v>45.669148396963998</v>
      </c>
      <c r="BE25" s="28">
        <v>25.218419989748501</v>
      </c>
      <c r="BF25" s="28">
        <v>611.40594338001597</v>
      </c>
      <c r="BG25" s="28">
        <v>40.372463516136698</v>
      </c>
      <c r="BH25" s="28">
        <v>77.972636838571702</v>
      </c>
      <c r="BI25" s="28">
        <v>486.93450491454399</v>
      </c>
      <c r="BJ25" s="28">
        <v>2.0176869825404999</v>
      </c>
      <c r="BK25" s="28">
        <v>19364.795761053399</v>
      </c>
      <c r="BL25" s="28">
        <v>1183.9361945416199</v>
      </c>
      <c r="BM25" s="28">
        <v>296.82258021549501</v>
      </c>
      <c r="BN25" s="28">
        <v>71.234296300930396</v>
      </c>
      <c r="BO25" s="28">
        <v>370.67838359473501</v>
      </c>
      <c r="BP25" s="28">
        <v>253.07067528325399</v>
      </c>
      <c r="BQ25" s="28">
        <v>4253.3001834909001</v>
      </c>
      <c r="BR25" s="28">
        <v>356.31349692502403</v>
      </c>
      <c r="BT25" s="37">
        <f t="shared" si="0"/>
        <v>0</v>
      </c>
      <c r="BU25" s="25">
        <f t="shared" si="1"/>
        <v>2.3157915679693324E-3</v>
      </c>
      <c r="BV25" s="25">
        <f t="shared" si="2"/>
        <v>2.4107682452298115E-3</v>
      </c>
      <c r="BW25" s="25">
        <f t="shared" si="3"/>
        <v>2.5385102504478963E-3</v>
      </c>
      <c r="BX25" s="25">
        <f t="shared" si="4"/>
        <v>2.7242039590512582E-3</v>
      </c>
      <c r="BY25" s="25">
        <f t="shared" si="4"/>
        <v>2.6631352641761246E-3</v>
      </c>
      <c r="BZ25" s="25">
        <f t="shared" si="5"/>
        <v>3.2169654608866232E-3</v>
      </c>
      <c r="CA25" s="25">
        <f t="shared" si="6"/>
        <v>2.6489519750260938E-3</v>
      </c>
    </row>
    <row r="26" spans="1:79" x14ac:dyDescent="0.3">
      <c r="A26" s="22" t="s">
        <v>99</v>
      </c>
      <c r="B26" s="28">
        <v>82749.021489999999</v>
      </c>
      <c r="C26" s="28">
        <v>1542.6826114</v>
      </c>
      <c r="D26" s="28">
        <v>9767.4267206999994</v>
      </c>
      <c r="E26" s="28">
        <v>4436.1943713000001</v>
      </c>
      <c r="F26" s="28">
        <v>3300.3488693999998</v>
      </c>
      <c r="G26" s="28">
        <v>40646.120658</v>
      </c>
      <c r="H26" s="28">
        <v>12218.807873</v>
      </c>
      <c r="I26" s="28"/>
      <c r="J26" s="28"/>
      <c r="K26" s="28"/>
      <c r="L26" s="28"/>
      <c r="M26" s="28" t="s">
        <v>190</v>
      </c>
      <c r="N26" s="28">
        <v>307.336314610437</v>
      </c>
      <c r="O26" s="28">
        <v>18.242230773245499</v>
      </c>
      <c r="P26" s="28">
        <v>18.124459774431099</v>
      </c>
      <c r="Q26" s="28">
        <v>12.1111030559202</v>
      </c>
      <c r="R26" s="28">
        <v>303.58074268292302</v>
      </c>
      <c r="S26" s="28">
        <v>4726.7585389129899</v>
      </c>
      <c r="T26" s="28">
        <v>82974.418131603103</v>
      </c>
      <c r="U26" s="28">
        <v>96.368241999752499</v>
      </c>
      <c r="V26" s="28">
        <v>402.56153919532102</v>
      </c>
      <c r="W26" s="28">
        <v>48.494694057166598</v>
      </c>
      <c r="X26" s="28">
        <v>23.445090947376301</v>
      </c>
      <c r="Y26" s="28">
        <v>827.321181216995</v>
      </c>
      <c r="Z26" s="28">
        <v>827.321181216995</v>
      </c>
      <c r="AA26" s="28">
        <v>0</v>
      </c>
      <c r="AB26" s="28">
        <v>96.941686800905799</v>
      </c>
      <c r="AC26" s="28">
        <v>0.864569627374704</v>
      </c>
      <c r="AD26" s="28">
        <v>109.110036921522</v>
      </c>
      <c r="AE26" s="28">
        <v>16.027030611085699</v>
      </c>
      <c r="AF26" s="28">
        <v>1.0620522986635701</v>
      </c>
      <c r="AG26" s="28">
        <v>1546.8338711112899</v>
      </c>
      <c r="AH26" s="28">
        <v>0</v>
      </c>
      <c r="AI26" s="28">
        <v>8814.0151629440606</v>
      </c>
      <c r="AJ26" s="28">
        <v>979.33172008113297</v>
      </c>
      <c r="AK26" s="28">
        <v>9793.3468830251895</v>
      </c>
      <c r="AL26" s="28">
        <v>1.61931342294687</v>
      </c>
      <c r="AM26" s="28">
        <v>165.933548125203</v>
      </c>
      <c r="AN26" s="28">
        <v>15.8599677325507</v>
      </c>
      <c r="AO26" s="28">
        <v>7226.2682739615402</v>
      </c>
      <c r="AP26" s="28">
        <v>29.146530126493499</v>
      </c>
      <c r="AQ26" s="28">
        <v>49.171206708490502</v>
      </c>
      <c r="AR26" s="28">
        <v>110.942520196872</v>
      </c>
      <c r="AS26" s="28">
        <v>33.646413450927703</v>
      </c>
      <c r="AT26" s="28">
        <v>17.4524027849886</v>
      </c>
      <c r="AU26" s="28">
        <v>14.191905761448799</v>
      </c>
      <c r="AV26" s="28">
        <v>4447.9194991899403</v>
      </c>
      <c r="AW26" s="28">
        <v>3308.87377069575</v>
      </c>
      <c r="AX26" s="28">
        <v>1139.0457284941799</v>
      </c>
      <c r="AY26" s="28">
        <v>1.0747869718685801</v>
      </c>
      <c r="AZ26" s="28">
        <v>0.608627368530121</v>
      </c>
      <c r="BA26" s="28">
        <v>1169.5806333287001</v>
      </c>
      <c r="BB26" s="28">
        <v>4.6995248932687197</v>
      </c>
      <c r="BC26" s="28">
        <v>281.56427295116202</v>
      </c>
      <c r="BD26" s="28">
        <v>63.947644967736501</v>
      </c>
      <c r="BE26" s="28">
        <v>36.9641450796694</v>
      </c>
      <c r="BF26" s="28">
        <v>703.93338072454799</v>
      </c>
      <c r="BG26" s="28">
        <v>1030.2391043400701</v>
      </c>
      <c r="BH26" s="28">
        <v>55.213088406995197</v>
      </c>
      <c r="BI26" s="28">
        <v>711.005080475098</v>
      </c>
      <c r="BJ26" s="28">
        <v>9.8716387663987</v>
      </c>
      <c r="BK26" s="28">
        <v>40763.229054903903</v>
      </c>
      <c r="BL26" s="28">
        <v>4882.51988599778</v>
      </c>
      <c r="BM26" s="28">
        <v>478.95857939886099</v>
      </c>
      <c r="BN26" s="28">
        <v>20.563249218172299</v>
      </c>
      <c r="BO26" s="28">
        <v>1215.16919583955</v>
      </c>
      <c r="BP26" s="28">
        <v>589.84537153326596</v>
      </c>
      <c r="BQ26" s="28">
        <v>12251.811037612701</v>
      </c>
      <c r="BR26" s="28">
        <v>436.79983092806202</v>
      </c>
      <c r="BT26" s="37">
        <f t="shared" si="0"/>
        <v>0</v>
      </c>
      <c r="BU26" s="25">
        <f t="shared" si="1"/>
        <v>2.7238586939706843E-3</v>
      </c>
      <c r="BV26" s="25">
        <f t="shared" si="2"/>
        <v>2.6909356990305073E-3</v>
      </c>
      <c r="BW26" s="25">
        <f t="shared" si="3"/>
        <v>2.6537350180736818E-3</v>
      </c>
      <c r="BX26" s="25">
        <f t="shared" si="4"/>
        <v>2.6430599988575996E-3</v>
      </c>
      <c r="BY26" s="25">
        <f t="shared" si="4"/>
        <v>2.5830303501520394E-3</v>
      </c>
      <c r="BZ26" s="25">
        <f t="shared" si="5"/>
        <v>2.8811703308481273E-3</v>
      </c>
      <c r="CA26" s="25">
        <f t="shared" si="6"/>
        <v>2.701013466757933E-3</v>
      </c>
    </row>
    <row r="27" spans="1:79" x14ac:dyDescent="0.3">
      <c r="A27" s="22" t="s">
        <v>100</v>
      </c>
      <c r="B27" s="28">
        <v>3530.4419453</v>
      </c>
      <c r="C27" s="28">
        <v>64.654235517000004</v>
      </c>
      <c r="D27" s="28">
        <v>16289.476157999999</v>
      </c>
      <c r="E27" s="28">
        <v>11525.883549</v>
      </c>
      <c r="F27" s="28">
        <v>11047.965409</v>
      </c>
      <c r="G27" s="28">
        <v>141750.33804999999</v>
      </c>
      <c r="H27" s="28">
        <v>872.03268154</v>
      </c>
      <c r="I27" s="28"/>
      <c r="J27" s="28"/>
      <c r="K27" s="28"/>
      <c r="L27" s="28"/>
      <c r="M27" s="28" t="s">
        <v>191</v>
      </c>
      <c r="N27" s="28">
        <v>30.134247712329799</v>
      </c>
      <c r="O27" s="28">
        <v>5.3114824169315202</v>
      </c>
      <c r="P27" s="28">
        <v>5.3070790264786298</v>
      </c>
      <c r="Q27" s="28">
        <v>1.62167377569073</v>
      </c>
      <c r="R27" s="28">
        <v>32.797503518603698</v>
      </c>
      <c r="S27" s="28">
        <v>123.745325118361</v>
      </c>
      <c r="T27" s="28">
        <v>3540.3976900623502</v>
      </c>
      <c r="U27" s="28">
        <v>36.009734806792302</v>
      </c>
      <c r="V27" s="28">
        <v>31.556542533309099</v>
      </c>
      <c r="W27" s="28">
        <v>28.193399789679098</v>
      </c>
      <c r="X27" s="28">
        <v>0.11327848269572301</v>
      </c>
      <c r="Y27" s="28">
        <v>52.586046302014701</v>
      </c>
      <c r="Z27" s="28">
        <v>52.586046302014701</v>
      </c>
      <c r="AA27" s="28">
        <v>7.5841761272507302</v>
      </c>
      <c r="AB27" s="28">
        <v>19.096010248075</v>
      </c>
      <c r="AC27" s="28">
        <v>0.32157029658647401</v>
      </c>
      <c r="AD27" s="28">
        <v>0.161023455614897</v>
      </c>
      <c r="AE27" s="28">
        <v>0.105462134283745</v>
      </c>
      <c r="AF27" s="28">
        <v>0.25070853958216899</v>
      </c>
      <c r="AG27" s="28">
        <v>64.862285723066293</v>
      </c>
      <c r="AH27" s="28">
        <v>0</v>
      </c>
      <c r="AI27" s="28">
        <v>14701.3603562893</v>
      </c>
      <c r="AJ27" s="28">
        <v>1625.90037035929</v>
      </c>
      <c r="AK27" s="28">
        <v>16334.8449027759</v>
      </c>
      <c r="AL27" s="28">
        <v>2.8625030793278002E-2</v>
      </c>
      <c r="AM27" s="28">
        <v>26.070654773833301</v>
      </c>
      <c r="AN27" s="28">
        <v>629.14531828380996</v>
      </c>
      <c r="AO27" s="28">
        <v>437.78412402864501</v>
      </c>
      <c r="AP27" s="28">
        <v>367.04719065965401</v>
      </c>
      <c r="AQ27" s="28">
        <v>8.7034709428286092</v>
      </c>
      <c r="AR27" s="28">
        <v>511.13326241284801</v>
      </c>
      <c r="AS27" s="28">
        <v>307.908951848041</v>
      </c>
      <c r="AT27" s="28">
        <v>0.98801152135451398</v>
      </c>
      <c r="AU27" s="28">
        <v>50.3536435754622</v>
      </c>
      <c r="AV27" s="28">
        <v>11557.611847554699</v>
      </c>
      <c r="AW27" s="28">
        <v>11078.3812204034</v>
      </c>
      <c r="AX27" s="28">
        <v>479.230627151242</v>
      </c>
      <c r="AY27" s="28">
        <v>9.6535242535976604E-3</v>
      </c>
      <c r="AZ27" s="28">
        <v>3.0230419297056201</v>
      </c>
      <c r="BA27" s="28">
        <v>6393.38937805146</v>
      </c>
      <c r="BB27" s="28">
        <v>0.470892713173165</v>
      </c>
      <c r="BC27" s="28">
        <v>139.81413654282201</v>
      </c>
      <c r="BD27" s="28">
        <v>37.104712304546602</v>
      </c>
      <c r="BE27" s="28">
        <v>7.0530015811548799</v>
      </c>
      <c r="BF27" s="28">
        <v>352.66191150625201</v>
      </c>
      <c r="BG27" s="28">
        <v>27.170732701790101</v>
      </c>
      <c r="BH27" s="28">
        <v>950.05628028857905</v>
      </c>
      <c r="BI27" s="28">
        <v>1273.69974870397</v>
      </c>
      <c r="BJ27" s="28">
        <v>45.818614013564101</v>
      </c>
      <c r="BK27" s="28">
        <v>142139.71098616201</v>
      </c>
      <c r="BL27" s="28">
        <v>273.10233462879398</v>
      </c>
      <c r="BM27" s="28">
        <v>3346.8991716573701</v>
      </c>
      <c r="BN27" s="28">
        <v>4.9750334836885401E-2</v>
      </c>
      <c r="BO27" s="28">
        <v>92.983701637094299</v>
      </c>
      <c r="BP27" s="28">
        <v>17.3921050105265</v>
      </c>
      <c r="BQ27" s="28">
        <v>874.45357316313505</v>
      </c>
      <c r="BR27" s="28">
        <v>101.47513507189799</v>
      </c>
      <c r="BT27" s="37">
        <f t="shared" si="0"/>
        <v>4.6429434576155022E-4</v>
      </c>
      <c r="BU27" s="25">
        <f t="shared" si="1"/>
        <v>2.8199712434314392E-3</v>
      </c>
      <c r="BV27" s="25">
        <f t="shared" si="2"/>
        <v>3.2178898165393247E-3</v>
      </c>
      <c r="BW27" s="25">
        <f t="shared" si="3"/>
        <v>2.7851567684464189E-3</v>
      </c>
      <c r="BX27" s="25">
        <f t="shared" si="4"/>
        <v>2.7527866666197387E-3</v>
      </c>
      <c r="BY27" s="25">
        <f t="shared" si="4"/>
        <v>2.7530690292189215E-3</v>
      </c>
      <c r="BZ27" s="25">
        <f t="shared" si="5"/>
        <v>2.7468924696650542E-3</v>
      </c>
      <c r="CA27" s="25">
        <f t="shared" si="6"/>
        <v>2.7761478146206414E-3</v>
      </c>
    </row>
    <row r="28" spans="1:79" x14ac:dyDescent="0.3">
      <c r="A28" s="22" t="s">
        <v>101</v>
      </c>
      <c r="B28" s="28">
        <v>132118.33979</v>
      </c>
      <c r="C28" s="28">
        <v>367.96595057000002</v>
      </c>
      <c r="D28" s="28">
        <v>38734.553093000002</v>
      </c>
      <c r="E28" s="28">
        <v>13395.925381999999</v>
      </c>
      <c r="F28" s="28">
        <v>9687.6037661999999</v>
      </c>
      <c r="G28" s="28">
        <v>196831.36931000001</v>
      </c>
      <c r="H28" s="28">
        <v>9046.4010527999999</v>
      </c>
      <c r="I28" s="28"/>
      <c r="J28" s="28"/>
      <c r="K28" s="28"/>
      <c r="L28" s="28"/>
      <c r="M28" s="28" t="s">
        <v>192</v>
      </c>
      <c r="N28" s="28">
        <v>137.59102642829501</v>
      </c>
      <c r="O28" s="28">
        <v>23.1555062280915</v>
      </c>
      <c r="P28" s="28">
        <v>22.021965577383099</v>
      </c>
      <c r="Q28" s="28">
        <v>34.199672973655503</v>
      </c>
      <c r="R28" s="28">
        <v>283.33237816321002</v>
      </c>
      <c r="S28" s="28">
        <v>4211.2421266777101</v>
      </c>
      <c r="T28" s="28">
        <v>132493.415227191</v>
      </c>
      <c r="U28" s="28">
        <v>132.149485404312</v>
      </c>
      <c r="V28" s="28">
        <v>267.92546532877202</v>
      </c>
      <c r="W28" s="28">
        <v>35.580239841302102</v>
      </c>
      <c r="X28" s="28">
        <v>30.6489135711758</v>
      </c>
      <c r="Y28" s="28">
        <v>787.57583007115795</v>
      </c>
      <c r="Z28" s="28">
        <v>787.57583007115795</v>
      </c>
      <c r="AA28" s="28">
        <v>0</v>
      </c>
      <c r="AB28" s="28">
        <v>49.425764753063703</v>
      </c>
      <c r="AC28" s="28">
        <v>7.8512653070628602</v>
      </c>
      <c r="AD28" s="28">
        <v>38.329862612604998</v>
      </c>
      <c r="AE28" s="28">
        <v>27.372520825216501</v>
      </c>
      <c r="AF28" s="28">
        <v>3.74530459934111</v>
      </c>
      <c r="AG28" s="28">
        <v>368.987326586248</v>
      </c>
      <c r="AH28" s="28">
        <v>0</v>
      </c>
      <c r="AI28" s="28">
        <v>34977.081688659302</v>
      </c>
      <c r="AJ28" s="28">
        <v>3886.3453726842299</v>
      </c>
      <c r="AK28" s="28">
        <v>38863.427061343602</v>
      </c>
      <c r="AL28" s="28">
        <v>7.4459956391289301</v>
      </c>
      <c r="AM28" s="28">
        <v>172.33325315193201</v>
      </c>
      <c r="AN28" s="28">
        <v>113.481423846384</v>
      </c>
      <c r="AO28" s="28">
        <v>5402.9244060086403</v>
      </c>
      <c r="AP28" s="28">
        <v>492.49135585544599</v>
      </c>
      <c r="AQ28" s="28">
        <v>122.511478642415</v>
      </c>
      <c r="AR28" s="28">
        <v>220.35531508768301</v>
      </c>
      <c r="AS28" s="28">
        <v>54.292673571575698</v>
      </c>
      <c r="AT28" s="28">
        <v>137.22854147934501</v>
      </c>
      <c r="AU28" s="28">
        <v>172.69115376548299</v>
      </c>
      <c r="AV28" s="28">
        <v>13436.168775804201</v>
      </c>
      <c r="AW28" s="28">
        <v>9716.3816738003607</v>
      </c>
      <c r="AX28" s="28">
        <v>3719.7871020038901</v>
      </c>
      <c r="AY28" s="28">
        <v>5.2943971608877796</v>
      </c>
      <c r="AZ28" s="28">
        <v>3.1741853421849</v>
      </c>
      <c r="BA28" s="28">
        <v>3483.2976044888501</v>
      </c>
      <c r="BB28" s="28">
        <v>116.615068314147</v>
      </c>
      <c r="BC28" s="28">
        <v>465.59098294960899</v>
      </c>
      <c r="BD28" s="28">
        <v>113.942108948715</v>
      </c>
      <c r="BE28" s="28">
        <v>156.07621502542401</v>
      </c>
      <c r="BF28" s="28">
        <v>1164.16279019935</v>
      </c>
      <c r="BG28" s="28">
        <v>618.98351903279104</v>
      </c>
      <c r="BH28" s="28">
        <v>240.478082762181</v>
      </c>
      <c r="BI28" s="28">
        <v>2309.6318625322901</v>
      </c>
      <c r="BJ28" s="28">
        <v>345.06643382838098</v>
      </c>
      <c r="BK28" s="28">
        <v>197458.139533037</v>
      </c>
      <c r="BL28" s="28">
        <v>4076.2076655974702</v>
      </c>
      <c r="BM28" s="28">
        <v>1992.9843496103699</v>
      </c>
      <c r="BN28" s="28">
        <v>12.9231215946674</v>
      </c>
      <c r="BO28" s="28">
        <v>636.64944247836502</v>
      </c>
      <c r="BP28" s="28">
        <v>462.76261551727998</v>
      </c>
      <c r="BQ28" s="28">
        <v>9071.1570533108497</v>
      </c>
      <c r="BR28" s="28">
        <v>264.939028149016</v>
      </c>
      <c r="BT28" s="37">
        <f t="shared" si="0"/>
        <v>0</v>
      </c>
      <c r="BU28" s="25">
        <f t="shared" si="1"/>
        <v>2.8389354406600713E-3</v>
      </c>
      <c r="BV28" s="25">
        <f t="shared" si="2"/>
        <v>2.7757351316495867E-3</v>
      </c>
      <c r="BW28" s="25">
        <f t="shared" si="3"/>
        <v>3.3271061120591435E-3</v>
      </c>
      <c r="BX28" s="25">
        <f t="shared" si="4"/>
        <v>3.004151833980508E-3</v>
      </c>
      <c r="BY28" s="25">
        <f t="shared" si="4"/>
        <v>2.9705909009993523E-3</v>
      </c>
      <c r="BZ28" s="25">
        <f t="shared" si="5"/>
        <v>3.1843004762612676E-3</v>
      </c>
      <c r="CA28" s="25">
        <f t="shared" si="6"/>
        <v>2.7365579268882273E-3</v>
      </c>
    </row>
    <row r="29" spans="1:79" x14ac:dyDescent="0.3">
      <c r="A29" s="22" t="s">
        <v>102</v>
      </c>
      <c r="B29" s="28">
        <v>4256.3759554999997</v>
      </c>
      <c r="C29" s="28">
        <v>2626.5021517</v>
      </c>
      <c r="D29" s="28">
        <v>8366.1159346999993</v>
      </c>
      <c r="E29" s="28">
        <v>11608.389525000001</v>
      </c>
      <c r="F29" s="28">
        <v>7144.3785795000003</v>
      </c>
      <c r="G29" s="28">
        <v>31684.150845</v>
      </c>
      <c r="H29" s="28">
        <v>20710.476056</v>
      </c>
      <c r="I29" s="28"/>
      <c r="J29" s="28"/>
      <c r="K29" s="28"/>
      <c r="L29" s="28"/>
      <c r="M29" s="28" t="s">
        <v>193</v>
      </c>
      <c r="N29" s="28">
        <v>1509.7795990577999</v>
      </c>
      <c r="O29" s="28">
        <v>66.952745172660002</v>
      </c>
      <c r="P29" s="28">
        <v>65.021509004294202</v>
      </c>
      <c r="Q29" s="28">
        <v>68.676921972337595</v>
      </c>
      <c r="R29" s="28">
        <v>2259.5841836007999</v>
      </c>
      <c r="S29" s="28">
        <v>4847.5508319229302</v>
      </c>
      <c r="T29" s="28">
        <v>4274.47377754835</v>
      </c>
      <c r="U29" s="28">
        <v>2048.99990280974</v>
      </c>
      <c r="V29" s="28">
        <v>669.05462083504904</v>
      </c>
      <c r="W29" s="28">
        <v>135.43666342235599</v>
      </c>
      <c r="X29" s="28">
        <v>2023.29591060289</v>
      </c>
      <c r="Y29" s="28">
        <v>134.639901238627</v>
      </c>
      <c r="Z29" s="28">
        <v>134.639901238627</v>
      </c>
      <c r="AA29" s="28">
        <v>0</v>
      </c>
      <c r="AB29" s="28">
        <v>214.091227793043</v>
      </c>
      <c r="AC29" s="28">
        <v>13.795724875779801</v>
      </c>
      <c r="AD29" s="28">
        <v>1044.1440841255101</v>
      </c>
      <c r="AE29" s="28">
        <v>210.783130385779</v>
      </c>
      <c r="AF29" s="28">
        <v>8.4964970722077808</v>
      </c>
      <c r="AG29" s="28">
        <v>2640.82950169282</v>
      </c>
      <c r="AH29" s="28">
        <v>0</v>
      </c>
      <c r="AI29" s="28">
        <v>7557.2590789475198</v>
      </c>
      <c r="AJ29" s="28">
        <v>839.69575583815697</v>
      </c>
      <c r="AK29" s="28">
        <v>8396.9548347856708</v>
      </c>
      <c r="AL29" s="28">
        <v>33.244481900353797</v>
      </c>
      <c r="AM29" s="28">
        <v>543.24624117107396</v>
      </c>
      <c r="AN29" s="28">
        <v>19.9829060222512</v>
      </c>
      <c r="AO29" s="28">
        <v>6819.7626232153898</v>
      </c>
      <c r="AP29" s="28">
        <v>118.28999862048001</v>
      </c>
      <c r="AQ29" s="28">
        <v>47.721733709022899</v>
      </c>
      <c r="AR29" s="28">
        <v>218.06931458291299</v>
      </c>
      <c r="AS29" s="28">
        <v>10.114317984650301</v>
      </c>
      <c r="AT29" s="28">
        <v>14.2131204042636</v>
      </c>
      <c r="AU29" s="28">
        <v>452.237471297382</v>
      </c>
      <c r="AV29" s="28">
        <v>11662.9935144347</v>
      </c>
      <c r="AW29" s="28">
        <v>7177.3186304130804</v>
      </c>
      <c r="AX29" s="28">
        <v>4485.6748840216696</v>
      </c>
      <c r="AY29" s="28">
        <v>12.124078532522001</v>
      </c>
      <c r="AZ29" s="28">
        <v>0.88119131770696901</v>
      </c>
      <c r="BA29" s="28">
        <v>1805.2616318262001</v>
      </c>
      <c r="BB29" s="28">
        <v>147.55954335809099</v>
      </c>
      <c r="BC29" s="28">
        <v>738.44343323930605</v>
      </c>
      <c r="BD29" s="28">
        <v>8.8778685153965196</v>
      </c>
      <c r="BE29" s="28">
        <v>11.3876209730473</v>
      </c>
      <c r="BF29" s="28">
        <v>1846.70740057033</v>
      </c>
      <c r="BG29" s="28">
        <v>240.697862215806</v>
      </c>
      <c r="BH29" s="28">
        <v>699.33528908637095</v>
      </c>
      <c r="BI29" s="28">
        <v>983.62818047388396</v>
      </c>
      <c r="BJ29" s="28">
        <v>42.4835298992489</v>
      </c>
      <c r="BK29" s="28">
        <v>31779.609242131701</v>
      </c>
      <c r="BL29" s="28">
        <v>3656.6684932184198</v>
      </c>
      <c r="BM29" s="28">
        <v>471.55268106330902</v>
      </c>
      <c r="BN29" s="28">
        <v>423.12006218537198</v>
      </c>
      <c r="BO29" s="28">
        <v>2342.6214598973202</v>
      </c>
      <c r="BP29" s="28">
        <v>922.35283820844995</v>
      </c>
      <c r="BQ29" s="28">
        <v>20783.151615070499</v>
      </c>
      <c r="BR29" s="28">
        <v>1090.8094720884001</v>
      </c>
      <c r="BT29" s="37">
        <f t="shared" si="0"/>
        <v>0</v>
      </c>
      <c r="BU29" s="25">
        <f t="shared" si="1"/>
        <v>4.2519322159417462E-3</v>
      </c>
      <c r="BV29" s="25">
        <f t="shared" si="2"/>
        <v>5.4549165259760628E-3</v>
      </c>
      <c r="BW29" s="25">
        <f t="shared" si="3"/>
        <v>3.6861669532645873E-3</v>
      </c>
      <c r="BX29" s="25">
        <f t="shared" si="4"/>
        <v>4.7038384882850098E-3</v>
      </c>
      <c r="BY29" s="25">
        <f t="shared" si="4"/>
        <v>4.6106250594835354E-3</v>
      </c>
      <c r="BZ29" s="25">
        <f t="shared" si="5"/>
        <v>3.012812229012749E-3</v>
      </c>
      <c r="CA29" s="25">
        <f t="shared" si="6"/>
        <v>3.5091206437741448E-3</v>
      </c>
    </row>
    <row r="30" spans="1:79" x14ac:dyDescent="0.3">
      <c r="A30" s="22" t="s">
        <v>103</v>
      </c>
      <c r="B30" s="28">
        <v>9611.8407520000001</v>
      </c>
      <c r="C30" s="28">
        <v>364.11144021000001</v>
      </c>
      <c r="D30" s="28">
        <v>23400.157588999999</v>
      </c>
      <c r="E30" s="28">
        <v>7091.1793140999998</v>
      </c>
      <c r="F30" s="28">
        <v>5132.2401614</v>
      </c>
      <c r="G30" s="28">
        <v>8403.2125961999991</v>
      </c>
      <c r="H30" s="28">
        <v>64028.670157</v>
      </c>
      <c r="I30" s="28"/>
      <c r="J30" s="28"/>
      <c r="K30" s="28"/>
      <c r="L30" s="28"/>
      <c r="M30" s="28" t="s">
        <v>194</v>
      </c>
      <c r="N30" s="28">
        <v>6663.6492350415001</v>
      </c>
      <c r="O30" s="28">
        <v>150.51188481107201</v>
      </c>
      <c r="P30" s="28">
        <v>149.27016131476799</v>
      </c>
      <c r="Q30" s="28">
        <v>329.73053701921998</v>
      </c>
      <c r="R30" s="28">
        <v>527.71791839991397</v>
      </c>
      <c r="S30" s="28">
        <v>2866.9714025895901</v>
      </c>
      <c r="T30" s="28">
        <v>9635.4611451939709</v>
      </c>
      <c r="U30" s="28">
        <v>667.20090806386702</v>
      </c>
      <c r="V30" s="28">
        <v>118.562557971548</v>
      </c>
      <c r="W30" s="28">
        <v>111.50364201524</v>
      </c>
      <c r="X30" s="28">
        <v>2891.5332381691301</v>
      </c>
      <c r="Y30" s="28">
        <v>752.21295327992596</v>
      </c>
      <c r="Z30" s="28">
        <v>752.21295327992596</v>
      </c>
      <c r="AA30" s="28">
        <v>0</v>
      </c>
      <c r="AB30" s="28">
        <v>254.06383773359201</v>
      </c>
      <c r="AC30" s="28">
        <v>5.7839585295157603</v>
      </c>
      <c r="AD30" s="28">
        <v>629.98189638686904</v>
      </c>
      <c r="AE30" s="28">
        <v>2119.6644097599201</v>
      </c>
      <c r="AF30" s="28">
        <v>11.222014688266601</v>
      </c>
      <c r="AG30" s="28">
        <v>364.97239607738197</v>
      </c>
      <c r="AH30" s="28">
        <v>0</v>
      </c>
      <c r="AI30" s="28">
        <v>21116.118565039302</v>
      </c>
      <c r="AJ30" s="28">
        <v>2346.2333120152098</v>
      </c>
      <c r="AK30" s="28">
        <v>23462.351877054502</v>
      </c>
      <c r="AL30" s="28">
        <v>265.61413143155897</v>
      </c>
      <c r="AM30" s="28">
        <v>1162.69350158054</v>
      </c>
      <c r="AN30" s="28">
        <v>54.376304690844101</v>
      </c>
      <c r="AO30" s="28">
        <v>24361.340145837901</v>
      </c>
      <c r="AP30" s="28">
        <v>89.255517982552902</v>
      </c>
      <c r="AQ30" s="28">
        <v>76.488495743558204</v>
      </c>
      <c r="AR30" s="28">
        <v>140.627654582638</v>
      </c>
      <c r="AS30" s="28">
        <v>50.731506562961201</v>
      </c>
      <c r="AT30" s="28">
        <v>38.432823707781701</v>
      </c>
      <c r="AU30" s="28">
        <v>47.647004188659402</v>
      </c>
      <c r="AV30" s="28">
        <v>7109.9575836476797</v>
      </c>
      <c r="AW30" s="28">
        <v>5145.59122760829</v>
      </c>
      <c r="AX30" s="28">
        <v>1964.36635603939</v>
      </c>
      <c r="AY30" s="28">
        <v>3.0513548987765402</v>
      </c>
      <c r="AZ30" s="28">
        <v>1.24781333010642</v>
      </c>
      <c r="BA30" s="28">
        <v>1868.00891365291</v>
      </c>
      <c r="BB30" s="28">
        <v>126.90916466009401</v>
      </c>
      <c r="BC30" s="28">
        <v>405.12291921019602</v>
      </c>
      <c r="BD30" s="28">
        <v>75.436124167242497</v>
      </c>
      <c r="BE30" s="28">
        <v>47.750789477934497</v>
      </c>
      <c r="BF30" s="28">
        <v>1013.17505889049</v>
      </c>
      <c r="BG30" s="28">
        <v>220.29524012098</v>
      </c>
      <c r="BH30" s="28">
        <v>137.83958596567601</v>
      </c>
      <c r="BI30" s="28">
        <v>798.87460147671004</v>
      </c>
      <c r="BJ30" s="28">
        <v>170.61559441914201</v>
      </c>
      <c r="BK30" s="28">
        <v>8429.15115324822</v>
      </c>
      <c r="BL30" s="28">
        <v>16092.6716381142</v>
      </c>
      <c r="BM30" s="28">
        <v>114.822946011811</v>
      </c>
      <c r="BN30" s="28">
        <v>4428.5830470668698</v>
      </c>
      <c r="BO30" s="28">
        <v>13224.039500159801</v>
      </c>
      <c r="BP30" s="28">
        <v>5858.8119780687903</v>
      </c>
      <c r="BQ30" s="28">
        <v>64203.096507771297</v>
      </c>
      <c r="BR30" s="28">
        <v>6235.5982349676597</v>
      </c>
      <c r="BT30" s="37">
        <f t="shared" si="0"/>
        <v>0</v>
      </c>
      <c r="BU30" s="25">
        <f t="shared" si="1"/>
        <v>2.4574266057264794E-3</v>
      </c>
      <c r="BV30" s="25">
        <f t="shared" si="2"/>
        <v>2.3645394577149438E-3</v>
      </c>
      <c r="BW30" s="25">
        <f t="shared" si="3"/>
        <v>2.6578576583492506E-3</v>
      </c>
      <c r="BX30" s="25">
        <f t="shared" si="4"/>
        <v>2.6481165848311634E-3</v>
      </c>
      <c r="BY30" s="25">
        <f t="shared" si="4"/>
        <v>2.6014110385372039E-3</v>
      </c>
      <c r="BZ30" s="25">
        <f t="shared" si="5"/>
        <v>3.0867429273359723E-3</v>
      </c>
      <c r="CA30" s="25">
        <f t="shared" si="6"/>
        <v>2.7241913715152707E-3</v>
      </c>
    </row>
    <row r="31" spans="1:79" x14ac:dyDescent="0.3">
      <c r="A31" s="22" t="s">
        <v>104</v>
      </c>
      <c r="B31" s="28">
        <v>10020.049395</v>
      </c>
      <c r="C31" s="28">
        <v>2591.1734535000001</v>
      </c>
      <c r="D31" s="28">
        <v>19025.610667000001</v>
      </c>
      <c r="E31" s="28">
        <v>7734.1544731000004</v>
      </c>
      <c r="F31" s="28">
        <v>5523.5436123999998</v>
      </c>
      <c r="G31" s="28">
        <v>23384.517383999999</v>
      </c>
      <c r="H31" s="28">
        <v>7792.5627157999998</v>
      </c>
      <c r="I31" s="28"/>
      <c r="J31" s="28"/>
      <c r="K31" s="28"/>
      <c r="L31" s="28"/>
      <c r="M31" s="28" t="s">
        <v>195</v>
      </c>
      <c r="N31" s="28">
        <v>51.9579262158136</v>
      </c>
      <c r="O31" s="28">
        <v>25.975542982082899</v>
      </c>
      <c r="P31" s="28">
        <v>25.776783461629599</v>
      </c>
      <c r="Q31" s="28">
        <v>12.2424883406575</v>
      </c>
      <c r="R31" s="28">
        <v>555.409670465918</v>
      </c>
      <c r="S31" s="28">
        <v>1392.6460397452599</v>
      </c>
      <c r="T31" s="28">
        <v>10042.300603468901</v>
      </c>
      <c r="U31" s="28">
        <v>500.731133221221</v>
      </c>
      <c r="V31" s="28">
        <v>177.72024457585499</v>
      </c>
      <c r="W31" s="28">
        <v>81.309246717260606</v>
      </c>
      <c r="X31" s="28">
        <v>660.872791625589</v>
      </c>
      <c r="Y31" s="28">
        <v>81.1735616964868</v>
      </c>
      <c r="Z31" s="28">
        <v>81.1735616964868</v>
      </c>
      <c r="AA31" s="28">
        <v>108.117354233149</v>
      </c>
      <c r="AB31" s="28">
        <v>97.519403517052197</v>
      </c>
      <c r="AC31" s="28">
        <v>5.5143481574063502</v>
      </c>
      <c r="AD31" s="28">
        <v>140.64879818404501</v>
      </c>
      <c r="AE31" s="28">
        <v>19.3182887936421</v>
      </c>
      <c r="AF31" s="28">
        <v>1.9354146445625999</v>
      </c>
      <c r="AG31" s="28">
        <v>2599.6967920332499</v>
      </c>
      <c r="AH31" s="28">
        <v>0</v>
      </c>
      <c r="AI31" s="28">
        <v>17164.580234552901</v>
      </c>
      <c r="AJ31" s="28">
        <v>1799.0586356398501</v>
      </c>
      <c r="AK31" s="28">
        <v>19071.756224425899</v>
      </c>
      <c r="AL31" s="28">
        <v>1.5988064998702201</v>
      </c>
      <c r="AM31" s="28">
        <v>157.29993300117599</v>
      </c>
      <c r="AN31" s="28">
        <v>7.5791072904869496</v>
      </c>
      <c r="AO31" s="28">
        <v>2793.0616882797899</v>
      </c>
      <c r="AP31" s="28">
        <v>46.003871696059598</v>
      </c>
      <c r="AQ31" s="28">
        <v>53.959115871415499</v>
      </c>
      <c r="AR31" s="28">
        <v>863.86516221747399</v>
      </c>
      <c r="AS31" s="28">
        <v>192.598725051294</v>
      </c>
      <c r="AT31" s="28">
        <v>21.794712770621199</v>
      </c>
      <c r="AU31" s="28">
        <v>189.347694635344</v>
      </c>
      <c r="AV31" s="28">
        <v>7760.6445298896897</v>
      </c>
      <c r="AW31" s="28">
        <v>5541.5577449059201</v>
      </c>
      <c r="AX31" s="28">
        <v>2219.08678498376</v>
      </c>
      <c r="AY31" s="28">
        <v>6.8930603046787402</v>
      </c>
      <c r="AZ31" s="28">
        <v>12.5718729120841</v>
      </c>
      <c r="BA31" s="28">
        <v>1021.09193208422</v>
      </c>
      <c r="BB31" s="28">
        <v>32.306469256876902</v>
      </c>
      <c r="BC31" s="28">
        <v>421.20240721704897</v>
      </c>
      <c r="BD31" s="28">
        <v>99.029665096018704</v>
      </c>
      <c r="BE31" s="28">
        <v>300.29155368679699</v>
      </c>
      <c r="BF31" s="28">
        <v>1119.2612907417299</v>
      </c>
      <c r="BG31" s="28">
        <v>79.568981829447793</v>
      </c>
      <c r="BH31" s="28">
        <v>196.705323301368</v>
      </c>
      <c r="BI31" s="28">
        <v>936.27646242652395</v>
      </c>
      <c r="BJ31" s="28">
        <v>20.779318345871999</v>
      </c>
      <c r="BK31" s="28">
        <v>23448.867780391</v>
      </c>
      <c r="BL31" s="28">
        <v>2112.0015429724499</v>
      </c>
      <c r="BM31" s="28">
        <v>247.176166141274</v>
      </c>
      <c r="BN31" s="28">
        <v>32.922770098091597</v>
      </c>
      <c r="BO31" s="28">
        <v>1308.8366254789401</v>
      </c>
      <c r="BP31" s="28">
        <v>208.49561129247201</v>
      </c>
      <c r="BQ31" s="28">
        <v>7816.7563831308398</v>
      </c>
      <c r="BR31" s="28">
        <v>882.469471185202</v>
      </c>
      <c r="BT31" s="37">
        <f t="shared" si="0"/>
        <v>5.6689773590268069E-3</v>
      </c>
      <c r="BU31" s="25">
        <f t="shared" si="1"/>
        <v>2.2206685408161691E-3</v>
      </c>
      <c r="BV31" s="25">
        <f t="shared" si="2"/>
        <v>3.2893739790893152E-3</v>
      </c>
      <c r="BW31" s="25">
        <f t="shared" si="3"/>
        <v>2.4254442200868568E-3</v>
      </c>
      <c r="BX31" s="25">
        <f t="shared" si="4"/>
        <v>3.4250746971532364E-3</v>
      </c>
      <c r="BY31" s="25">
        <f t="shared" si="4"/>
        <v>3.2613361584544654E-3</v>
      </c>
      <c r="BZ31" s="25">
        <f t="shared" si="5"/>
        <v>2.7518376939021242E-3</v>
      </c>
      <c r="CA31" s="25">
        <f t="shared" si="6"/>
        <v>3.1047125590385836E-3</v>
      </c>
    </row>
    <row r="32" spans="1:79" x14ac:dyDescent="0.3">
      <c r="A32" s="22" t="s">
        <v>105</v>
      </c>
      <c r="B32" s="28">
        <v>1756.4235765000001</v>
      </c>
      <c r="C32" s="28">
        <v>641.41390879000005</v>
      </c>
      <c r="D32" s="28">
        <v>4805.6607400000003</v>
      </c>
      <c r="E32" s="28">
        <v>4152.0856485000004</v>
      </c>
      <c r="F32" s="28">
        <v>2453.8450016000002</v>
      </c>
      <c r="G32" s="28">
        <v>13446.164948</v>
      </c>
      <c r="H32" s="28">
        <v>3824.2318095999999</v>
      </c>
      <c r="I32" s="28"/>
      <c r="J32" s="28"/>
      <c r="K32" s="28"/>
      <c r="L32" s="28"/>
      <c r="M32" s="28" t="s">
        <v>196</v>
      </c>
      <c r="N32" s="28">
        <v>298.21304572193901</v>
      </c>
      <c r="O32" s="28">
        <v>39.560391893846202</v>
      </c>
      <c r="P32" s="28">
        <v>39.560391893846202</v>
      </c>
      <c r="Q32" s="28">
        <v>11.672250919072701</v>
      </c>
      <c r="R32" s="28">
        <v>539.76582640764104</v>
      </c>
      <c r="S32" s="28">
        <v>1395.84134868402</v>
      </c>
      <c r="T32" s="28">
        <v>1765.7029819787599</v>
      </c>
      <c r="U32" s="28">
        <v>461.51442288720301</v>
      </c>
      <c r="V32" s="28">
        <v>149.77257032131399</v>
      </c>
      <c r="W32" s="28">
        <v>21.504222432512101</v>
      </c>
      <c r="X32" s="28">
        <v>428.407315537454</v>
      </c>
      <c r="Y32" s="28">
        <v>67.231100035499097</v>
      </c>
      <c r="Z32" s="28">
        <v>67.231100035499097</v>
      </c>
      <c r="AA32" s="28">
        <v>0</v>
      </c>
      <c r="AB32" s="28">
        <v>27.628033100444998</v>
      </c>
      <c r="AC32" s="28">
        <v>2.0412092210671601E-2</v>
      </c>
      <c r="AD32" s="28">
        <v>103.016634416822</v>
      </c>
      <c r="AE32" s="28">
        <v>23.383799143584898</v>
      </c>
      <c r="AF32" s="28">
        <v>0.319209642893376</v>
      </c>
      <c r="AG32" s="28">
        <v>644.89989937344296</v>
      </c>
      <c r="AH32" s="28">
        <v>0</v>
      </c>
      <c r="AI32" s="28">
        <v>4341.7458081136601</v>
      </c>
      <c r="AJ32" s="28">
        <v>482.416613060401</v>
      </c>
      <c r="AK32" s="28">
        <v>4824.16242117406</v>
      </c>
      <c r="AL32" s="28">
        <v>1.50749324279541</v>
      </c>
      <c r="AM32" s="28">
        <v>75.870973564140698</v>
      </c>
      <c r="AN32" s="28">
        <v>2.41889490159119</v>
      </c>
      <c r="AO32" s="28">
        <v>1297.12742236901</v>
      </c>
      <c r="AP32" s="28">
        <v>41.8548237117014</v>
      </c>
      <c r="AQ32" s="28">
        <v>16.463623401731699</v>
      </c>
      <c r="AR32" s="28">
        <v>79.506284822830693</v>
      </c>
      <c r="AS32" s="28">
        <v>1.53882570379801</v>
      </c>
      <c r="AT32" s="28">
        <v>8.2874080705699509</v>
      </c>
      <c r="AU32" s="28">
        <v>182.14939032777801</v>
      </c>
      <c r="AV32" s="28">
        <v>4172.5353327433404</v>
      </c>
      <c r="AW32" s="28">
        <v>2465.6914735062501</v>
      </c>
      <c r="AX32" s="28">
        <v>1706.8438592370801</v>
      </c>
      <c r="AY32" s="28">
        <v>3.0192683983972302</v>
      </c>
      <c r="AZ32" s="28">
        <v>0.183058775574993</v>
      </c>
      <c r="BA32" s="28">
        <v>530.92818016633896</v>
      </c>
      <c r="BB32" s="28">
        <v>21.3587093402117</v>
      </c>
      <c r="BC32" s="28">
        <v>277.58339997806303</v>
      </c>
      <c r="BD32" s="28">
        <v>4.1718839175030604</v>
      </c>
      <c r="BE32" s="28">
        <v>8.1420219278316406</v>
      </c>
      <c r="BF32" s="28">
        <v>694.211659355037</v>
      </c>
      <c r="BG32" s="28">
        <v>75.6326113197415</v>
      </c>
      <c r="BH32" s="28">
        <v>265.977150427102</v>
      </c>
      <c r="BI32" s="28">
        <v>326.014460332456</v>
      </c>
      <c r="BJ32" s="28">
        <v>1.88242994773943</v>
      </c>
      <c r="BK32" s="28">
        <v>13483.4535425547</v>
      </c>
      <c r="BL32" s="28">
        <v>757.17097301250806</v>
      </c>
      <c r="BM32" s="28">
        <v>208.159673261888</v>
      </c>
      <c r="BN32" s="28">
        <v>18.624124923063398</v>
      </c>
      <c r="BO32" s="28">
        <v>270.00697470604899</v>
      </c>
      <c r="BP32" s="28">
        <v>147.48888520837701</v>
      </c>
      <c r="BQ32" s="28">
        <v>3838.6622981297</v>
      </c>
      <c r="BR32" s="28">
        <v>235.74833822848299</v>
      </c>
      <c r="BT32" s="37">
        <f t="shared" si="0"/>
        <v>0</v>
      </c>
      <c r="BU32" s="25">
        <f t="shared" si="1"/>
        <v>5.2831250974498785E-3</v>
      </c>
      <c r="BV32" s="25">
        <f t="shared" si="2"/>
        <v>5.4348534318800247E-3</v>
      </c>
      <c r="BW32" s="25">
        <f t="shared" si="3"/>
        <v>3.8499765537048166E-3</v>
      </c>
      <c r="BX32" s="25">
        <f t="shared" si="4"/>
        <v>4.9251595401765746E-3</v>
      </c>
      <c r="BY32" s="25">
        <f t="shared" si="4"/>
        <v>4.8277180908026249E-3</v>
      </c>
      <c r="BZ32" s="25">
        <f t="shared" si="5"/>
        <v>2.7731769392169195E-3</v>
      </c>
      <c r="CA32" s="25">
        <f t="shared" si="6"/>
        <v>3.7734345740954222E-3</v>
      </c>
    </row>
    <row r="33" spans="1:79" x14ac:dyDescent="0.3">
      <c r="A33" s="22" t="s">
        <v>106</v>
      </c>
      <c r="B33" s="28">
        <v>625.34513419999996</v>
      </c>
      <c r="C33" s="28">
        <v>710.29538580999997</v>
      </c>
      <c r="D33" s="28">
        <v>426.12441296999998</v>
      </c>
      <c r="E33" s="28">
        <v>3862.1114133999999</v>
      </c>
      <c r="F33" s="28">
        <v>2187.3668480000001</v>
      </c>
      <c r="G33" s="28">
        <v>379.18103251999997</v>
      </c>
      <c r="H33" s="28">
        <v>1892.2097937999999</v>
      </c>
      <c r="I33" s="28"/>
      <c r="J33" s="28"/>
      <c r="K33" s="28"/>
      <c r="L33" s="28"/>
      <c r="M33" s="28" t="s">
        <v>197</v>
      </c>
      <c r="N33" s="28">
        <v>0.25121759555107198</v>
      </c>
      <c r="O33" s="28">
        <v>2.3504150287008501</v>
      </c>
      <c r="P33" s="28">
        <v>2.35001489705847</v>
      </c>
      <c r="Q33" s="28">
        <v>0.68234907339737905</v>
      </c>
      <c r="R33" s="28">
        <v>558.613516303099</v>
      </c>
      <c r="S33" s="28">
        <v>1140.69961211739</v>
      </c>
      <c r="T33" s="28">
        <v>628.76820926271796</v>
      </c>
      <c r="U33" s="28">
        <v>486.50565934588599</v>
      </c>
      <c r="V33" s="28">
        <v>155.73429984325901</v>
      </c>
      <c r="W33" s="28">
        <v>7.2615652767737</v>
      </c>
      <c r="X33" s="28">
        <v>475.89647441193603</v>
      </c>
      <c r="Y33" s="28">
        <v>3.2956882613446798</v>
      </c>
      <c r="Z33" s="28">
        <v>3.2956882613446798</v>
      </c>
      <c r="AA33" s="28">
        <v>0</v>
      </c>
      <c r="AB33" s="28">
        <v>8.9632085601435296</v>
      </c>
      <c r="AC33" s="28">
        <v>9.3718833899433997E-3</v>
      </c>
      <c r="AD33" s="28">
        <v>4.7489064098281797E-2</v>
      </c>
      <c r="AE33" s="28">
        <v>1.14827824551772E-2</v>
      </c>
      <c r="AF33" s="28">
        <v>0.107446928705005</v>
      </c>
      <c r="AG33" s="28">
        <v>714.21584292950604</v>
      </c>
      <c r="AH33" s="28">
        <v>0</v>
      </c>
      <c r="AI33" s="28">
        <v>385.48688591632299</v>
      </c>
      <c r="AJ33" s="28">
        <v>42.831728544894197</v>
      </c>
      <c r="AK33" s="28">
        <v>428.31861446121701</v>
      </c>
      <c r="AL33" s="28">
        <v>3.1168591064777199E-3</v>
      </c>
      <c r="AM33" s="28">
        <v>55.273871220746599</v>
      </c>
      <c r="AN33" s="28">
        <v>5.97356636187764E-2</v>
      </c>
      <c r="AO33" s="28">
        <v>179.06469266092401</v>
      </c>
      <c r="AP33" s="28">
        <v>14.110035979430799</v>
      </c>
      <c r="AQ33" s="28">
        <v>11.6888926426252</v>
      </c>
      <c r="AR33" s="28">
        <v>80.612610768476401</v>
      </c>
      <c r="AS33" s="28">
        <v>4.3354335664721001E-2</v>
      </c>
      <c r="AT33" s="28">
        <v>6.8912199826937401E-2</v>
      </c>
      <c r="AU33" s="28">
        <v>192.35830192298101</v>
      </c>
      <c r="AV33" s="28">
        <v>3883.07882558254</v>
      </c>
      <c r="AW33" s="28">
        <v>2199.2318722047798</v>
      </c>
      <c r="AX33" s="28">
        <v>1683.84695337775</v>
      </c>
      <c r="AY33" s="28">
        <v>3.1286072525449602</v>
      </c>
      <c r="AZ33" s="28">
        <v>5.0725339373997704E-3</v>
      </c>
      <c r="BA33" s="28">
        <v>384.80124748535201</v>
      </c>
      <c r="BB33" s="28">
        <v>3.2963514167451899</v>
      </c>
      <c r="BC33" s="28">
        <v>304.56490229666298</v>
      </c>
      <c r="BD33" s="28">
        <v>4.4143324680191803E-2</v>
      </c>
      <c r="BE33" s="28">
        <v>4.7262443713244798E-2</v>
      </c>
      <c r="BF33" s="28">
        <v>761.62880489646705</v>
      </c>
      <c r="BG33" s="28">
        <v>40.246431065092203</v>
      </c>
      <c r="BH33" s="28">
        <v>295.03262396754701</v>
      </c>
      <c r="BI33" s="28">
        <v>147.72883455965399</v>
      </c>
      <c r="BJ33" s="28">
        <v>1.2178514856396301E-2</v>
      </c>
      <c r="BK33" s="28">
        <v>380.22865721986</v>
      </c>
      <c r="BL33" s="28">
        <v>98.127880879630396</v>
      </c>
      <c r="BM33" s="28">
        <v>5.8780580620270202</v>
      </c>
      <c r="BN33" s="28">
        <v>5.4169423193945803E-3</v>
      </c>
      <c r="BO33" s="28">
        <v>36.620497007731601</v>
      </c>
      <c r="BP33" s="28">
        <v>9.6619311207195899</v>
      </c>
      <c r="BQ33" s="28">
        <v>1901.9053692576499</v>
      </c>
      <c r="BR33" s="28">
        <v>40.089904006365799</v>
      </c>
      <c r="BT33" s="37">
        <f t="shared" si="0"/>
        <v>0</v>
      </c>
      <c r="BU33" s="25">
        <f t="shared" si="1"/>
        <v>5.4738973336653793E-3</v>
      </c>
      <c r="BV33" s="25">
        <f t="shared" si="2"/>
        <v>5.5194742889048817E-3</v>
      </c>
      <c r="BW33" s="25">
        <f t="shared" si="3"/>
        <v>5.1492039048499803E-3</v>
      </c>
      <c r="BX33" s="25">
        <f t="shared" si="4"/>
        <v>5.4290024129784219E-3</v>
      </c>
      <c r="BY33" s="25">
        <f t="shared" si="4"/>
        <v>5.4243412419038954E-3</v>
      </c>
      <c r="BZ33" s="25">
        <f t="shared" si="5"/>
        <v>2.7628615621873597E-3</v>
      </c>
      <c r="CA33" s="25">
        <f t="shared" si="6"/>
        <v>5.1239431744928149E-3</v>
      </c>
    </row>
    <row r="34" spans="1:79" x14ac:dyDescent="0.3">
      <c r="A34" s="22" t="s">
        <v>107</v>
      </c>
      <c r="B34" s="28">
        <v>93198.575234999997</v>
      </c>
      <c r="C34" s="28">
        <v>711.28625758999999</v>
      </c>
      <c r="D34" s="28">
        <v>48757.751153999998</v>
      </c>
      <c r="E34" s="28">
        <v>12920.160333</v>
      </c>
      <c r="F34" s="28">
        <v>9462.7519083999996</v>
      </c>
      <c r="G34" s="28">
        <v>40356.996159000002</v>
      </c>
      <c r="H34" s="28">
        <v>17791.832351000001</v>
      </c>
      <c r="I34" s="28"/>
      <c r="J34" s="28"/>
      <c r="K34" s="28"/>
      <c r="L34" s="28"/>
      <c r="M34" s="28" t="s">
        <v>198</v>
      </c>
      <c r="N34" s="28">
        <v>449.14630898521801</v>
      </c>
      <c r="O34" s="28">
        <v>106.14309452767399</v>
      </c>
      <c r="P34" s="28">
        <v>102.276270579661</v>
      </c>
      <c r="Q34" s="28">
        <v>190.76616563392199</v>
      </c>
      <c r="R34" s="28">
        <v>484.49081105547901</v>
      </c>
      <c r="S34" s="28">
        <v>4825.4034747478499</v>
      </c>
      <c r="T34" s="28">
        <v>93448.803960057499</v>
      </c>
      <c r="U34" s="28">
        <v>441.87812168441502</v>
      </c>
      <c r="V34" s="28">
        <v>226.42849165603101</v>
      </c>
      <c r="W34" s="28">
        <v>145.47926580840601</v>
      </c>
      <c r="X34" s="28">
        <v>261.99756908222798</v>
      </c>
      <c r="Y34" s="28">
        <v>1546.3222545194101</v>
      </c>
      <c r="Z34" s="28">
        <v>1546.3222545194101</v>
      </c>
      <c r="AA34" s="28">
        <v>0</v>
      </c>
      <c r="AB34" s="28">
        <v>199.22671454978499</v>
      </c>
      <c r="AC34" s="28">
        <v>26.808150546056002</v>
      </c>
      <c r="AD34" s="28">
        <v>249.02530449830499</v>
      </c>
      <c r="AE34" s="28">
        <v>180.022220173824</v>
      </c>
      <c r="AF34" s="28">
        <v>13.331140036691901</v>
      </c>
      <c r="AG34" s="28">
        <v>713.05024342620197</v>
      </c>
      <c r="AH34" s="28">
        <v>0</v>
      </c>
      <c r="AI34" s="28">
        <v>43991.275240741299</v>
      </c>
      <c r="AJ34" s="28">
        <v>4887.9058123209597</v>
      </c>
      <c r="AK34" s="28">
        <v>48879.181053062297</v>
      </c>
      <c r="AL34" s="28">
        <v>29.970841828459001</v>
      </c>
      <c r="AM34" s="28">
        <v>563.69887351825696</v>
      </c>
      <c r="AN34" s="28">
        <v>140.94822626674801</v>
      </c>
      <c r="AO34" s="28">
        <v>7132.3430651057397</v>
      </c>
      <c r="AP34" s="28">
        <v>224.536298446204</v>
      </c>
      <c r="AQ34" s="28">
        <v>137.067385763543</v>
      </c>
      <c r="AR34" s="28">
        <v>314.34047468752198</v>
      </c>
      <c r="AS34" s="28">
        <v>196.66075249910401</v>
      </c>
      <c r="AT34" s="28">
        <v>35.6950889719296</v>
      </c>
      <c r="AU34" s="28">
        <v>68.032663892260103</v>
      </c>
      <c r="AV34" s="28">
        <v>12957.7422935248</v>
      </c>
      <c r="AW34" s="28">
        <v>9488.9842375864991</v>
      </c>
      <c r="AX34" s="28">
        <v>3468.7580559383</v>
      </c>
      <c r="AY34" s="28">
        <v>19.4376403414959</v>
      </c>
      <c r="AZ34" s="28">
        <v>9.6863775747857392</v>
      </c>
      <c r="BA34" s="28">
        <v>3315.7234099734801</v>
      </c>
      <c r="BB34" s="28">
        <v>199.033743232353</v>
      </c>
      <c r="BC34" s="28">
        <v>762.68709680362701</v>
      </c>
      <c r="BD34" s="28">
        <v>164.89576194282299</v>
      </c>
      <c r="BE34" s="28">
        <v>96.187852344229299</v>
      </c>
      <c r="BF34" s="28">
        <v>1907.14362178033</v>
      </c>
      <c r="BG34" s="28">
        <v>396.31283150680099</v>
      </c>
      <c r="BH34" s="28">
        <v>380.76667975109802</v>
      </c>
      <c r="BI34" s="28">
        <v>1404.8190806937901</v>
      </c>
      <c r="BJ34" s="28">
        <v>111.322082621161</v>
      </c>
      <c r="BK34" s="28">
        <v>40498.206043698803</v>
      </c>
      <c r="BL34" s="28">
        <v>4974.8984186813104</v>
      </c>
      <c r="BM34" s="28">
        <v>327.44923040063401</v>
      </c>
      <c r="BN34" s="28">
        <v>154.18588916169799</v>
      </c>
      <c r="BO34" s="28">
        <v>2403.0344721320498</v>
      </c>
      <c r="BP34" s="28">
        <v>1616.7358230223499</v>
      </c>
      <c r="BQ34" s="28">
        <v>17839.662663981799</v>
      </c>
      <c r="BR34" s="28">
        <v>1156.2862736761899</v>
      </c>
      <c r="BT34" s="37">
        <f t="shared" si="0"/>
        <v>0</v>
      </c>
      <c r="BU34" s="25">
        <f t="shared" si="1"/>
        <v>2.6848986095179199E-3</v>
      </c>
      <c r="BV34" s="25">
        <f t="shared" si="2"/>
        <v>2.4799942602276169E-3</v>
      </c>
      <c r="BW34" s="25">
        <f t="shared" si="3"/>
        <v>2.490473743933888E-3</v>
      </c>
      <c r="BX34" s="25">
        <f t="shared" si="4"/>
        <v>2.9087843769871734E-3</v>
      </c>
      <c r="BY34" s="25">
        <f t="shared" si="4"/>
        <v>2.7721670651867513E-3</v>
      </c>
      <c r="BZ34" s="25">
        <f t="shared" si="5"/>
        <v>3.4990187114634858E-3</v>
      </c>
      <c r="CA34" s="25">
        <f t="shared" si="6"/>
        <v>2.6883297930305325E-3</v>
      </c>
    </row>
    <row r="35" spans="1:79" x14ac:dyDescent="0.3">
      <c r="A35" s="22" t="s">
        <v>108</v>
      </c>
      <c r="B35" s="28">
        <v>132638.62252999999</v>
      </c>
      <c r="C35" s="28">
        <v>4071.4231842999998</v>
      </c>
      <c r="D35" s="28">
        <v>34158.484093999999</v>
      </c>
      <c r="E35" s="28">
        <v>13341.731874999999</v>
      </c>
      <c r="F35" s="28">
        <v>8953.9562979000002</v>
      </c>
      <c r="G35" s="28">
        <v>142578.37922999999</v>
      </c>
      <c r="H35" s="28">
        <v>10211.42283</v>
      </c>
      <c r="I35" s="28"/>
      <c r="J35" s="28"/>
      <c r="K35" s="28"/>
      <c r="L35" s="28"/>
      <c r="M35" s="28" t="s">
        <v>199</v>
      </c>
      <c r="N35" s="28">
        <v>58.001164043869501</v>
      </c>
      <c r="O35" s="28">
        <v>17.8896288585135</v>
      </c>
      <c r="P35" s="28">
        <v>17.593005056373901</v>
      </c>
      <c r="Q35" s="28">
        <v>12.2904592998604</v>
      </c>
      <c r="R35" s="28">
        <v>1130.5881409363999</v>
      </c>
      <c r="S35" s="28">
        <v>6403.5359083142303</v>
      </c>
      <c r="T35" s="28">
        <v>132997.251104761</v>
      </c>
      <c r="U35" s="28">
        <v>772.67589656877794</v>
      </c>
      <c r="V35" s="28">
        <v>493.54179093111497</v>
      </c>
      <c r="W35" s="28">
        <v>60.507340287213502</v>
      </c>
      <c r="X35" s="28">
        <v>681.48809608674605</v>
      </c>
      <c r="Y35" s="28">
        <v>597.23193913522005</v>
      </c>
      <c r="Z35" s="28">
        <v>597.23193913522005</v>
      </c>
      <c r="AA35" s="28">
        <v>177.575587118393</v>
      </c>
      <c r="AB35" s="28">
        <v>65.072968791073393</v>
      </c>
      <c r="AC35" s="28">
        <v>8.4656062442284306</v>
      </c>
      <c r="AD35" s="28">
        <v>5.1394533226453101</v>
      </c>
      <c r="AE35" s="28">
        <v>7.1606997562570198</v>
      </c>
      <c r="AF35" s="28">
        <v>1.5217631889366501</v>
      </c>
      <c r="AG35" s="28">
        <v>4085.5245188557701</v>
      </c>
      <c r="AH35" s="28">
        <v>0</v>
      </c>
      <c r="AI35" s="28">
        <v>30825.911133261201</v>
      </c>
      <c r="AJ35" s="28">
        <v>3247.5289460254799</v>
      </c>
      <c r="AK35" s="28">
        <v>34251.015666405103</v>
      </c>
      <c r="AL35" s="28">
        <v>1.94360290691535</v>
      </c>
      <c r="AM35" s="28">
        <v>166.33309905308201</v>
      </c>
      <c r="AN35" s="28">
        <v>89.6349843844893</v>
      </c>
      <c r="AO35" s="28">
        <v>4926.3861840770696</v>
      </c>
      <c r="AP35" s="28">
        <v>171.859193197167</v>
      </c>
      <c r="AQ35" s="28">
        <v>53.547109829226002</v>
      </c>
      <c r="AR35" s="28">
        <v>1445.2517443868701</v>
      </c>
      <c r="AS35" s="28">
        <v>19.296370880461801</v>
      </c>
      <c r="AT35" s="28">
        <v>117.391192414667</v>
      </c>
      <c r="AU35" s="28">
        <v>334.07056671870299</v>
      </c>
      <c r="AV35" s="28">
        <v>13394.144718732799</v>
      </c>
      <c r="AW35" s="28">
        <v>8987.3642692796402</v>
      </c>
      <c r="AX35" s="28">
        <v>4406.7804494532102</v>
      </c>
      <c r="AY35" s="28">
        <v>4.7808456757527802</v>
      </c>
      <c r="AZ35" s="28">
        <v>1.11111008504329</v>
      </c>
      <c r="BA35" s="28">
        <v>2169.55867845902</v>
      </c>
      <c r="BB35" s="28">
        <v>24.681191632665701</v>
      </c>
      <c r="BC35" s="28">
        <v>575.64514940202798</v>
      </c>
      <c r="BD35" s="28">
        <v>26.810997951795802</v>
      </c>
      <c r="BE35" s="28">
        <v>44.6252157525863</v>
      </c>
      <c r="BF35" s="28">
        <v>1548.4846800016501</v>
      </c>
      <c r="BG35" s="28">
        <v>784.66185540416495</v>
      </c>
      <c r="BH35" s="28">
        <v>646.41042752204203</v>
      </c>
      <c r="BI35" s="28">
        <v>1685.20086556095</v>
      </c>
      <c r="BJ35" s="28">
        <v>29.003945424518701</v>
      </c>
      <c r="BK35" s="28">
        <v>143011.98354237201</v>
      </c>
      <c r="BL35" s="28">
        <v>3558.41572368174</v>
      </c>
      <c r="BM35" s="28">
        <v>1161.66717174102</v>
      </c>
      <c r="BN35" s="28">
        <v>3.4255342162936899</v>
      </c>
      <c r="BO35" s="28">
        <v>444.18105675851899</v>
      </c>
      <c r="BP35" s="28">
        <v>262.38000246998803</v>
      </c>
      <c r="BQ35" s="28">
        <v>10245.190812302</v>
      </c>
      <c r="BR35" s="28">
        <v>324.86921185416998</v>
      </c>
      <c r="BT35" s="37">
        <f t="shared" si="0"/>
        <v>5.1845349302317746E-3</v>
      </c>
      <c r="BU35" s="25">
        <f t="shared" si="1"/>
        <v>2.7038020142277565E-3</v>
      </c>
      <c r="BV35" s="25">
        <f t="shared" si="2"/>
        <v>3.4634902630969766E-3</v>
      </c>
      <c r="BW35" s="25">
        <f t="shared" si="3"/>
        <v>2.7088898954200575E-3</v>
      </c>
      <c r="BX35" s="25">
        <f t="shared" ref="BX35:BY51" si="8">IF(E35=0,"",(AV35-E35)/E35)</f>
        <v>3.9284887617185727E-3</v>
      </c>
      <c r="BY35" s="25">
        <f t="shared" si="8"/>
        <v>3.7310849269473517E-3</v>
      </c>
      <c r="BZ35" s="25">
        <f t="shared" si="5"/>
        <v>3.0411645490270845E-3</v>
      </c>
      <c r="CA35" s="25">
        <f t="shared" si="6"/>
        <v>3.3068831703642956E-3</v>
      </c>
    </row>
    <row r="36" spans="1:79" x14ac:dyDescent="0.3">
      <c r="A36" s="22" t="s">
        <v>109</v>
      </c>
      <c r="B36" s="28">
        <v>3500.5402190999998</v>
      </c>
      <c r="C36" s="28">
        <v>74.594221489000006</v>
      </c>
      <c r="D36" s="28">
        <v>8397.4476156000001</v>
      </c>
      <c r="E36" s="28">
        <v>6075.6391100999999</v>
      </c>
      <c r="F36" s="28">
        <v>3569.0619820000002</v>
      </c>
      <c r="G36" s="28">
        <v>6003.6441268999997</v>
      </c>
      <c r="H36" s="28">
        <v>4881.4804876999997</v>
      </c>
      <c r="I36" s="28"/>
      <c r="J36" s="28"/>
      <c r="K36" s="28"/>
      <c r="L36" s="28"/>
      <c r="M36" s="28" t="s">
        <v>200</v>
      </c>
      <c r="N36" s="28">
        <v>51.905423839965003</v>
      </c>
      <c r="O36" s="28">
        <v>21.266777922870201</v>
      </c>
      <c r="P36" s="28">
        <v>21.117144750212098</v>
      </c>
      <c r="Q36" s="28">
        <v>13.4624718447229</v>
      </c>
      <c r="R36" s="28">
        <v>274.29250105984198</v>
      </c>
      <c r="S36" s="28">
        <v>2767.4858800399002</v>
      </c>
      <c r="T36" s="28">
        <v>3512.1131351598501</v>
      </c>
      <c r="U36" s="28">
        <v>123.67606805779999</v>
      </c>
      <c r="V36" s="28">
        <v>46.597872067856599</v>
      </c>
      <c r="W36" s="28">
        <v>57.689070152513601</v>
      </c>
      <c r="X36" s="28">
        <v>24.500109259598499</v>
      </c>
      <c r="Y36" s="28">
        <v>377.75998791612301</v>
      </c>
      <c r="Z36" s="28">
        <v>377.75998791612301</v>
      </c>
      <c r="AA36" s="28">
        <v>0</v>
      </c>
      <c r="AB36" s="28">
        <v>87.143235750569303</v>
      </c>
      <c r="AC36" s="28">
        <v>1.0415304774633001</v>
      </c>
      <c r="AD36" s="28">
        <v>23.003441864559001</v>
      </c>
      <c r="AE36" s="28">
        <v>11.9670022357384</v>
      </c>
      <c r="AF36" s="28">
        <v>1.2587715768000201</v>
      </c>
      <c r="AG36" s="28">
        <v>74.794890928311204</v>
      </c>
      <c r="AH36" s="28">
        <v>0</v>
      </c>
      <c r="AI36" s="28">
        <v>7591.6386293633504</v>
      </c>
      <c r="AJ36" s="28">
        <v>843.51463834388699</v>
      </c>
      <c r="AK36" s="28">
        <v>8435.1532677072391</v>
      </c>
      <c r="AL36" s="28">
        <v>1.78689876846185</v>
      </c>
      <c r="AM36" s="28">
        <v>106.23964154043099</v>
      </c>
      <c r="AN36" s="28">
        <v>12.4447868243632</v>
      </c>
      <c r="AO36" s="28">
        <v>2519.8105872833698</v>
      </c>
      <c r="AP36" s="28">
        <v>54.493036471889397</v>
      </c>
      <c r="AQ36" s="28">
        <v>25.443216694279499</v>
      </c>
      <c r="AR36" s="28">
        <v>115.82058299156201</v>
      </c>
      <c r="AS36" s="28">
        <v>29.926782671452401</v>
      </c>
      <c r="AT36" s="28">
        <v>10.4131902748173</v>
      </c>
      <c r="AU36" s="28">
        <v>217.072281189298</v>
      </c>
      <c r="AV36" s="28">
        <v>6103.7164508738597</v>
      </c>
      <c r="AW36" s="28">
        <v>3585.1815256571799</v>
      </c>
      <c r="AX36" s="28">
        <v>2518.5349252166802</v>
      </c>
      <c r="AY36" s="28">
        <v>4.7195239321196896</v>
      </c>
      <c r="AZ36" s="28">
        <v>1.3447941078426</v>
      </c>
      <c r="BA36" s="28">
        <v>865.73568343854902</v>
      </c>
      <c r="BB36" s="28">
        <v>10.3443674795967</v>
      </c>
      <c r="BC36" s="28">
        <v>402.47061940882998</v>
      </c>
      <c r="BD36" s="28">
        <v>15.2222196275291</v>
      </c>
      <c r="BE36" s="28">
        <v>12.9020202315735</v>
      </c>
      <c r="BF36" s="28">
        <v>1006.41520908877</v>
      </c>
      <c r="BG36" s="28">
        <v>184.502308991956</v>
      </c>
      <c r="BH36" s="28">
        <v>337.341550459948</v>
      </c>
      <c r="BI36" s="28">
        <v>449.646237368453</v>
      </c>
      <c r="BJ36" s="28">
        <v>13.4254233963076</v>
      </c>
      <c r="BK36" s="28">
        <v>6022.3446962527196</v>
      </c>
      <c r="BL36" s="28">
        <v>1945.9821877060999</v>
      </c>
      <c r="BM36" s="28">
        <v>82.454298325168907</v>
      </c>
      <c r="BN36" s="28">
        <v>20.719189614950299</v>
      </c>
      <c r="BO36" s="28">
        <v>479.948656068167</v>
      </c>
      <c r="BP36" s="28">
        <v>165.829478070367</v>
      </c>
      <c r="BQ36" s="28">
        <v>4894.8203786956301</v>
      </c>
      <c r="BR36" s="28">
        <v>362.19172404881999</v>
      </c>
      <c r="BT36" s="37">
        <f t="shared" si="0"/>
        <v>0</v>
      </c>
      <c r="BU36" s="25">
        <f t="shared" si="1"/>
        <v>3.3060371644082179E-3</v>
      </c>
      <c r="BV36" s="25">
        <f t="shared" si="2"/>
        <v>2.6901472433865418E-3</v>
      </c>
      <c r="BW36" s="25">
        <f t="shared" si="3"/>
        <v>4.4901324584857199E-3</v>
      </c>
      <c r="BX36" s="25">
        <f t="shared" si="8"/>
        <v>4.6212983136514228E-3</v>
      </c>
      <c r="BY36" s="25">
        <f t="shared" si="8"/>
        <v>4.5164650371655405E-3</v>
      </c>
      <c r="BZ36" s="25">
        <f t="shared" si="5"/>
        <v>3.1148697286919242E-3</v>
      </c>
      <c r="CA36" s="25">
        <f t="shared" si="6"/>
        <v>2.7327551609072909E-3</v>
      </c>
    </row>
    <row r="37" spans="1:79" x14ac:dyDescent="0.3">
      <c r="A37" s="22" t="s">
        <v>110</v>
      </c>
      <c r="B37" s="28">
        <v>4042.1745424000001</v>
      </c>
      <c r="C37" s="28">
        <v>168.44049670999999</v>
      </c>
      <c r="D37" s="28">
        <v>12952.699119000001</v>
      </c>
      <c r="E37" s="28">
        <v>2342.4865481000002</v>
      </c>
      <c r="F37" s="28">
        <v>1867.0508686999999</v>
      </c>
      <c r="G37" s="28">
        <v>5896.0753513</v>
      </c>
      <c r="H37" s="28">
        <v>8000.0505326000002</v>
      </c>
      <c r="I37" s="28"/>
      <c r="J37" s="28"/>
      <c r="K37" s="28"/>
      <c r="L37" s="28"/>
      <c r="M37" s="28" t="s">
        <v>201</v>
      </c>
      <c r="N37" s="28">
        <v>464.94780932327097</v>
      </c>
      <c r="O37" s="28">
        <v>14.314356715615601</v>
      </c>
      <c r="P37" s="28">
        <v>14.260780254131801</v>
      </c>
      <c r="Q37" s="28">
        <v>6.3490225451809801</v>
      </c>
      <c r="R37" s="28">
        <v>100.627992872346</v>
      </c>
      <c r="S37" s="28">
        <v>1597.6205183624299</v>
      </c>
      <c r="T37" s="28">
        <v>4051.95102919294</v>
      </c>
      <c r="U37" s="28">
        <v>64.981234933361904</v>
      </c>
      <c r="V37" s="28">
        <v>23.622611772751501</v>
      </c>
      <c r="W37" s="28">
        <v>31.4924221848324</v>
      </c>
      <c r="X37" s="28">
        <v>41.299855292325702</v>
      </c>
      <c r="Y37" s="28">
        <v>466.529411004454</v>
      </c>
      <c r="Z37" s="28">
        <v>466.529411004454</v>
      </c>
      <c r="AA37" s="28">
        <v>0</v>
      </c>
      <c r="AB37" s="28">
        <v>44.071398296677998</v>
      </c>
      <c r="AC37" s="28">
        <v>0.39930882935019202</v>
      </c>
      <c r="AD37" s="28">
        <v>178.31126670222801</v>
      </c>
      <c r="AE37" s="28">
        <v>22.158521565663399</v>
      </c>
      <c r="AF37" s="28">
        <v>0.62907671449723002</v>
      </c>
      <c r="AG37" s="28">
        <v>168.83231240044699</v>
      </c>
      <c r="AH37" s="28">
        <v>0</v>
      </c>
      <c r="AI37" s="28">
        <v>11684.699405908101</v>
      </c>
      <c r="AJ37" s="28">
        <v>1298.2990616925899</v>
      </c>
      <c r="AK37" s="28">
        <v>12982.998467600701</v>
      </c>
      <c r="AL37" s="28">
        <v>2.1271417867546401</v>
      </c>
      <c r="AM37" s="28">
        <v>81.328324039425695</v>
      </c>
      <c r="AN37" s="28">
        <v>24.061507485827001</v>
      </c>
      <c r="AO37" s="28">
        <v>4428.5029901227199</v>
      </c>
      <c r="AP37" s="28">
        <v>63.4447622406893</v>
      </c>
      <c r="AQ37" s="28">
        <v>31.272804414656299</v>
      </c>
      <c r="AR37" s="28">
        <v>76.868872881804506</v>
      </c>
      <c r="AS37" s="28">
        <v>27.102394485001302</v>
      </c>
      <c r="AT37" s="28">
        <v>5.9541881396297196</v>
      </c>
      <c r="AU37" s="28">
        <v>10.618065179538901</v>
      </c>
      <c r="AV37" s="28">
        <v>2348.51345611841</v>
      </c>
      <c r="AW37" s="28">
        <v>1871.70107126019</v>
      </c>
      <c r="AX37" s="28">
        <v>476.81238485821501</v>
      </c>
      <c r="AY37" s="28">
        <v>4.5379462635405003</v>
      </c>
      <c r="AZ37" s="28">
        <v>0.27877012262107298</v>
      </c>
      <c r="BA37" s="28">
        <v>450.57134197567098</v>
      </c>
      <c r="BB37" s="28">
        <v>38.707889751495003</v>
      </c>
      <c r="BC37" s="28">
        <v>200.51763062638801</v>
      </c>
      <c r="BD37" s="28">
        <v>47.608880848640602</v>
      </c>
      <c r="BE37" s="28">
        <v>25.842335556088301</v>
      </c>
      <c r="BF37" s="28">
        <v>501.31519273301302</v>
      </c>
      <c r="BG37" s="28">
        <v>51.4117765983857</v>
      </c>
      <c r="BH37" s="28">
        <v>48.206639441899902</v>
      </c>
      <c r="BI37" s="28">
        <v>283.58753506533901</v>
      </c>
      <c r="BJ37" s="28">
        <v>31.204314048349499</v>
      </c>
      <c r="BK37" s="28">
        <v>5916.9950565273703</v>
      </c>
      <c r="BL37" s="28">
        <v>3584.4919890105598</v>
      </c>
      <c r="BM37" s="28">
        <v>56.858640119931202</v>
      </c>
      <c r="BN37" s="28">
        <v>49.727700503532603</v>
      </c>
      <c r="BO37" s="28">
        <v>1011.10113229255</v>
      </c>
      <c r="BP37" s="28">
        <v>544.456299615033</v>
      </c>
      <c r="BQ37" s="28">
        <v>8021.4967760130503</v>
      </c>
      <c r="BR37" s="28">
        <v>605.47935568188302</v>
      </c>
      <c r="BT37" s="37">
        <f t="shared" si="0"/>
        <v>0</v>
      </c>
      <c r="BU37" s="25">
        <f t="shared" si="1"/>
        <v>2.4186206435151333E-3</v>
      </c>
      <c r="BV37" s="25">
        <f t="shared" si="2"/>
        <v>2.3261371113241468E-3</v>
      </c>
      <c r="BW37" s="25">
        <f t="shared" si="3"/>
        <v>2.339230481796223E-3</v>
      </c>
      <c r="BX37" s="25">
        <f t="shared" si="8"/>
        <v>2.5728677175534953E-3</v>
      </c>
      <c r="BY37" s="25">
        <f t="shared" si="8"/>
        <v>2.4906673075426045E-3</v>
      </c>
      <c r="BZ37" s="25">
        <f t="shared" si="5"/>
        <v>3.5480729096784343E-3</v>
      </c>
      <c r="CA37" s="25">
        <f t="shared" si="6"/>
        <v>2.6807634933875952E-3</v>
      </c>
    </row>
    <row r="38" spans="1:79" x14ac:dyDescent="0.3">
      <c r="A38" s="22" t="s">
        <v>111</v>
      </c>
      <c r="B38" s="28">
        <v>7206.7799732000003</v>
      </c>
      <c r="C38" s="28">
        <v>507.50732269999997</v>
      </c>
      <c r="D38" s="28">
        <v>16162.715373000001</v>
      </c>
      <c r="E38" s="28">
        <v>3982.4656478000002</v>
      </c>
      <c r="F38" s="28">
        <v>2734.3819002999999</v>
      </c>
      <c r="G38" s="28">
        <v>8588.7800776000004</v>
      </c>
      <c r="H38" s="28">
        <v>1896.5264924999999</v>
      </c>
      <c r="I38" s="28"/>
      <c r="J38" s="28"/>
      <c r="K38" s="28"/>
      <c r="L38" s="28"/>
      <c r="M38" s="28" t="s">
        <v>202</v>
      </c>
      <c r="N38" s="28">
        <v>5.0182718188264701</v>
      </c>
      <c r="O38" s="28">
        <v>3.0571527233854301</v>
      </c>
      <c r="P38" s="28">
        <v>2.85973676428108</v>
      </c>
      <c r="Q38" s="28">
        <v>5.65482426395939</v>
      </c>
      <c r="R38" s="28">
        <v>403.20075383683098</v>
      </c>
      <c r="S38" s="28">
        <v>806.60502358469705</v>
      </c>
      <c r="T38" s="28">
        <v>7221.4647015989003</v>
      </c>
      <c r="U38" s="28">
        <v>351.42401702782701</v>
      </c>
      <c r="V38" s="28">
        <v>125.91540800513999</v>
      </c>
      <c r="W38" s="28">
        <v>13.742458293497601</v>
      </c>
      <c r="X38" s="28">
        <v>340.16581217873602</v>
      </c>
      <c r="Y38" s="28">
        <v>5.3065764060199196</v>
      </c>
      <c r="Z38" s="28">
        <v>5.3065764060199196</v>
      </c>
      <c r="AA38" s="28">
        <v>125.40633779879499</v>
      </c>
      <c r="AB38" s="28">
        <v>10.200182641499699</v>
      </c>
      <c r="AC38" s="28">
        <v>5.8530994983894002</v>
      </c>
      <c r="AD38" s="28">
        <v>3.2713278180966401</v>
      </c>
      <c r="AE38" s="28">
        <v>4.7663233166802499</v>
      </c>
      <c r="AF38" s="28">
        <v>0.61262821814194801</v>
      </c>
      <c r="AG38" s="28">
        <v>510.29009459922497</v>
      </c>
      <c r="AH38" s="28">
        <v>0</v>
      </c>
      <c r="AI38" s="28">
        <v>14580.679625544901</v>
      </c>
      <c r="AJ38" s="28">
        <v>1494.6688540022101</v>
      </c>
      <c r="AK38" s="28">
        <v>16200.7548173459</v>
      </c>
      <c r="AL38" s="28">
        <v>1.29371318229923</v>
      </c>
      <c r="AM38" s="28">
        <v>60.980209852918499</v>
      </c>
      <c r="AN38" s="28">
        <v>1.7658420278112901</v>
      </c>
      <c r="AO38" s="28">
        <v>396.56349213193602</v>
      </c>
      <c r="AP38" s="28">
        <v>10.8096343156027</v>
      </c>
      <c r="AQ38" s="28">
        <v>8.4783036064308792</v>
      </c>
      <c r="AR38" s="28">
        <v>978.93987643093806</v>
      </c>
      <c r="AS38" s="28">
        <v>0.96025867579379898</v>
      </c>
      <c r="AT38" s="28">
        <v>1.50396534334231E-2</v>
      </c>
      <c r="AU38" s="28">
        <v>135.620618152791</v>
      </c>
      <c r="AV38" s="28">
        <v>4000.0826694002599</v>
      </c>
      <c r="AW38" s="28">
        <v>2745.43945554642</v>
      </c>
      <c r="AX38" s="28">
        <v>1254.6432138538401</v>
      </c>
      <c r="AY38" s="28">
        <v>2.2593290453435602</v>
      </c>
      <c r="AZ38" s="28">
        <v>2.8476512618704999E-2</v>
      </c>
      <c r="BA38" s="28">
        <v>275.432943206733</v>
      </c>
      <c r="BB38" s="28">
        <v>2.40578058499643</v>
      </c>
      <c r="BC38" s="28">
        <v>266.62627033625898</v>
      </c>
      <c r="BD38" s="28">
        <v>0</v>
      </c>
      <c r="BE38" s="28">
        <v>1.3758311745674801</v>
      </c>
      <c r="BF38" s="28">
        <v>745.47272128617601</v>
      </c>
      <c r="BG38" s="28">
        <v>53.099184087011402</v>
      </c>
      <c r="BH38" s="28">
        <v>210.80644016611799</v>
      </c>
      <c r="BI38" s="28">
        <v>104.38316054277701</v>
      </c>
      <c r="BJ38" s="28">
        <v>5.8929828028461598E-2</v>
      </c>
      <c r="BK38" s="28">
        <v>8609.1222407777805</v>
      </c>
      <c r="BL38" s="28">
        <v>204.42758384528699</v>
      </c>
      <c r="BM38" s="28">
        <v>1.1866562599910699</v>
      </c>
      <c r="BN38" s="28">
        <v>2.2485742250146599</v>
      </c>
      <c r="BO38" s="28">
        <v>70.5579775377944</v>
      </c>
      <c r="BP38" s="28">
        <v>93.218622580620703</v>
      </c>
      <c r="BQ38" s="28">
        <v>1904.4274346357099</v>
      </c>
      <c r="BR38" s="28">
        <v>65.878955177497303</v>
      </c>
      <c r="BT38" s="37">
        <f t="shared" si="0"/>
        <v>7.7407712919971084E-3</v>
      </c>
      <c r="BU38" s="25">
        <f t="shared" si="1"/>
        <v>2.0376268532560178E-3</v>
      </c>
      <c r="BV38" s="25">
        <f t="shared" si="2"/>
        <v>5.4832152655853632E-3</v>
      </c>
      <c r="BW38" s="25">
        <f t="shared" si="3"/>
        <v>2.3535305465716702E-3</v>
      </c>
      <c r="BX38" s="25">
        <f t="shared" si="8"/>
        <v>4.4236468455143424E-3</v>
      </c>
      <c r="BY38" s="25">
        <f t="shared" si="8"/>
        <v>4.0438957137651516E-3</v>
      </c>
      <c r="BZ38" s="25">
        <f t="shared" si="5"/>
        <v>2.3684578012229639E-3</v>
      </c>
      <c r="CA38" s="25">
        <f t="shared" si="6"/>
        <v>4.1660067322840267E-3</v>
      </c>
    </row>
    <row r="39" spans="1:79" x14ac:dyDescent="0.3">
      <c r="A39" s="22" t="s">
        <v>112</v>
      </c>
      <c r="B39" s="28">
        <v>8621.4064237000002</v>
      </c>
      <c r="C39" s="28">
        <v>2489.6259206</v>
      </c>
      <c r="D39" s="28">
        <v>25636.077036999999</v>
      </c>
      <c r="E39" s="28">
        <v>17653.007933000001</v>
      </c>
      <c r="F39" s="28">
        <v>11658.197384999999</v>
      </c>
      <c r="G39" s="28">
        <v>70543.712711</v>
      </c>
      <c r="H39" s="28">
        <v>8721.3288202999993</v>
      </c>
      <c r="I39" s="28"/>
      <c r="J39" s="28"/>
      <c r="K39" s="28"/>
      <c r="L39" s="28"/>
      <c r="M39" s="28" t="s">
        <v>203</v>
      </c>
      <c r="N39" s="28">
        <v>154.090979531562</v>
      </c>
      <c r="O39" s="28">
        <v>12.9830785874026</v>
      </c>
      <c r="P39" s="28">
        <v>12.818803041126399</v>
      </c>
      <c r="Q39" s="28">
        <v>14.023588063410299</v>
      </c>
      <c r="R39" s="28">
        <v>1714.8413730764801</v>
      </c>
      <c r="S39" s="28">
        <v>5884.8381539528</v>
      </c>
      <c r="T39" s="28">
        <v>8648.1878540857906</v>
      </c>
      <c r="U39" s="28">
        <v>1531.6999079305201</v>
      </c>
      <c r="V39" s="28">
        <v>486.57395945053298</v>
      </c>
      <c r="W39" s="28">
        <v>36.5785619756507</v>
      </c>
      <c r="X39" s="28">
        <v>1489.96240987804</v>
      </c>
      <c r="Y39" s="28">
        <v>928.54286376523498</v>
      </c>
      <c r="Z39" s="28">
        <v>928.54286376523498</v>
      </c>
      <c r="AA39" s="28">
        <v>0</v>
      </c>
      <c r="AB39" s="28">
        <v>44.907621494158398</v>
      </c>
      <c r="AC39" s="28">
        <v>1.2311313937430599</v>
      </c>
      <c r="AD39" s="28">
        <v>16.7884499810732</v>
      </c>
      <c r="AE39" s="28">
        <v>48.019106467081997</v>
      </c>
      <c r="AF39" s="28">
        <v>0.99744908010816502</v>
      </c>
      <c r="AG39" s="28">
        <v>2502.2087482915299</v>
      </c>
      <c r="AH39" s="28">
        <v>0</v>
      </c>
      <c r="AI39" s="28">
        <v>23165.078369162598</v>
      </c>
      <c r="AJ39" s="28">
        <v>2573.8973606552199</v>
      </c>
      <c r="AK39" s="28">
        <v>25738.975729817801</v>
      </c>
      <c r="AL39" s="28">
        <v>3.8369283063278399</v>
      </c>
      <c r="AM39" s="28">
        <v>224.82723123186099</v>
      </c>
      <c r="AN39" s="28">
        <v>68.899481471585304</v>
      </c>
      <c r="AO39" s="28">
        <v>1421.9726515135301</v>
      </c>
      <c r="AP39" s="28">
        <v>182.36142677753699</v>
      </c>
      <c r="AQ39" s="28">
        <v>117.178676558704</v>
      </c>
      <c r="AR39" s="28">
        <v>447.22533078600298</v>
      </c>
      <c r="AS39" s="28">
        <v>92.045133109114403</v>
      </c>
      <c r="AT39" s="28">
        <v>25.460980208182502</v>
      </c>
      <c r="AU39" s="28">
        <v>628.29601868615498</v>
      </c>
      <c r="AV39" s="28">
        <v>17733.3670726657</v>
      </c>
      <c r="AW39" s="28">
        <v>11708.3003953066</v>
      </c>
      <c r="AX39" s="28">
        <v>6025.0666773590801</v>
      </c>
      <c r="AY39" s="28">
        <v>13.726986677358999</v>
      </c>
      <c r="AZ39" s="28">
        <v>4.2702026098315304</v>
      </c>
      <c r="BA39" s="28">
        <v>2642.1329060008602</v>
      </c>
      <c r="BB39" s="28">
        <v>93.799703268572301</v>
      </c>
      <c r="BC39" s="28">
        <v>1350.7902654914899</v>
      </c>
      <c r="BD39" s="28">
        <v>110.12681021158799</v>
      </c>
      <c r="BE39" s="28">
        <v>73.0530045981358</v>
      </c>
      <c r="BF39" s="28">
        <v>3377.55780859075</v>
      </c>
      <c r="BG39" s="28">
        <v>134.803070096086</v>
      </c>
      <c r="BH39" s="28">
        <v>1034.65938548124</v>
      </c>
      <c r="BI39" s="28">
        <v>1439.9540202047999</v>
      </c>
      <c r="BJ39" s="28">
        <v>6.7622545747442997</v>
      </c>
      <c r="BK39" s="28">
        <v>70852.400167512998</v>
      </c>
      <c r="BL39" s="28">
        <v>1012.0311864213</v>
      </c>
      <c r="BM39" s="28">
        <v>453.18854665365899</v>
      </c>
      <c r="BN39" s="28">
        <v>75.454195197883493</v>
      </c>
      <c r="BO39" s="28">
        <v>326.48676691232299</v>
      </c>
      <c r="BP39" s="28">
        <v>287.437372576087</v>
      </c>
      <c r="BQ39" s="28">
        <v>8758.3878158322696</v>
      </c>
      <c r="BR39" s="28">
        <v>367.06240970469599</v>
      </c>
      <c r="BT39" s="37">
        <f t="shared" si="0"/>
        <v>0</v>
      </c>
      <c r="BU39" s="25">
        <f t="shared" si="1"/>
        <v>3.1063876436875758E-3</v>
      </c>
      <c r="BV39" s="25">
        <f t="shared" si="2"/>
        <v>5.0541037460348527E-3</v>
      </c>
      <c r="BW39" s="25">
        <f t="shared" si="3"/>
        <v>4.0138236700291725E-3</v>
      </c>
      <c r="BX39" s="25">
        <f t="shared" si="8"/>
        <v>4.5521499775388633E-3</v>
      </c>
      <c r="BY39" s="25">
        <f t="shared" si="8"/>
        <v>4.2976635797113399E-3</v>
      </c>
      <c r="BZ39" s="25">
        <f t="shared" si="5"/>
        <v>4.3758322981611959E-3</v>
      </c>
      <c r="CA39" s="25">
        <f t="shared" si="6"/>
        <v>4.2492372774674842E-3</v>
      </c>
    </row>
    <row r="40" spans="1:79" x14ac:dyDescent="0.3">
      <c r="A40" s="22" t="s">
        <v>113</v>
      </c>
      <c r="B40" s="28">
        <v>7593.0924304</v>
      </c>
      <c r="C40" s="28">
        <v>935.27001379000001</v>
      </c>
      <c r="D40" s="28">
        <v>20022.807691000002</v>
      </c>
      <c r="E40" s="28">
        <v>7901.397328</v>
      </c>
      <c r="F40" s="28">
        <v>5168.7621111999997</v>
      </c>
      <c r="G40" s="28">
        <v>63463.494563</v>
      </c>
      <c r="H40" s="28">
        <v>4746.6073239999996</v>
      </c>
      <c r="I40" s="28"/>
      <c r="J40" s="28"/>
      <c r="K40" s="28"/>
      <c r="L40" s="28"/>
      <c r="M40" s="28" t="s">
        <v>204</v>
      </c>
      <c r="N40" s="28">
        <v>27.5181511058654</v>
      </c>
      <c r="O40" s="28">
        <v>18.830645238889499</v>
      </c>
      <c r="P40" s="28">
        <v>18.6324183722217</v>
      </c>
      <c r="Q40" s="28">
        <v>10.178219125977501</v>
      </c>
      <c r="R40" s="28">
        <v>776.428003476144</v>
      </c>
      <c r="S40" s="28">
        <v>1620.30817872783</v>
      </c>
      <c r="T40" s="28">
        <v>7610.1490062018202</v>
      </c>
      <c r="U40" s="28">
        <v>691.28503265596305</v>
      </c>
      <c r="V40" s="28">
        <v>239.548148132872</v>
      </c>
      <c r="W40" s="28">
        <v>60.832914706261498</v>
      </c>
      <c r="X40" s="28">
        <v>594.85531721824202</v>
      </c>
      <c r="Y40" s="28">
        <v>56.754091489082803</v>
      </c>
      <c r="Z40" s="28">
        <v>56.754091489082803</v>
      </c>
      <c r="AA40" s="28">
        <v>111.933449957836</v>
      </c>
      <c r="AB40" s="28">
        <v>69.346938579140797</v>
      </c>
      <c r="AC40" s="28">
        <v>5.4020562411990802</v>
      </c>
      <c r="AD40" s="28">
        <v>4.4672028794435397</v>
      </c>
      <c r="AE40" s="28">
        <v>4.7878007370756803</v>
      </c>
      <c r="AF40" s="28">
        <v>1.3281746951814599</v>
      </c>
      <c r="AG40" s="28">
        <v>940.30787586507699</v>
      </c>
      <c r="AH40" s="28">
        <v>0</v>
      </c>
      <c r="AI40" s="28">
        <v>18068.219771404001</v>
      </c>
      <c r="AJ40" s="28">
        <v>1895.6480427837701</v>
      </c>
      <c r="AK40" s="28">
        <v>20075.801264145699</v>
      </c>
      <c r="AL40" s="28">
        <v>1.2995495421518199</v>
      </c>
      <c r="AM40" s="28">
        <v>151.16149497290999</v>
      </c>
      <c r="AN40" s="28">
        <v>5.23415180365637E-2</v>
      </c>
      <c r="AO40" s="28">
        <v>1431.16651063474</v>
      </c>
      <c r="AP40" s="28">
        <v>18.3279560498178</v>
      </c>
      <c r="AQ40" s="28">
        <v>19.197629034040499</v>
      </c>
      <c r="AR40" s="28">
        <v>916.04864335896195</v>
      </c>
      <c r="AS40" s="28">
        <v>0.75222629210800296</v>
      </c>
      <c r="AT40" s="28">
        <v>1.5703024631139199E-2</v>
      </c>
      <c r="AU40" s="28">
        <v>238.253605570746</v>
      </c>
      <c r="AV40" s="28">
        <v>7936.3624493302495</v>
      </c>
      <c r="AW40" s="28">
        <v>5190.3870812278201</v>
      </c>
      <c r="AX40" s="28">
        <v>2745.9753681024199</v>
      </c>
      <c r="AY40" s="28">
        <v>3.85387097714358</v>
      </c>
      <c r="AZ40" s="28">
        <v>5.6423649972166499E-2</v>
      </c>
      <c r="BA40" s="28">
        <v>1235.8346442504001</v>
      </c>
      <c r="BB40" s="28">
        <v>4.05092809338778</v>
      </c>
      <c r="BC40" s="28">
        <v>428.90272062633198</v>
      </c>
      <c r="BD40" s="28">
        <v>0.100015693778005</v>
      </c>
      <c r="BE40" s="28">
        <v>1.2314231333631001</v>
      </c>
      <c r="BF40" s="28">
        <v>1140.98543263788</v>
      </c>
      <c r="BG40" s="28">
        <v>76.773649079883199</v>
      </c>
      <c r="BH40" s="28">
        <v>364.88909117269401</v>
      </c>
      <c r="BI40" s="28">
        <v>816.89798912803701</v>
      </c>
      <c r="BJ40" s="28">
        <v>0.93643701649310795</v>
      </c>
      <c r="BK40" s="28">
        <v>63666.685301370198</v>
      </c>
      <c r="BL40" s="28">
        <v>871.36331715842698</v>
      </c>
      <c r="BM40" s="28">
        <v>874.64205368034095</v>
      </c>
      <c r="BN40" s="28">
        <v>2.2586832823318299</v>
      </c>
      <c r="BO40" s="28">
        <v>313.48247168739402</v>
      </c>
      <c r="BP40" s="28">
        <v>151.63120925953399</v>
      </c>
      <c r="BQ40" s="28">
        <v>4764.7942793394895</v>
      </c>
      <c r="BR40" s="28">
        <v>347.12958504182802</v>
      </c>
      <c r="BT40" s="37">
        <f t="shared" si="0"/>
        <v>5.5755408456719044E-3</v>
      </c>
      <c r="BU40" s="25">
        <f t="shared" si="1"/>
        <v>2.2463279563846444E-3</v>
      </c>
      <c r="BV40" s="25">
        <f t="shared" si="2"/>
        <v>5.3865322321861144E-3</v>
      </c>
      <c r="BW40" s="25">
        <f t="shared" si="3"/>
        <v>2.6466604466024559E-3</v>
      </c>
      <c r="BX40" s="25">
        <f t="shared" si="8"/>
        <v>4.4251820125972442E-3</v>
      </c>
      <c r="BY40" s="25">
        <f t="shared" si="8"/>
        <v>4.1837812541153773E-3</v>
      </c>
      <c r="BZ40" s="25">
        <f t="shared" si="5"/>
        <v>3.2016947659333737E-3</v>
      </c>
      <c r="CA40" s="25">
        <f t="shared" si="6"/>
        <v>3.8315693922124708E-3</v>
      </c>
    </row>
    <row r="41" spans="1:79" x14ac:dyDescent="0.3">
      <c r="A41" s="58" t="s">
        <v>114</v>
      </c>
      <c r="B41" s="28">
        <v>10149.141274</v>
      </c>
      <c r="C41" s="28">
        <v>418.37309829999998</v>
      </c>
      <c r="D41" s="28">
        <v>25360.807009</v>
      </c>
      <c r="E41" s="28">
        <v>9206.4183857000007</v>
      </c>
      <c r="F41" s="28">
        <v>6095.4521464999998</v>
      </c>
      <c r="G41" s="28">
        <v>45469.301409</v>
      </c>
      <c r="H41" s="28">
        <v>5977.0017232999999</v>
      </c>
      <c r="I41" s="28"/>
      <c r="J41" s="28"/>
      <c r="K41" s="28"/>
      <c r="L41" s="28"/>
      <c r="M41" s="28" t="s">
        <v>205</v>
      </c>
      <c r="N41" s="28">
        <v>62.790716470640596</v>
      </c>
      <c r="O41" s="28">
        <v>37.985193932677099</v>
      </c>
      <c r="P41" s="28">
        <v>36.472238605899904</v>
      </c>
      <c r="Q41" s="28">
        <v>49.126990203012497</v>
      </c>
      <c r="R41" s="28">
        <v>268.27297056075503</v>
      </c>
      <c r="S41" s="28">
        <v>3041.6540442661599</v>
      </c>
      <c r="T41" s="28">
        <v>10171.583439603601</v>
      </c>
      <c r="U41" s="28">
        <v>168.796043560188</v>
      </c>
      <c r="V41" s="28">
        <v>80.288022047319103</v>
      </c>
      <c r="W41" s="28">
        <v>73.047154334859698</v>
      </c>
      <c r="X41" s="28">
        <v>41.401421336596101</v>
      </c>
      <c r="Y41" s="28">
        <v>748.575965173535</v>
      </c>
      <c r="Z41" s="28">
        <v>748.575965173535</v>
      </c>
      <c r="AA41" s="28">
        <v>83.914792837183299</v>
      </c>
      <c r="AB41" s="28">
        <v>92.853319777073594</v>
      </c>
      <c r="AC41" s="28">
        <v>13.4824009959039</v>
      </c>
      <c r="AD41" s="28">
        <v>27.2389151454007</v>
      </c>
      <c r="AE41" s="28">
        <v>37.3852190951525</v>
      </c>
      <c r="AF41" s="28">
        <v>5.3342162050750304</v>
      </c>
      <c r="AG41" s="28">
        <v>419.47115180059399</v>
      </c>
      <c r="AH41" s="28">
        <v>0</v>
      </c>
      <c r="AI41" s="28">
        <v>22884.350617911001</v>
      </c>
      <c r="AJ41" s="28">
        <v>2458.79061185403</v>
      </c>
      <c r="AK41" s="28">
        <v>25427.056022602199</v>
      </c>
      <c r="AL41" s="28">
        <v>10.467303312167999</v>
      </c>
      <c r="AM41" s="28">
        <v>178.14226936060399</v>
      </c>
      <c r="AN41" s="28">
        <v>36.646675763882698</v>
      </c>
      <c r="AO41" s="28">
        <v>2660.7747710270401</v>
      </c>
      <c r="AP41" s="28">
        <v>172.114575686922</v>
      </c>
      <c r="AQ41" s="28">
        <v>91.263695425299105</v>
      </c>
      <c r="AR41" s="28">
        <v>819.30951876472398</v>
      </c>
      <c r="AS41" s="28">
        <v>52.740188470179703</v>
      </c>
      <c r="AT41" s="28">
        <v>9.24755046562057</v>
      </c>
      <c r="AU41" s="28">
        <v>31.462980393538199</v>
      </c>
      <c r="AV41" s="28">
        <v>9231.6856227540593</v>
      </c>
      <c r="AW41" s="28">
        <v>6111.9348529785402</v>
      </c>
      <c r="AX41" s="28">
        <v>3119.75076977551</v>
      </c>
      <c r="AY41" s="28">
        <v>18.7101915060213</v>
      </c>
      <c r="AZ41" s="28">
        <v>0.77618882181253002</v>
      </c>
      <c r="BA41" s="28">
        <v>1562.0497182367601</v>
      </c>
      <c r="BB41" s="28">
        <v>55.396076736608599</v>
      </c>
      <c r="BC41" s="28">
        <v>561.68010085252899</v>
      </c>
      <c r="BD41" s="28">
        <v>127.326093381447</v>
      </c>
      <c r="BE41" s="28">
        <v>78.595084379307295</v>
      </c>
      <c r="BF41" s="28">
        <v>1455.6736667468599</v>
      </c>
      <c r="BG41" s="28">
        <v>189.619178670249</v>
      </c>
      <c r="BH41" s="28">
        <v>127.54100264236</v>
      </c>
      <c r="BI41" s="28">
        <v>898.35011863626403</v>
      </c>
      <c r="BJ41" s="28">
        <v>13.0514260683932</v>
      </c>
      <c r="BK41" s="28">
        <v>45614.373344284002</v>
      </c>
      <c r="BL41" s="28">
        <v>1949.5254139159199</v>
      </c>
      <c r="BM41" s="28">
        <v>598.72229471979904</v>
      </c>
      <c r="BN41" s="28">
        <v>19.464938206169599</v>
      </c>
      <c r="BO41" s="28">
        <v>463.98551948451501</v>
      </c>
      <c r="BP41" s="28">
        <v>376.73330027444001</v>
      </c>
      <c r="BQ41" s="28">
        <v>5992.8003237409002</v>
      </c>
      <c r="BR41" s="28">
        <v>402.05546381316202</v>
      </c>
      <c r="BT41" s="37">
        <f t="shared" si="0"/>
        <v>3.3002166181799082E-3</v>
      </c>
      <c r="BU41" s="25">
        <f t="shared" si="1"/>
        <v>2.2112378769515487E-3</v>
      </c>
      <c r="BV41" s="25">
        <f t="shared" si="2"/>
        <v>2.624579603841143E-3</v>
      </c>
      <c r="BW41" s="25">
        <f t="shared" si="3"/>
        <v>2.6122596800128833E-3</v>
      </c>
      <c r="BX41" s="25">
        <f t="shared" si="8"/>
        <v>2.7445240912910562E-3</v>
      </c>
      <c r="BY41" s="25">
        <f t="shared" si="8"/>
        <v>2.7040990696653683E-3</v>
      </c>
      <c r="BZ41" s="25">
        <f t="shared" si="5"/>
        <v>3.1905468258478118E-3</v>
      </c>
      <c r="CA41" s="25">
        <f t="shared" si="6"/>
        <v>2.6432317024960984E-3</v>
      </c>
    </row>
    <row r="42" spans="1:79" x14ac:dyDescent="0.3">
      <c r="A42" s="22" t="s">
        <v>115</v>
      </c>
      <c r="B42" s="28">
        <v>15457.235371999999</v>
      </c>
      <c r="C42" s="28">
        <v>786.82754834000002</v>
      </c>
      <c r="D42" s="28">
        <v>40316.682180000003</v>
      </c>
      <c r="E42" s="28">
        <v>5878.1295946999999</v>
      </c>
      <c r="F42" s="28">
        <v>4317.1174745999997</v>
      </c>
      <c r="G42" s="28">
        <v>26038.57776</v>
      </c>
      <c r="H42" s="28">
        <v>7788.5712750000002</v>
      </c>
      <c r="I42" s="28"/>
      <c r="J42" s="28"/>
      <c r="K42" s="28"/>
      <c r="L42" s="28"/>
      <c r="M42" s="28" t="s">
        <v>206</v>
      </c>
      <c r="N42" s="28">
        <v>6.4642356521537101</v>
      </c>
      <c r="O42" s="28">
        <v>14.4922047134155</v>
      </c>
      <c r="P42" s="28">
        <v>14.284226118995401</v>
      </c>
      <c r="Q42" s="28">
        <v>9.2498375170518301</v>
      </c>
      <c r="R42" s="28">
        <v>618.97271064379504</v>
      </c>
      <c r="S42" s="28">
        <v>3209.1227358475298</v>
      </c>
      <c r="T42" s="28">
        <v>15493.146488855</v>
      </c>
      <c r="U42" s="28">
        <v>503.11550335648099</v>
      </c>
      <c r="V42" s="28">
        <v>639.33950745105199</v>
      </c>
      <c r="W42" s="28">
        <v>53.463378008236603</v>
      </c>
      <c r="X42" s="28">
        <v>419.54837992059601</v>
      </c>
      <c r="Y42" s="28">
        <v>177.411845009003</v>
      </c>
      <c r="Z42" s="28">
        <v>177.411845009003</v>
      </c>
      <c r="AA42" s="28">
        <v>124.533703853546</v>
      </c>
      <c r="AB42" s="28">
        <v>57.750524678298</v>
      </c>
      <c r="AC42" s="28">
        <v>5.9057037992074601</v>
      </c>
      <c r="AD42" s="28">
        <v>3.6850384565655498</v>
      </c>
      <c r="AE42" s="28">
        <v>5.0298867476538804</v>
      </c>
      <c r="AF42" s="28">
        <v>1.12641628863975</v>
      </c>
      <c r="AG42" s="28">
        <v>790.66216566631897</v>
      </c>
      <c r="AH42" s="28">
        <v>0</v>
      </c>
      <c r="AI42" s="28">
        <v>36375.980114175101</v>
      </c>
      <c r="AJ42" s="28">
        <v>3917.2459280876501</v>
      </c>
      <c r="AK42" s="28">
        <v>40417.759746116302</v>
      </c>
      <c r="AL42" s="28">
        <v>1.3630937156872001</v>
      </c>
      <c r="AM42" s="28">
        <v>170.90093194585799</v>
      </c>
      <c r="AN42" s="28">
        <v>10.639512251415001</v>
      </c>
      <c r="AO42" s="28">
        <v>3983.3866880058599</v>
      </c>
      <c r="AP42" s="28">
        <v>35.869195572898597</v>
      </c>
      <c r="AQ42" s="28">
        <v>43.665477350044299</v>
      </c>
      <c r="AR42" s="28">
        <v>1074.2510858240501</v>
      </c>
      <c r="AS42" s="28">
        <v>19.031465067654299</v>
      </c>
      <c r="AT42" s="28">
        <v>2.9074420156858798</v>
      </c>
      <c r="AU42" s="28">
        <v>175.73333113267901</v>
      </c>
      <c r="AV42" s="28">
        <v>5902.4977495945895</v>
      </c>
      <c r="AW42" s="28">
        <v>4333.31259591657</v>
      </c>
      <c r="AX42" s="28">
        <v>1569.18515367802</v>
      </c>
      <c r="AY42" s="28">
        <v>2.73841880432327</v>
      </c>
      <c r="AZ42" s="28">
        <v>7.81748819700505E-2</v>
      </c>
      <c r="BA42" s="28">
        <v>416.99910388101603</v>
      </c>
      <c r="BB42" s="28">
        <v>4.3788689939758703</v>
      </c>
      <c r="BC42" s="28">
        <v>525.43298718353901</v>
      </c>
      <c r="BD42" s="28">
        <v>52.092549299646699</v>
      </c>
      <c r="BE42" s="28">
        <v>31.360117994234901</v>
      </c>
      <c r="BF42" s="28">
        <v>1392.79994542899</v>
      </c>
      <c r="BG42" s="28">
        <v>822.87614830503799</v>
      </c>
      <c r="BH42" s="28">
        <v>288.09178826678101</v>
      </c>
      <c r="BI42" s="28">
        <v>254.65070997679601</v>
      </c>
      <c r="BJ42" s="28">
        <v>2.5924219908590702</v>
      </c>
      <c r="BK42" s="28">
        <v>26106.957876695</v>
      </c>
      <c r="BL42" s="28">
        <v>2073.83316129172</v>
      </c>
      <c r="BM42" s="28">
        <v>12.3260432954037</v>
      </c>
      <c r="BN42" s="28">
        <v>2.36905586205663</v>
      </c>
      <c r="BO42" s="28">
        <v>338.60164881746903</v>
      </c>
      <c r="BP42" s="28">
        <v>344.68512818336097</v>
      </c>
      <c r="BQ42" s="28">
        <v>7813.2993109564204</v>
      </c>
      <c r="BR42" s="28">
        <v>290.41179017322702</v>
      </c>
      <c r="BT42" s="37">
        <f t="shared" si="0"/>
        <v>3.0811629500448082E-3</v>
      </c>
      <c r="BU42" s="25">
        <f t="shared" si="1"/>
        <v>2.3232561315623041E-3</v>
      </c>
      <c r="BV42" s="25">
        <f t="shared" si="2"/>
        <v>4.8735168645391057E-3</v>
      </c>
      <c r="BW42" s="25">
        <f t="shared" si="3"/>
        <v>2.5070903817189759E-3</v>
      </c>
      <c r="BX42" s="25">
        <f t="shared" si="8"/>
        <v>4.1455627171883315E-3</v>
      </c>
      <c r="BY42" s="25">
        <f t="shared" si="8"/>
        <v>3.7513737839785896E-3</v>
      </c>
      <c r="BZ42" s="25">
        <f t="shared" si="5"/>
        <v>2.6261079743012715E-3</v>
      </c>
      <c r="CA42" s="25">
        <f t="shared" si="6"/>
        <v>3.1749129696986909E-3</v>
      </c>
    </row>
    <row r="43" spans="1:79" x14ac:dyDescent="0.3">
      <c r="A43" s="22" t="s">
        <v>116</v>
      </c>
      <c r="B43" s="28">
        <v>92749.165592999998</v>
      </c>
      <c r="C43" s="28">
        <v>2414.5436767000001</v>
      </c>
      <c r="D43" s="28">
        <v>69921.152929000003</v>
      </c>
      <c r="E43" s="28">
        <v>12085.016412000001</v>
      </c>
      <c r="F43" s="28">
        <v>10444.059362</v>
      </c>
      <c r="G43" s="28">
        <v>63957.391056</v>
      </c>
      <c r="H43" s="28">
        <v>39628.207420999999</v>
      </c>
      <c r="I43" s="28"/>
      <c r="J43" s="28"/>
      <c r="K43" s="28"/>
      <c r="L43" s="28"/>
      <c r="M43" s="28" t="s">
        <v>207</v>
      </c>
      <c r="N43" s="28">
        <v>2767.9987588046502</v>
      </c>
      <c r="O43" s="28">
        <v>92.442134268564601</v>
      </c>
      <c r="P43" s="28">
        <v>88.892882786598605</v>
      </c>
      <c r="Q43" s="28">
        <v>131.02699059640599</v>
      </c>
      <c r="R43" s="28">
        <v>462.99504000876999</v>
      </c>
      <c r="S43" s="28">
        <v>14310.1150208004</v>
      </c>
      <c r="T43" s="28">
        <v>92982.206637839903</v>
      </c>
      <c r="U43" s="28">
        <v>448.179165671997</v>
      </c>
      <c r="V43" s="28">
        <v>1543.70997964905</v>
      </c>
      <c r="W43" s="28">
        <v>193.341248873084</v>
      </c>
      <c r="X43" s="28">
        <v>1253.7413684636999</v>
      </c>
      <c r="Y43" s="28">
        <v>2782.5010700463099</v>
      </c>
      <c r="Z43" s="28">
        <v>2782.5010700463099</v>
      </c>
      <c r="AA43" s="28">
        <v>261.68921509945602</v>
      </c>
      <c r="AB43" s="28">
        <v>290.19895627508498</v>
      </c>
      <c r="AC43" s="28">
        <v>34.409448250857601</v>
      </c>
      <c r="AD43" s="28">
        <v>201.77333773676901</v>
      </c>
      <c r="AE43" s="28">
        <v>803.51494822889799</v>
      </c>
      <c r="AF43" s="28">
        <v>13.1229715373329</v>
      </c>
      <c r="AG43" s="28">
        <v>2420.8002223959702</v>
      </c>
      <c r="AH43" s="28">
        <v>0</v>
      </c>
      <c r="AI43" s="28">
        <v>63080.4199234189</v>
      </c>
      <c r="AJ43" s="28">
        <v>6747.2639828596803</v>
      </c>
      <c r="AK43" s="28">
        <v>70089.373121377997</v>
      </c>
      <c r="AL43" s="28">
        <v>86.861167370932407</v>
      </c>
      <c r="AM43" s="28">
        <v>672.176327452539</v>
      </c>
      <c r="AN43" s="28">
        <v>122.339797382379</v>
      </c>
      <c r="AO43" s="28">
        <v>18748.9014465279</v>
      </c>
      <c r="AP43" s="28">
        <v>101.957586882095</v>
      </c>
      <c r="AQ43" s="28">
        <v>167.302370074577</v>
      </c>
      <c r="AR43" s="28">
        <v>2304.4769950865302</v>
      </c>
      <c r="AS43" s="28">
        <v>101.631499957049</v>
      </c>
      <c r="AT43" s="28">
        <v>47.340030432337301</v>
      </c>
      <c r="AU43" s="28">
        <v>25.570576148132702</v>
      </c>
      <c r="AV43" s="28">
        <v>12114.425601237501</v>
      </c>
      <c r="AW43" s="28">
        <v>10468.894078081999</v>
      </c>
      <c r="AX43" s="28">
        <v>1645.53152315547</v>
      </c>
      <c r="AY43" s="28">
        <v>0.98996761917359599</v>
      </c>
      <c r="AZ43" s="28">
        <v>0.17775627082678799</v>
      </c>
      <c r="BA43" s="28">
        <v>1241.2454636876701</v>
      </c>
      <c r="BB43" s="28">
        <v>1.71163744329987</v>
      </c>
      <c r="BC43" s="28">
        <v>1232.18785847548</v>
      </c>
      <c r="BD43" s="28">
        <v>263.91856309092401</v>
      </c>
      <c r="BE43" s="28">
        <v>144.085777703665</v>
      </c>
      <c r="BF43" s="28">
        <v>3242.4108915162801</v>
      </c>
      <c r="BG43" s="28">
        <v>1565.24807322116</v>
      </c>
      <c r="BH43" s="28">
        <v>289.96557657423699</v>
      </c>
      <c r="BI43" s="28">
        <v>986.65396272868202</v>
      </c>
      <c r="BJ43" s="28">
        <v>194.927767008713</v>
      </c>
      <c r="BK43" s="28">
        <v>64133.173972776603</v>
      </c>
      <c r="BL43" s="28">
        <v>15940.548834606199</v>
      </c>
      <c r="BM43" s="28">
        <v>229.443595440043</v>
      </c>
      <c r="BN43" s="28">
        <v>1899.3166888964899</v>
      </c>
      <c r="BO43" s="28">
        <v>3647.6702641669399</v>
      </c>
      <c r="BP43" s="28">
        <v>3074.19840273008</v>
      </c>
      <c r="BQ43" s="28">
        <v>39734.557589819698</v>
      </c>
      <c r="BR43" s="28">
        <v>2527.1319339196002</v>
      </c>
      <c r="BT43" s="37">
        <f t="shared" si="0"/>
        <v>3.7336503872887122E-3</v>
      </c>
      <c r="BU43" s="25">
        <f t="shared" si="1"/>
        <v>2.5125945160793272E-3</v>
      </c>
      <c r="BV43" s="25">
        <f t="shared" si="2"/>
        <v>2.5911917669350351E-3</v>
      </c>
      <c r="BW43" s="25">
        <f t="shared" si="3"/>
        <v>2.4058555291387954E-3</v>
      </c>
      <c r="BX43" s="25">
        <f t="shared" si="8"/>
        <v>2.433524972982052E-3</v>
      </c>
      <c r="BY43" s="25">
        <f t="shared" si="8"/>
        <v>2.3778796367587545E-3</v>
      </c>
      <c r="BZ43" s="25">
        <f t="shared" si="5"/>
        <v>2.7484378876976166E-3</v>
      </c>
      <c r="CA43" s="25">
        <f t="shared" si="6"/>
        <v>2.6836987020346938E-3</v>
      </c>
    </row>
    <row r="44" spans="1:79" x14ac:dyDescent="0.3">
      <c r="A44" s="22" t="s">
        <v>117</v>
      </c>
      <c r="B44" s="28">
        <v>331.46573962000002</v>
      </c>
      <c r="C44" s="28">
        <v>13.10324926</v>
      </c>
      <c r="D44" s="28">
        <v>1139.7125435</v>
      </c>
      <c r="E44" s="28">
        <v>408.61419832000001</v>
      </c>
      <c r="F44" s="28">
        <v>281.36756958000001</v>
      </c>
      <c r="G44" s="28">
        <v>1928.7397387000001</v>
      </c>
      <c r="H44" s="28">
        <v>1611.0241738</v>
      </c>
      <c r="I44" s="28"/>
      <c r="J44" s="28"/>
      <c r="K44" s="28"/>
      <c r="L44" s="28"/>
      <c r="M44" s="28" t="s">
        <v>208</v>
      </c>
      <c r="N44" s="28">
        <v>83.641752541846103</v>
      </c>
      <c r="O44" s="28">
        <v>4.8640669867811503</v>
      </c>
      <c r="P44" s="28">
        <v>4.5578367300556799</v>
      </c>
      <c r="Q44" s="28">
        <v>9.5446524670350197</v>
      </c>
      <c r="R44" s="28">
        <v>102.98014935723501</v>
      </c>
      <c r="S44" s="28">
        <v>61.217610329833498</v>
      </c>
      <c r="T44" s="28">
        <v>332.35870899099899</v>
      </c>
      <c r="U44" s="28">
        <v>396.11371385917801</v>
      </c>
      <c r="V44" s="28">
        <v>7.3478429639242098</v>
      </c>
      <c r="W44" s="28">
        <v>4.5474975764887002</v>
      </c>
      <c r="X44" s="28">
        <v>42.014630650280701</v>
      </c>
      <c r="Y44" s="28">
        <v>12.9198231283327</v>
      </c>
      <c r="Z44" s="28">
        <v>12.9198231283327</v>
      </c>
      <c r="AA44" s="28">
        <v>0</v>
      </c>
      <c r="AB44" s="28">
        <v>8.0858832105475908</v>
      </c>
      <c r="AC44" s="28">
        <v>2.1127705132254002</v>
      </c>
      <c r="AD44" s="28">
        <v>6.0953277583187697</v>
      </c>
      <c r="AE44" s="28">
        <v>28.860813552985501</v>
      </c>
      <c r="AF44" s="28">
        <v>0.96843721327218901</v>
      </c>
      <c r="AG44" s="28">
        <v>13.1387028793685</v>
      </c>
      <c r="AH44" s="28">
        <v>0</v>
      </c>
      <c r="AI44" s="28">
        <v>1028.50818012901</v>
      </c>
      <c r="AJ44" s="28">
        <v>114.278025470773</v>
      </c>
      <c r="AK44" s="28">
        <v>1142.78620559978</v>
      </c>
      <c r="AL44" s="28">
        <v>3.8762902351894102</v>
      </c>
      <c r="AM44" s="28">
        <v>50.882927225898499</v>
      </c>
      <c r="AN44" s="28">
        <v>0.76161628531315895</v>
      </c>
      <c r="AO44" s="28">
        <v>414.45664998170503</v>
      </c>
      <c r="AP44" s="28">
        <v>4.92422176780084</v>
      </c>
      <c r="AQ44" s="28">
        <v>26.455362597177999</v>
      </c>
      <c r="AR44" s="28">
        <v>6.10910493967818</v>
      </c>
      <c r="AS44" s="28">
        <v>1.9700186659716501</v>
      </c>
      <c r="AT44" s="28">
        <v>0.98716323510542703</v>
      </c>
      <c r="AU44" s="28">
        <v>1.6930580962008701</v>
      </c>
      <c r="AV44" s="28">
        <v>409.73455202899902</v>
      </c>
      <c r="AW44" s="28">
        <v>282.13905665866997</v>
      </c>
      <c r="AX44" s="28">
        <v>127.595495370329</v>
      </c>
      <c r="AY44" s="28">
        <v>0.66780248661410702</v>
      </c>
      <c r="AZ44" s="28">
        <v>3.4423414079193103E-2</v>
      </c>
      <c r="BA44" s="28">
        <v>120.50828198354</v>
      </c>
      <c r="BB44" s="28">
        <v>1.9627712812215901</v>
      </c>
      <c r="BC44" s="28">
        <v>25.736992235287499</v>
      </c>
      <c r="BD44" s="28">
        <v>2.6161775070068498</v>
      </c>
      <c r="BE44" s="28">
        <v>1.9948476831464099</v>
      </c>
      <c r="BF44" s="28">
        <v>64.345876159535095</v>
      </c>
      <c r="BG44" s="28">
        <v>14.133470958742601</v>
      </c>
      <c r="BH44" s="28">
        <v>2.7034714227669201</v>
      </c>
      <c r="BI44" s="28">
        <v>18.6164275314819</v>
      </c>
      <c r="BJ44" s="28">
        <v>5.1439366742211702E-2</v>
      </c>
      <c r="BK44" s="28">
        <v>1934.0238587199301</v>
      </c>
      <c r="BL44" s="28">
        <v>379.55753820889601</v>
      </c>
      <c r="BM44" s="28">
        <v>10.0342709431262</v>
      </c>
      <c r="BN44" s="28">
        <v>58.124691143407397</v>
      </c>
      <c r="BO44" s="28">
        <v>246.58795280047499</v>
      </c>
      <c r="BP44" s="28">
        <v>113.254869488078</v>
      </c>
      <c r="BQ44" s="28">
        <v>1615.4350104267601</v>
      </c>
      <c r="BR44" s="28">
        <v>57.653491064873897</v>
      </c>
      <c r="BT44" s="37">
        <f t="shared" si="0"/>
        <v>0</v>
      </c>
      <c r="BU44" s="25">
        <f t="shared" si="1"/>
        <v>2.6940020166871239E-3</v>
      </c>
      <c r="BV44" s="25">
        <f t="shared" si="2"/>
        <v>2.7057120463035442E-3</v>
      </c>
      <c r="BW44" s="25">
        <f t="shared" si="3"/>
        <v>2.6968748543741848E-3</v>
      </c>
      <c r="BX44" s="25">
        <f t="shared" si="8"/>
        <v>2.7418374437434916E-3</v>
      </c>
      <c r="BY44" s="25">
        <f t="shared" si="8"/>
        <v>2.7419189774485005E-3</v>
      </c>
      <c r="BZ44" s="25">
        <f t="shared" si="5"/>
        <v>2.7396749877158606E-3</v>
      </c>
      <c r="CA44" s="25">
        <f t="shared" si="6"/>
        <v>2.737908405406512E-3</v>
      </c>
    </row>
    <row r="45" spans="1:79" x14ac:dyDescent="0.3">
      <c r="A45" s="22" t="s">
        <v>118</v>
      </c>
      <c r="B45" s="28">
        <v>119972.44451</v>
      </c>
      <c r="C45" s="28">
        <v>10035.659949000001</v>
      </c>
      <c r="D45" s="28">
        <v>101302.43498999999</v>
      </c>
      <c r="E45" s="28">
        <v>55552.138228999996</v>
      </c>
      <c r="F45" s="28">
        <v>35118.422229000003</v>
      </c>
      <c r="G45" s="28">
        <v>171214.67353</v>
      </c>
      <c r="H45" s="28">
        <v>36162.576666000001</v>
      </c>
      <c r="I45" s="28"/>
      <c r="J45" s="28"/>
      <c r="K45" s="28"/>
      <c r="L45" s="28"/>
      <c r="M45" s="28" t="s">
        <v>209</v>
      </c>
      <c r="N45" s="28">
        <v>382.277787007661</v>
      </c>
      <c r="O45" s="28">
        <v>37.943791682160203</v>
      </c>
      <c r="P45" s="28">
        <v>37.2339352284014</v>
      </c>
      <c r="Q45" s="28">
        <v>32.1183287756146</v>
      </c>
      <c r="R45" s="28">
        <v>6360.3570311007097</v>
      </c>
      <c r="S45" s="28">
        <v>22337.410673717299</v>
      </c>
      <c r="T45" s="28">
        <v>120308.35603379901</v>
      </c>
      <c r="U45" s="28">
        <v>5206.8435992631903</v>
      </c>
      <c r="V45" s="28">
        <v>2365.3330635494999</v>
      </c>
      <c r="W45" s="28">
        <v>131.96145687189201</v>
      </c>
      <c r="X45" s="28">
        <v>5163.0405294165203</v>
      </c>
      <c r="Y45" s="28">
        <v>2245.1134758881399</v>
      </c>
      <c r="Z45" s="28">
        <v>2245.1134758881399</v>
      </c>
      <c r="AA45" s="28">
        <v>415.36911589146598</v>
      </c>
      <c r="AB45" s="28">
        <v>205.602925520062</v>
      </c>
      <c r="AC45" s="28">
        <v>19.988950845156399</v>
      </c>
      <c r="AD45" s="28">
        <v>29.039971330872898</v>
      </c>
      <c r="AE45" s="28">
        <v>109.057002359455</v>
      </c>
      <c r="AF45" s="28">
        <v>3.3935806047736601</v>
      </c>
      <c r="AG45" s="28">
        <v>10083.8234746219</v>
      </c>
      <c r="AH45" s="28">
        <v>0</v>
      </c>
      <c r="AI45" s="28">
        <v>91407.542974236203</v>
      </c>
      <c r="AJ45" s="28">
        <v>9741.0155363856393</v>
      </c>
      <c r="AK45" s="28">
        <v>101563.927626513</v>
      </c>
      <c r="AL45" s="28">
        <v>12.2373898135916</v>
      </c>
      <c r="AM45" s="28">
        <v>847.98117626099099</v>
      </c>
      <c r="AN45" s="28">
        <v>85.639800675178506</v>
      </c>
      <c r="AO45" s="28">
        <v>10598.801085986101</v>
      </c>
      <c r="AP45" s="28">
        <v>292.88327527922002</v>
      </c>
      <c r="AQ45" s="28">
        <v>223.225963577557</v>
      </c>
      <c r="AR45" s="28">
        <v>4076.1499139974699</v>
      </c>
      <c r="AS45" s="28">
        <v>67.364481902315305</v>
      </c>
      <c r="AT45" s="28">
        <v>61.330595783219898</v>
      </c>
      <c r="AU45" s="28">
        <v>2021.4355026639601</v>
      </c>
      <c r="AV45" s="28">
        <v>55809.446503364299</v>
      </c>
      <c r="AW45" s="28">
        <v>35272.9723422924</v>
      </c>
      <c r="AX45" s="28">
        <v>20536.474161071899</v>
      </c>
      <c r="AY45" s="28">
        <v>47.866307584450702</v>
      </c>
      <c r="AZ45" s="28">
        <v>1.1050102531016199</v>
      </c>
      <c r="BA45" s="28">
        <v>6804.47612114397</v>
      </c>
      <c r="BB45" s="28">
        <v>101.847920658013</v>
      </c>
      <c r="BC45" s="28">
        <v>3921.2262623953202</v>
      </c>
      <c r="BD45" s="28">
        <v>142.35681713925999</v>
      </c>
      <c r="BE45" s="28">
        <v>81.362029194938103</v>
      </c>
      <c r="BF45" s="28">
        <v>10059.829643797701</v>
      </c>
      <c r="BG45" s="28">
        <v>1738.86314582768</v>
      </c>
      <c r="BH45" s="28">
        <v>3281.5368923342298</v>
      </c>
      <c r="BI45" s="28">
        <v>3988.3917026704999</v>
      </c>
      <c r="BJ45" s="28">
        <v>14.9441012418849</v>
      </c>
      <c r="BK45" s="28">
        <v>171678.966094745</v>
      </c>
      <c r="BL45" s="28">
        <v>7112.4081605232996</v>
      </c>
      <c r="BM45" s="28">
        <v>1730.5254874232801</v>
      </c>
      <c r="BN45" s="28">
        <v>226.67074537440001</v>
      </c>
      <c r="BO45" s="28">
        <v>1545.4835892311</v>
      </c>
      <c r="BP45" s="28">
        <v>939.746124284487</v>
      </c>
      <c r="BQ45" s="28">
        <v>36307.140514577397</v>
      </c>
      <c r="BR45" s="28">
        <v>862.72810601063895</v>
      </c>
      <c r="BT45" s="37">
        <f t="shared" si="0"/>
        <v>4.0897307301754537E-3</v>
      </c>
      <c r="BU45" s="25">
        <f t="shared" si="1"/>
        <v>2.799905638090132E-3</v>
      </c>
      <c r="BV45" s="25">
        <f t="shared" si="2"/>
        <v>4.7992385021673554E-3</v>
      </c>
      <c r="BW45" s="25">
        <f t="shared" si="3"/>
        <v>2.581306525739699E-3</v>
      </c>
      <c r="BX45" s="25">
        <f t="shared" si="8"/>
        <v>4.6318338513562287E-3</v>
      </c>
      <c r="BY45" s="25">
        <f t="shared" si="8"/>
        <v>4.4008273573512766E-3</v>
      </c>
      <c r="BZ45" s="25">
        <f t="shared" si="5"/>
        <v>2.7117568557209564E-3</v>
      </c>
      <c r="CA45" s="25">
        <f t="shared" si="6"/>
        <v>3.9976091834549735E-3</v>
      </c>
    </row>
    <row r="46" spans="1:79" x14ac:dyDescent="0.3">
      <c r="A46" s="22" t="s">
        <v>119</v>
      </c>
      <c r="B46" s="28">
        <v>6651.1768230999996</v>
      </c>
      <c r="C46" s="28">
        <v>204.40986405000001</v>
      </c>
      <c r="D46" s="28">
        <v>18048.992416000001</v>
      </c>
      <c r="E46" s="28">
        <v>2689.6130735000002</v>
      </c>
      <c r="F46" s="28">
        <v>2318.0448987</v>
      </c>
      <c r="G46" s="28">
        <v>19154.013921999998</v>
      </c>
      <c r="H46" s="28">
        <v>5334.4439978</v>
      </c>
      <c r="I46" s="28"/>
      <c r="J46" s="28"/>
      <c r="K46" s="28"/>
      <c r="L46" s="28"/>
      <c r="M46" s="28" t="s">
        <v>210</v>
      </c>
      <c r="N46" s="28">
        <v>36.528894090111798</v>
      </c>
      <c r="O46" s="28">
        <v>43.170458321109699</v>
      </c>
      <c r="P46" s="28">
        <v>42.128602446131701</v>
      </c>
      <c r="Q46" s="28">
        <v>37.566083463681402</v>
      </c>
      <c r="R46" s="28">
        <v>199.13511360372999</v>
      </c>
      <c r="S46" s="28">
        <v>1545.4434316028801</v>
      </c>
      <c r="T46" s="28">
        <v>6664.7574761898304</v>
      </c>
      <c r="U46" s="28">
        <v>214.52851881787001</v>
      </c>
      <c r="V46" s="28">
        <v>92.822140092934703</v>
      </c>
      <c r="W46" s="28">
        <v>106.07828628872799</v>
      </c>
      <c r="X46" s="28">
        <v>27.0260976369998</v>
      </c>
      <c r="Y46" s="28">
        <v>507.77917759450997</v>
      </c>
      <c r="Z46" s="28">
        <v>507.77917759450997</v>
      </c>
      <c r="AA46" s="28">
        <v>58.744756141249702</v>
      </c>
      <c r="AB46" s="28">
        <v>128.475181825769</v>
      </c>
      <c r="AC46" s="28">
        <v>9.3516182924232396</v>
      </c>
      <c r="AD46" s="28">
        <v>17.7258542788955</v>
      </c>
      <c r="AE46" s="28">
        <v>25.160835289626501</v>
      </c>
      <c r="AF46" s="28">
        <v>4.4566566316539404</v>
      </c>
      <c r="AG46" s="28">
        <v>204.903216221256</v>
      </c>
      <c r="AH46" s="28">
        <v>0</v>
      </c>
      <c r="AI46" s="28">
        <v>16284.3091597943</v>
      </c>
      <c r="AJ46" s="28">
        <v>1750.62280291812</v>
      </c>
      <c r="AK46" s="28">
        <v>18093.676718853701</v>
      </c>
      <c r="AL46" s="28">
        <v>6.8294192835242997</v>
      </c>
      <c r="AM46" s="28">
        <v>196.97548109426299</v>
      </c>
      <c r="AN46" s="28">
        <v>10.461652853827999</v>
      </c>
      <c r="AO46" s="28">
        <v>2329.5822555524401</v>
      </c>
      <c r="AP46" s="28">
        <v>30.870950367786001</v>
      </c>
      <c r="AQ46" s="28">
        <v>33.047667024476702</v>
      </c>
      <c r="AR46" s="28">
        <v>548.52597840440296</v>
      </c>
      <c r="AS46" s="28">
        <v>20.421286070206101</v>
      </c>
      <c r="AT46" s="28">
        <v>1.1575189779372399</v>
      </c>
      <c r="AU46" s="28">
        <v>6.6608118868808397</v>
      </c>
      <c r="AV46" s="28">
        <v>2696.5309465304899</v>
      </c>
      <c r="AW46" s="28">
        <v>2323.8309799635799</v>
      </c>
      <c r="AX46" s="28">
        <v>372.69996656690802</v>
      </c>
      <c r="AY46" s="28">
        <v>2.1975063112815998</v>
      </c>
      <c r="AZ46" s="28">
        <v>0.366241654238111</v>
      </c>
      <c r="BA46" s="28">
        <v>377.01667764193598</v>
      </c>
      <c r="BB46" s="28">
        <v>13.9686769399847</v>
      </c>
      <c r="BC46" s="28">
        <v>224.433950476033</v>
      </c>
      <c r="BD46" s="28">
        <v>48.548992347757</v>
      </c>
      <c r="BE46" s="28">
        <v>27.621392038192798</v>
      </c>
      <c r="BF46" s="28">
        <v>601.13459374680997</v>
      </c>
      <c r="BG46" s="28">
        <v>60.391863786609299</v>
      </c>
      <c r="BH46" s="28">
        <v>31.747148498707499</v>
      </c>
      <c r="BI46" s="28">
        <v>345.13231913490603</v>
      </c>
      <c r="BJ46" s="28">
        <v>0.51761558822070597</v>
      </c>
      <c r="BK46" s="28">
        <v>19213.493757084201</v>
      </c>
      <c r="BL46" s="28">
        <v>1639.40726304996</v>
      </c>
      <c r="BM46" s="28">
        <v>223.59072436404799</v>
      </c>
      <c r="BN46" s="28">
        <v>11.869941366779599</v>
      </c>
      <c r="BO46" s="28">
        <v>534.18709973033901</v>
      </c>
      <c r="BP46" s="28">
        <v>277.64917258822197</v>
      </c>
      <c r="BQ46" s="28">
        <v>5348.5921683665301</v>
      </c>
      <c r="BR46" s="28">
        <v>540.29742214046701</v>
      </c>
      <c r="BT46" s="37">
        <f t="shared" si="0"/>
        <v>3.246700880868363E-3</v>
      </c>
      <c r="BU46" s="25">
        <f t="shared" si="1"/>
        <v>2.0418421357652414E-3</v>
      </c>
      <c r="BV46" s="25">
        <f t="shared" si="2"/>
        <v>2.4135438548861569E-3</v>
      </c>
      <c r="BW46" s="25">
        <f t="shared" si="3"/>
        <v>2.4757228450098374E-3</v>
      </c>
      <c r="BX46" s="25">
        <f t="shared" si="8"/>
        <v>2.5720699749155842E-3</v>
      </c>
      <c r="BY46" s="25">
        <f t="shared" si="8"/>
        <v>2.4961040516621917E-3</v>
      </c>
      <c r="BZ46" s="25">
        <f t="shared" si="5"/>
        <v>3.1053457163819501E-3</v>
      </c>
      <c r="CA46" s="25">
        <f t="shared" si="6"/>
        <v>2.6522296554926817E-3</v>
      </c>
    </row>
    <row r="47" spans="1:79" x14ac:dyDescent="0.3">
      <c r="A47" s="22" t="s">
        <v>120</v>
      </c>
      <c r="B47" s="28">
        <v>2.9755022072999999</v>
      </c>
      <c r="C47" s="28">
        <v>0.46769845929999998</v>
      </c>
      <c r="D47" s="28">
        <v>12.265729334</v>
      </c>
      <c r="E47" s="28">
        <v>53.504257117000002</v>
      </c>
      <c r="F47" s="28">
        <v>19.266762961000001</v>
      </c>
      <c r="G47" s="28">
        <v>3.2480096817000002</v>
      </c>
      <c r="H47" s="28">
        <v>255.32056349999999</v>
      </c>
      <c r="I47" s="28"/>
      <c r="J47" s="28"/>
      <c r="K47" s="28"/>
      <c r="L47" s="28"/>
      <c r="M47" s="28" t="s">
        <v>211</v>
      </c>
      <c r="N47" s="28">
        <v>0.58303169952655598</v>
      </c>
      <c r="O47" s="28">
        <v>2.0263171876658101</v>
      </c>
      <c r="P47" s="28">
        <v>2.0263171876658101</v>
      </c>
      <c r="Q47" s="28">
        <v>0.58001912235651898</v>
      </c>
      <c r="R47" s="28">
        <v>10.6410822872606</v>
      </c>
      <c r="S47" s="28">
        <v>27.089601005722798</v>
      </c>
      <c r="T47" s="28">
        <v>2.9847865053324201</v>
      </c>
      <c r="U47" s="28">
        <v>11.410015121731799</v>
      </c>
      <c r="V47" s="28">
        <v>4.46836194120639</v>
      </c>
      <c r="W47" s="28">
        <v>6.2638745951755199</v>
      </c>
      <c r="X47" s="28">
        <v>0</v>
      </c>
      <c r="Y47" s="28">
        <v>2.5884680387289198</v>
      </c>
      <c r="Z47" s="28">
        <v>2.5884680387289198</v>
      </c>
      <c r="AA47" s="28">
        <v>0</v>
      </c>
      <c r="AB47" s="28">
        <v>8.9241982552842103</v>
      </c>
      <c r="AC47" s="28">
        <v>9.3228576061112397E-3</v>
      </c>
      <c r="AD47" s="28">
        <v>0.27061732363740598</v>
      </c>
      <c r="AE47" s="28">
        <v>0</v>
      </c>
      <c r="AF47" s="28">
        <v>9.1293745483555497E-2</v>
      </c>
      <c r="AG47" s="28">
        <v>0.469160301945028</v>
      </c>
      <c r="AH47" s="28">
        <v>0</v>
      </c>
      <c r="AI47" s="28">
        <v>11.073448779686601</v>
      </c>
      <c r="AJ47" s="28">
        <v>1.23038313667002</v>
      </c>
      <c r="AK47" s="28">
        <v>12.3038319163566</v>
      </c>
      <c r="AL47" s="28">
        <v>2.2270959270711001E-4</v>
      </c>
      <c r="AM47" s="28">
        <v>8.7186961237674794</v>
      </c>
      <c r="AN47" s="28">
        <v>0.24579646667438099</v>
      </c>
      <c r="AO47" s="28">
        <v>135.38640595372701</v>
      </c>
      <c r="AP47" s="28">
        <v>2.5759532786586998</v>
      </c>
      <c r="AQ47" s="28">
        <v>1.2486041883827399</v>
      </c>
      <c r="AR47" s="28">
        <v>0.138724547363547</v>
      </c>
      <c r="AS47" s="28">
        <v>0.40831801647954802</v>
      </c>
      <c r="AT47" s="28">
        <v>0.109368554995948</v>
      </c>
      <c r="AU47" s="28">
        <v>0.99602310798260696</v>
      </c>
      <c r="AV47" s="28">
        <v>53.657394810644</v>
      </c>
      <c r="AW47" s="28">
        <v>19.319934730505999</v>
      </c>
      <c r="AX47" s="28">
        <v>34.337460080137902</v>
      </c>
      <c r="AY47" s="28">
        <v>0.39275377108307502</v>
      </c>
      <c r="AZ47" s="28">
        <v>2.12154054795878E-2</v>
      </c>
      <c r="BA47" s="28">
        <v>10.5044512293743</v>
      </c>
      <c r="BB47" s="28">
        <v>0.64723505955235106</v>
      </c>
      <c r="BC47" s="28">
        <v>9.8391099059177506E-2</v>
      </c>
      <c r="BD47" s="28">
        <v>1.60589996527719E-2</v>
      </c>
      <c r="BE47" s="28">
        <v>3.1769188181021299E-2</v>
      </c>
      <c r="BF47" s="28">
        <v>0.25545189073893398</v>
      </c>
      <c r="BG47" s="28">
        <v>0.54347545928389096</v>
      </c>
      <c r="BH47" s="28">
        <v>0.73978558840809705</v>
      </c>
      <c r="BI47" s="28">
        <v>0.87921296776291202</v>
      </c>
      <c r="BJ47" s="28">
        <v>1.08213706762567E-2</v>
      </c>
      <c r="BK47" s="28">
        <v>3.2581588480567301</v>
      </c>
      <c r="BL47" s="28">
        <v>97.375020707625097</v>
      </c>
      <c r="BM47" s="28">
        <v>0</v>
      </c>
      <c r="BN47" s="28">
        <v>0</v>
      </c>
      <c r="BO47" s="28">
        <v>32.170341042615803</v>
      </c>
      <c r="BP47" s="28">
        <v>3.9281245651840302</v>
      </c>
      <c r="BQ47" s="28">
        <v>256.02026069324302</v>
      </c>
      <c r="BR47" s="28">
        <v>34.728780908353599</v>
      </c>
      <c r="BT47" s="37">
        <f t="shared" si="0"/>
        <v>0</v>
      </c>
      <c r="BU47" s="25">
        <f t="shared" si="1"/>
        <v>3.1202457217616416E-3</v>
      </c>
      <c r="BV47" s="25">
        <f t="shared" si="2"/>
        <v>3.125609280851488E-3</v>
      </c>
      <c r="BW47" s="25">
        <f t="shared" si="3"/>
        <v>3.1064261503783628E-3</v>
      </c>
      <c r="BX47" s="25">
        <f t="shared" si="8"/>
        <v>2.8621590485617939E-3</v>
      </c>
      <c r="BY47" s="25">
        <f t="shared" si="8"/>
        <v>2.7597666309399425E-3</v>
      </c>
      <c r="BZ47" s="25">
        <f t="shared" si="5"/>
        <v>3.1247340221651873E-3</v>
      </c>
      <c r="CA47" s="25">
        <f t="shared" si="6"/>
        <v>2.7404654903286927E-3</v>
      </c>
    </row>
    <row r="48" spans="1:79" x14ac:dyDescent="0.3">
      <c r="BU48" s="25" t="str">
        <f t="shared" si="1"/>
        <v/>
      </c>
      <c r="BV48" s="25" t="str">
        <f t="shared" si="2"/>
        <v/>
      </c>
      <c r="BW48" s="25" t="str">
        <f t="shared" si="3"/>
        <v/>
      </c>
      <c r="BX48" s="25" t="str">
        <f t="shared" si="8"/>
        <v/>
      </c>
      <c r="BY48" s="25" t="str">
        <f t="shared" si="8"/>
        <v/>
      </c>
      <c r="BZ48" s="25" t="str">
        <f t="shared" si="5"/>
        <v/>
      </c>
      <c r="CA48" s="25" t="str">
        <f t="shared" si="6"/>
        <v/>
      </c>
    </row>
    <row r="49" spans="1:79" x14ac:dyDescent="0.3">
      <c r="A49" s="23" t="s">
        <v>55</v>
      </c>
      <c r="B49" s="1">
        <f t="shared" ref="B49:H49" si="9">SUM(B3:B47)</f>
        <v>2349758.7073544259</v>
      </c>
      <c r="C49" s="1">
        <f t="shared" si="9"/>
        <v>57298.193156718982</v>
      </c>
      <c r="D49" s="1">
        <f t="shared" si="9"/>
        <v>1840287.5147618456</v>
      </c>
      <c r="E49" s="1">
        <f t="shared" si="9"/>
        <v>397706.87068890198</v>
      </c>
      <c r="F49" s="1">
        <f t="shared" si="9"/>
        <v>262341.68349236262</v>
      </c>
      <c r="G49" s="1">
        <f t="shared" si="9"/>
        <v>3393132.6444318476</v>
      </c>
      <c r="H49" s="1">
        <f t="shared" si="9"/>
        <v>1336039.7085996601</v>
      </c>
      <c r="I49" s="1"/>
      <c r="J49" s="1"/>
      <c r="K49" s="1"/>
      <c r="N49" s="1">
        <f t="shared" ref="N49:BR49" si="10">SUM(N3:N47)</f>
        <v>30731.348892848444</v>
      </c>
      <c r="O49" s="1">
        <f t="shared" si="10"/>
        <v>4379.4874855308281</v>
      </c>
      <c r="P49" s="1">
        <f t="shared" si="10"/>
        <v>4352.0482820280058</v>
      </c>
      <c r="Q49" s="1">
        <f t="shared" si="10"/>
        <v>3610.6588632804087</v>
      </c>
      <c r="R49" s="1">
        <f t="shared" si="10"/>
        <v>84689.240609996719</v>
      </c>
      <c r="S49" s="1">
        <f t="shared" si="10"/>
        <v>1428496.2649956632</v>
      </c>
      <c r="T49" s="1">
        <f t="shared" si="10"/>
        <v>2345177.8972945586</v>
      </c>
      <c r="U49" s="1">
        <f t="shared" si="10"/>
        <v>23703.105579377301</v>
      </c>
      <c r="V49" s="1">
        <f t="shared" si="10"/>
        <v>196126.4443491066</v>
      </c>
      <c r="W49" s="1">
        <f t="shared" si="10"/>
        <v>3950.1327442215465</v>
      </c>
      <c r="X49" s="1">
        <f t="shared" si="10"/>
        <v>48072.0186377473</v>
      </c>
      <c r="Y49" s="1">
        <f t="shared" si="10"/>
        <v>27418.493362474612</v>
      </c>
      <c r="Z49" s="1">
        <f t="shared" si="10"/>
        <v>27418.493362474612</v>
      </c>
      <c r="AA49" s="1">
        <f t="shared" si="10"/>
        <v>2814.5365008006452</v>
      </c>
      <c r="AB49" s="1">
        <f t="shared" si="10"/>
        <v>6082.7043825245955</v>
      </c>
      <c r="AC49" s="1">
        <f t="shared" si="10"/>
        <v>257.48171282999692</v>
      </c>
      <c r="AD49" s="1">
        <f t="shared" si="10"/>
        <v>4990.6581952105907</v>
      </c>
      <c r="AE49" s="1">
        <f t="shared" si="10"/>
        <v>48001.469264803978</v>
      </c>
      <c r="AF49" s="1">
        <f t="shared" si="10"/>
        <v>232.96439073259592</v>
      </c>
      <c r="AG49" s="1">
        <f t="shared" si="10"/>
        <v>57076.194907329031</v>
      </c>
      <c r="AH49" s="1">
        <f t="shared" si="10"/>
        <v>0</v>
      </c>
      <c r="AI49" s="1">
        <f t="shared" si="10"/>
        <v>1641286.3739563113</v>
      </c>
      <c r="AJ49" s="1">
        <f t="shared" si="10"/>
        <v>179549.48845312043</v>
      </c>
      <c r="AK49" s="1">
        <f t="shared" si="10"/>
        <v>1823650.3989102326</v>
      </c>
      <c r="AL49" s="1">
        <f t="shared" si="10"/>
        <v>1259.4837622670034</v>
      </c>
      <c r="AM49" s="1">
        <f t="shared" si="10"/>
        <v>32413.156341288188</v>
      </c>
      <c r="AN49" s="1">
        <f t="shared" si="10"/>
        <v>5005.1078830820525</v>
      </c>
      <c r="AO49" s="1">
        <f t="shared" si="10"/>
        <v>626897.7262947862</v>
      </c>
      <c r="AP49" s="1">
        <f t="shared" si="10"/>
        <v>4542.6161640609216</v>
      </c>
      <c r="AQ49" s="1">
        <f t="shared" si="10"/>
        <v>2384.05715444834</v>
      </c>
      <c r="AR49" s="1">
        <f t="shared" si="10"/>
        <v>28492.494648027245</v>
      </c>
      <c r="AS49" s="1">
        <f t="shared" si="10"/>
        <v>2777.6856818176498</v>
      </c>
      <c r="AT49" s="1">
        <f t="shared" si="10"/>
        <v>1032.6016596635131</v>
      </c>
      <c r="AU49" s="1">
        <f t="shared" si="10"/>
        <v>6499.2646711999896</v>
      </c>
      <c r="AV49" s="1">
        <f t="shared" si="10"/>
        <v>395916.92101247876</v>
      </c>
      <c r="AW49" s="1">
        <f t="shared" si="10"/>
        <v>260641.03801273188</v>
      </c>
      <c r="AX49" s="1">
        <f t="shared" si="10"/>
        <v>135275.8829997468</v>
      </c>
      <c r="AY49" s="1">
        <f t="shared" si="10"/>
        <v>436.81173831039177</v>
      </c>
      <c r="AZ49" s="1">
        <f t="shared" si="10"/>
        <v>82.953525706790941</v>
      </c>
      <c r="BA49" s="1">
        <f t="shared" si="10"/>
        <v>78368.323390813952</v>
      </c>
      <c r="BB49" s="1">
        <f t="shared" si="10"/>
        <v>1681.6597857054005</v>
      </c>
      <c r="BC49" s="1">
        <f t="shared" si="10"/>
        <v>21944.270547844535</v>
      </c>
      <c r="BD49" s="1">
        <f t="shared" si="10"/>
        <v>2315.1333353092136</v>
      </c>
      <c r="BE49" s="1">
        <f t="shared" si="10"/>
        <v>2061.2188338366482</v>
      </c>
      <c r="BF49" s="1">
        <f t="shared" si="10"/>
        <v>56596.371072071888</v>
      </c>
      <c r="BG49" s="1">
        <f t="shared" si="10"/>
        <v>190399.67915934706</v>
      </c>
      <c r="BH49" s="1">
        <f t="shared" si="10"/>
        <v>14933.067616103122</v>
      </c>
      <c r="BI49" s="1">
        <f t="shared" si="10"/>
        <v>29523.267090900321</v>
      </c>
      <c r="BJ49" s="1">
        <f t="shared" si="10"/>
        <v>1964.133213829936</v>
      </c>
      <c r="BK49" s="1">
        <f t="shared" si="10"/>
        <v>3402288.6678461153</v>
      </c>
      <c r="BL49" s="1">
        <f t="shared" si="10"/>
        <v>398648.01634798641</v>
      </c>
      <c r="BM49" s="1">
        <f t="shared" si="10"/>
        <v>26560.836982853616</v>
      </c>
      <c r="BN49" s="1">
        <f t="shared" si="10"/>
        <v>26930.552729249004</v>
      </c>
      <c r="BO49" s="1">
        <f t="shared" si="10"/>
        <v>84167.158243195197</v>
      </c>
      <c r="BP49" s="1">
        <f t="shared" si="10"/>
        <v>57713.552186563291</v>
      </c>
      <c r="BQ49" s="1">
        <f t="shared" si="10"/>
        <v>1332915.3900074274</v>
      </c>
      <c r="BR49" s="1">
        <f t="shared" si="10"/>
        <v>50834.225449949299</v>
      </c>
      <c r="BU49" s="25">
        <f t="shared" si="1"/>
        <v>-1.9494810448111202E-3</v>
      </c>
      <c r="BV49" s="25">
        <f t="shared" si="2"/>
        <v>-3.8744371708677389E-3</v>
      </c>
      <c r="BW49" s="25">
        <f t="shared" si="3"/>
        <v>-9.0404981385563705E-3</v>
      </c>
      <c r="BX49" s="25">
        <f t="shared" si="8"/>
        <v>-4.5006757698771776E-3</v>
      </c>
      <c r="BY49" s="25">
        <f t="shared" si="8"/>
        <v>-6.4825591457342568E-3</v>
      </c>
      <c r="BZ49" s="25">
        <f t="shared" si="5"/>
        <v>2.6983983161674467E-3</v>
      </c>
      <c r="CA49" s="25">
        <f t="shared" si="6"/>
        <v>-2.3384923158514025E-3</v>
      </c>
    </row>
    <row r="50" spans="1:79" x14ac:dyDescent="0.3">
      <c r="A50" s="23" t="s">
        <v>74</v>
      </c>
      <c r="B50" s="1">
        <f>SUM(B3:B15)</f>
        <v>1479047.8266999281</v>
      </c>
      <c r="C50" s="1">
        <f t="shared" ref="C50:H50" si="11">SUM(C3:C15)</f>
        <v>20711.514376201678</v>
      </c>
      <c r="D50" s="1">
        <f t="shared" si="11"/>
        <v>799283.07013574149</v>
      </c>
      <c r="E50" s="1">
        <f>SUM(E3:E15)</f>
        <v>112209.79232446503</v>
      </c>
      <c r="F50" s="1">
        <f t="shared" si="11"/>
        <v>56881.059636281527</v>
      </c>
      <c r="G50" s="1">
        <f t="shared" si="11"/>
        <v>1107046.1802900766</v>
      </c>
      <c r="H50" s="1">
        <f t="shared" si="11"/>
        <v>979769.65541402018</v>
      </c>
      <c r="I50" s="1"/>
      <c r="J50" s="1"/>
      <c r="K50" s="1"/>
      <c r="N50" s="1">
        <f t="shared" ref="N50:BR50" si="12">SUM(N3:N15)</f>
        <v>15258.680699429075</v>
      </c>
      <c r="O50" s="1">
        <f t="shared" si="12"/>
        <v>2533.0131028293831</v>
      </c>
      <c r="P50" s="1">
        <f t="shared" si="12"/>
        <v>2532.6797953457767</v>
      </c>
      <c r="Q50" s="1">
        <f t="shared" si="12"/>
        <v>449.14583850387083</v>
      </c>
      <c r="R50" s="1">
        <f t="shared" si="12"/>
        <v>63891.805374520183</v>
      </c>
      <c r="S50" s="1">
        <f t="shared" si="12"/>
        <v>1320963.7153425124</v>
      </c>
      <c r="T50" s="1">
        <f t="shared" si="12"/>
        <v>1472524.9212302689</v>
      </c>
      <c r="U50" s="1">
        <f t="shared" si="12"/>
        <v>6086.5367265414925</v>
      </c>
      <c r="V50" s="1">
        <f t="shared" si="12"/>
        <v>186716.73023559063</v>
      </c>
      <c r="W50" s="1">
        <f t="shared" si="12"/>
        <v>1811.046198595714</v>
      </c>
      <c r="X50" s="1">
        <f t="shared" si="12"/>
        <v>29915.862953893968</v>
      </c>
      <c r="Y50" s="1">
        <f t="shared" si="12"/>
        <v>10036.807637979618</v>
      </c>
      <c r="Z50" s="1">
        <f t="shared" si="12"/>
        <v>10036.807637979618</v>
      </c>
      <c r="AA50" s="1">
        <f t="shared" si="12"/>
        <v>51.20394928494278</v>
      </c>
      <c r="AB50" s="1">
        <f t="shared" si="12"/>
        <v>2686.0627528698215</v>
      </c>
      <c r="AC50" s="1">
        <f t="shared" si="12"/>
        <v>14.093356279824793</v>
      </c>
      <c r="AD50" s="1">
        <f t="shared" si="12"/>
        <v>1401.2877211423627</v>
      </c>
      <c r="AE50" s="1">
        <f t="shared" si="12"/>
        <v>41562.973801963984</v>
      </c>
      <c r="AF50" s="1">
        <f t="shared" si="12"/>
        <v>81.068361569804821</v>
      </c>
      <c r="AG50" s="1">
        <f t="shared" si="12"/>
        <v>20758.108747485745</v>
      </c>
      <c r="AH50" s="1">
        <f t="shared" si="12"/>
        <v>0</v>
      </c>
      <c r="AI50" s="1">
        <f t="shared" si="12"/>
        <v>702154.21670697874</v>
      </c>
      <c r="AJ50" s="1">
        <f t="shared" si="12"/>
        <v>77964.766371898455</v>
      </c>
      <c r="AK50" s="1">
        <f t="shared" si="12"/>
        <v>780170.18702816241</v>
      </c>
      <c r="AL50" s="1">
        <f t="shared" si="12"/>
        <v>112.30215738182167</v>
      </c>
      <c r="AM50" s="1">
        <f t="shared" si="12"/>
        <v>23901.31762602062</v>
      </c>
      <c r="AN50" s="1">
        <f t="shared" si="12"/>
        <v>2364.9843936686716</v>
      </c>
      <c r="AO50" s="1">
        <f t="shared" si="12"/>
        <v>487239.2147195508</v>
      </c>
      <c r="AP50" s="1">
        <f t="shared" si="12"/>
        <v>900.05530025837243</v>
      </c>
      <c r="AQ50" s="1">
        <f t="shared" si="12"/>
        <v>600.18590475189478</v>
      </c>
      <c r="AR50" s="1">
        <f t="shared" si="12"/>
        <v>2148.0978649744588</v>
      </c>
      <c r="AS50" s="1">
        <f t="shared" si="12"/>
        <v>587.78214594458007</v>
      </c>
      <c r="AT50" s="1">
        <f t="shared" si="12"/>
        <v>369.96141324302084</v>
      </c>
      <c r="AU50" s="1">
        <f t="shared" si="12"/>
        <v>605.58671186428467</v>
      </c>
      <c r="AV50" s="1">
        <f t="shared" si="12"/>
        <v>111551.63098536128</v>
      </c>
      <c r="AW50" s="1">
        <f t="shared" si="12"/>
        <v>55731.689243038723</v>
      </c>
      <c r="AX50" s="1">
        <f t="shared" si="12"/>
        <v>55819.941742322495</v>
      </c>
      <c r="AY50" s="1">
        <f t="shared" si="12"/>
        <v>258.53736209306714</v>
      </c>
      <c r="AZ50" s="1">
        <f t="shared" si="12"/>
        <v>21.743831855478156</v>
      </c>
      <c r="BA50" s="1">
        <f t="shared" si="12"/>
        <v>23061.826037620547</v>
      </c>
      <c r="BB50" s="1">
        <f t="shared" si="12"/>
        <v>524.60900654676732</v>
      </c>
      <c r="BC50" s="1">
        <f t="shared" si="12"/>
        <v>5029.1381253278059</v>
      </c>
      <c r="BD50" s="1">
        <f t="shared" si="12"/>
        <v>396.32248111800169</v>
      </c>
      <c r="BE50" s="1">
        <f t="shared" si="12"/>
        <v>531.29697742922394</v>
      </c>
      <c r="BF50" s="1">
        <f t="shared" si="12"/>
        <v>12594.688661279513</v>
      </c>
      <c r="BG50" s="1">
        <f t="shared" si="12"/>
        <v>180842.08127515091</v>
      </c>
      <c r="BH50" s="1">
        <f t="shared" si="12"/>
        <v>2423.1543929402583</v>
      </c>
      <c r="BI50" s="1">
        <f t="shared" si="12"/>
        <v>2616.0460682895382</v>
      </c>
      <c r="BJ50" s="1">
        <f t="shared" si="12"/>
        <v>697.67256383333097</v>
      </c>
      <c r="BK50" s="1">
        <f t="shared" si="12"/>
        <v>1109692.2118134655</v>
      </c>
      <c r="BL50" s="1">
        <f t="shared" si="12"/>
        <v>303174.49253485934</v>
      </c>
      <c r="BM50" s="1">
        <f t="shared" si="12"/>
        <v>5341.3621178994199</v>
      </c>
      <c r="BN50" s="1">
        <f t="shared" si="12"/>
        <v>18502.388262394285</v>
      </c>
      <c r="BO50" s="1">
        <f t="shared" si="12"/>
        <v>40710.589591138392</v>
      </c>
      <c r="BP50" s="1">
        <f t="shared" si="12"/>
        <v>36434.970460229903</v>
      </c>
      <c r="BQ50" s="1">
        <f t="shared" si="12"/>
        <v>976866.32019702927</v>
      </c>
      <c r="BR50" s="1">
        <f t="shared" si="12"/>
        <v>25410.350721979237</v>
      </c>
      <c r="BU50" s="25">
        <f t="shared" si="1"/>
        <v>-4.4102059121463614E-3</v>
      </c>
      <c r="BV50" s="25">
        <f t="shared" si="2"/>
        <v>2.2496844237332005E-3</v>
      </c>
      <c r="BW50" s="25">
        <f t="shared" si="3"/>
        <v>-2.3912533396126052E-2</v>
      </c>
      <c r="BX50" s="25">
        <f t="shared" si="8"/>
        <v>-5.8654536780588535E-3</v>
      </c>
      <c r="BY50" s="25">
        <f t="shared" si="8"/>
        <v>-2.0206557342502082E-2</v>
      </c>
      <c r="BZ50" s="25">
        <f t="shared" si="5"/>
        <v>2.3901726689445576E-3</v>
      </c>
      <c r="CA50" s="25">
        <f t="shared" si="6"/>
        <v>-2.9632834625441078E-3</v>
      </c>
    </row>
    <row r="51" spans="1:79" x14ac:dyDescent="0.3">
      <c r="A51" s="23" t="s">
        <v>127</v>
      </c>
      <c r="B51" s="1">
        <f>SUM(B16:B47)</f>
        <v>870710.8806544973</v>
      </c>
      <c r="C51" s="1">
        <f t="shared" ref="C51:H51" si="13">SUM(C16:C47)</f>
        <v>36586.678780517301</v>
      </c>
      <c r="D51" s="1">
        <f t="shared" si="13"/>
        <v>1041004.4446261039</v>
      </c>
      <c r="E51" s="1">
        <f>SUM(E16:E47)</f>
        <v>285497.07836443698</v>
      </c>
      <c r="F51" s="1">
        <f t="shared" si="13"/>
        <v>205460.62385608096</v>
      </c>
      <c r="G51" s="1">
        <f t="shared" si="13"/>
        <v>2286086.4641417717</v>
      </c>
      <c r="H51" s="1">
        <f t="shared" si="13"/>
        <v>356270.05318564002</v>
      </c>
      <c r="I51" s="1"/>
      <c r="J51" s="1"/>
      <c r="K51" s="1"/>
      <c r="N51" s="1">
        <f t="shared" ref="N51:BR51" si="14">SUM(N16:N47)</f>
        <v>15472.668193419362</v>
      </c>
      <c r="O51" s="1">
        <f t="shared" si="14"/>
        <v>1846.474382701447</v>
      </c>
      <c r="P51" s="1">
        <f t="shared" si="14"/>
        <v>1819.368486682228</v>
      </c>
      <c r="Q51" s="1">
        <f t="shared" si="14"/>
        <v>3161.5130247765383</v>
      </c>
      <c r="R51" s="1">
        <f t="shared" si="14"/>
        <v>20797.435235476547</v>
      </c>
      <c r="S51" s="1">
        <f t="shared" si="14"/>
        <v>107532.54965315131</v>
      </c>
      <c r="T51" s="1">
        <f t="shared" si="14"/>
        <v>872652.97606428957</v>
      </c>
      <c r="U51" s="1">
        <f t="shared" si="14"/>
        <v>17616.568852835808</v>
      </c>
      <c r="V51" s="1">
        <f t="shared" si="14"/>
        <v>9409.7141135159982</v>
      </c>
      <c r="W51" s="1">
        <f t="shared" si="14"/>
        <v>2139.0865456258311</v>
      </c>
      <c r="X51" s="1">
        <f t="shared" si="14"/>
        <v>18156.155683853336</v>
      </c>
      <c r="Y51" s="1">
        <f t="shared" si="14"/>
        <v>17381.685724494993</v>
      </c>
      <c r="Z51" s="1">
        <f t="shared" si="14"/>
        <v>17381.685724494993</v>
      </c>
      <c r="AA51" s="1">
        <f t="shared" si="14"/>
        <v>2763.3325515157026</v>
      </c>
      <c r="AB51" s="1">
        <f t="shared" si="14"/>
        <v>3396.6416296547745</v>
      </c>
      <c r="AC51" s="1">
        <f t="shared" si="14"/>
        <v>243.38835655017215</v>
      </c>
      <c r="AD51" s="1">
        <f t="shared" si="14"/>
        <v>3589.3704740682278</v>
      </c>
      <c r="AE51" s="1">
        <f t="shared" si="14"/>
        <v>6438.495462839991</v>
      </c>
      <c r="AF51" s="1">
        <f t="shared" si="14"/>
        <v>151.89602916279111</v>
      </c>
      <c r="AG51" s="1">
        <f t="shared" si="14"/>
        <v>36318.086159843297</v>
      </c>
      <c r="AH51" s="1">
        <f t="shared" si="14"/>
        <v>0</v>
      </c>
      <c r="AI51" s="1">
        <f t="shared" si="14"/>
        <v>939132.1572493331</v>
      </c>
      <c r="AJ51" s="1">
        <f t="shared" si="14"/>
        <v>101584.72208122202</v>
      </c>
      <c r="AK51" s="1">
        <f t="shared" si="14"/>
        <v>1043480.2118820702</v>
      </c>
      <c r="AL51" s="1">
        <f t="shared" si="14"/>
        <v>1147.1816048851815</v>
      </c>
      <c r="AM51" s="1">
        <f t="shared" si="14"/>
        <v>8511.8387152675677</v>
      </c>
      <c r="AN51" s="1">
        <f t="shared" si="14"/>
        <v>2640.12348941338</v>
      </c>
      <c r="AO51" s="1">
        <f t="shared" si="14"/>
        <v>139658.51157523575</v>
      </c>
      <c r="AP51" s="1">
        <f t="shared" si="14"/>
        <v>3642.5608638025483</v>
      </c>
      <c r="AQ51" s="1">
        <f t="shared" si="14"/>
        <v>1783.8712496964461</v>
      </c>
      <c r="AR51" s="1">
        <f t="shared" si="14"/>
        <v>26344.396783052787</v>
      </c>
      <c r="AS51" s="1">
        <f t="shared" si="14"/>
        <v>2189.9035358730698</v>
      </c>
      <c r="AT51" s="1">
        <f t="shared" si="14"/>
        <v>662.64024642049219</v>
      </c>
      <c r="AU51" s="1">
        <f t="shared" si="14"/>
        <v>5893.6779593357041</v>
      </c>
      <c r="AV51" s="1">
        <f t="shared" si="14"/>
        <v>284365.29002711741</v>
      </c>
      <c r="AW51" s="1">
        <f t="shared" si="14"/>
        <v>204909.34876969314</v>
      </c>
      <c r="AX51" s="1">
        <f t="shared" si="14"/>
        <v>79455.941257424289</v>
      </c>
      <c r="AY51" s="1">
        <f t="shared" si="14"/>
        <v>178.2743762173246</v>
      </c>
      <c r="AZ51" s="1">
        <f t="shared" si="14"/>
        <v>61.209693851312771</v>
      </c>
      <c r="BA51" s="1">
        <f t="shared" si="14"/>
        <v>55306.497353193416</v>
      </c>
      <c r="BB51" s="1">
        <f t="shared" si="14"/>
        <v>1157.0507791586333</v>
      </c>
      <c r="BC51" s="1">
        <f t="shared" si="14"/>
        <v>16915.132422516723</v>
      </c>
      <c r="BD51" s="1">
        <f t="shared" si="14"/>
        <v>1918.8108541912115</v>
      </c>
      <c r="BE51" s="1">
        <f t="shared" si="14"/>
        <v>1529.9218564074251</v>
      </c>
      <c r="BF51" s="1">
        <f t="shared" si="14"/>
        <v>44001.682410792382</v>
      </c>
      <c r="BG51" s="1">
        <f t="shared" si="14"/>
        <v>9557.5978841960623</v>
      </c>
      <c r="BH51" s="1">
        <f t="shared" si="14"/>
        <v>12509.913223162868</v>
      </c>
      <c r="BI51" s="1">
        <f t="shared" si="14"/>
        <v>26907.221022610778</v>
      </c>
      <c r="BJ51" s="1">
        <f t="shared" si="14"/>
        <v>1266.4606499966051</v>
      </c>
      <c r="BK51" s="1">
        <f t="shared" si="14"/>
        <v>2292596.4560326505</v>
      </c>
      <c r="BL51" s="1">
        <f t="shared" si="14"/>
        <v>95473.523813127133</v>
      </c>
      <c r="BM51" s="1">
        <f t="shared" si="14"/>
        <v>21219.474864954191</v>
      </c>
      <c r="BN51" s="1">
        <f t="shared" si="14"/>
        <v>8428.1644668547251</v>
      </c>
      <c r="BO51" s="1">
        <f t="shared" si="14"/>
        <v>43456.568652056812</v>
      </c>
      <c r="BP51" s="1">
        <f t="shared" si="14"/>
        <v>21278.581726333399</v>
      </c>
      <c r="BQ51" s="1">
        <f t="shared" si="14"/>
        <v>356049.06981039839</v>
      </c>
      <c r="BR51" s="1">
        <f t="shared" si="14"/>
        <v>25423.874727970058</v>
      </c>
      <c r="BU51" s="25">
        <f t="shared" si="1"/>
        <v>2.2304710472119387E-3</v>
      </c>
      <c r="BV51" s="25">
        <f t="shared" si="2"/>
        <v>-7.3412681781061763E-3</v>
      </c>
      <c r="BW51" s="25">
        <f t="shared" si="3"/>
        <v>2.3782484971575091E-3</v>
      </c>
      <c r="BX51" s="25">
        <f t="shared" si="8"/>
        <v>-3.9642729228732696E-3</v>
      </c>
      <c r="BY51" s="25">
        <f t="shared" si="8"/>
        <v>-2.6831179427059906E-3</v>
      </c>
      <c r="BZ51" s="25">
        <f t="shared" si="5"/>
        <v>2.8476577736629149E-3</v>
      </c>
      <c r="CA51" s="25">
        <f t="shared" si="6"/>
        <v>-6.202692964667561E-4</v>
      </c>
    </row>
    <row r="53" spans="1:79" x14ac:dyDescent="0.3">
      <c r="A53" s="40"/>
    </row>
    <row r="54" spans="1:79" x14ac:dyDescent="0.3">
      <c r="A54" s="40"/>
    </row>
    <row r="56" spans="1:79" x14ac:dyDescent="0.3">
      <c r="E56" s="28"/>
    </row>
    <row r="57" spans="1:79" x14ac:dyDescent="0.3">
      <c r="E57" s="28"/>
    </row>
    <row r="58" spans="1:79" x14ac:dyDescent="0.3">
      <c r="E58" s="28"/>
    </row>
    <row r="59" spans="1:79" x14ac:dyDescent="0.3">
      <c r="E59" s="28"/>
    </row>
    <row r="60" spans="1:79" x14ac:dyDescent="0.3">
      <c r="E60" s="28"/>
    </row>
    <row r="61" spans="1:79" x14ac:dyDescent="0.3">
      <c r="E61" s="28"/>
    </row>
    <row r="62" spans="1:79" x14ac:dyDescent="0.3">
      <c r="E62" s="28"/>
    </row>
    <row r="63" spans="1:79" x14ac:dyDescent="0.3">
      <c r="E63" s="28"/>
    </row>
    <row r="64" spans="1:79" x14ac:dyDescent="0.3">
      <c r="E64" s="28"/>
    </row>
    <row r="65" spans="5:5" x14ac:dyDescent="0.3">
      <c r="E65" s="28"/>
    </row>
    <row r="66" spans="5:5" x14ac:dyDescent="0.3">
      <c r="E66" s="28"/>
    </row>
    <row r="67" spans="5:5" x14ac:dyDescent="0.3">
      <c r="E67" s="28"/>
    </row>
    <row r="68" spans="5:5" x14ac:dyDescent="0.3">
      <c r="E68" s="28"/>
    </row>
    <row r="69" spans="5:5" x14ac:dyDescent="0.3">
      <c r="E69" s="28"/>
    </row>
    <row r="70" spans="5:5" x14ac:dyDescent="0.3">
      <c r="E70" s="28"/>
    </row>
    <row r="71" spans="5:5" x14ac:dyDescent="0.3">
      <c r="E71" s="28"/>
    </row>
    <row r="72" spans="5:5" x14ac:dyDescent="0.3">
      <c r="E72" s="28"/>
    </row>
    <row r="73" spans="5:5" x14ac:dyDescent="0.3">
      <c r="E73" s="28"/>
    </row>
    <row r="74" spans="5:5" x14ac:dyDescent="0.3">
      <c r="E74" s="28"/>
    </row>
    <row r="75" spans="5:5" x14ac:dyDescent="0.3">
      <c r="E75" s="28"/>
    </row>
    <row r="76" spans="5:5" x14ac:dyDescent="0.3">
      <c r="E76" s="28"/>
    </row>
    <row r="77" spans="5:5" x14ac:dyDescent="0.3">
      <c r="E77" s="28"/>
    </row>
    <row r="78" spans="5:5" x14ac:dyDescent="0.3">
      <c r="E78" s="28"/>
    </row>
    <row r="79" spans="5:5" x14ac:dyDescent="0.3">
      <c r="E79" s="28"/>
    </row>
    <row r="80" spans="5:5" x14ac:dyDescent="0.3">
      <c r="E80" s="28"/>
    </row>
    <row r="81" spans="5:5" x14ac:dyDescent="0.3">
      <c r="E81" s="28"/>
    </row>
    <row r="82" spans="5:5" x14ac:dyDescent="0.3">
      <c r="E82" s="28"/>
    </row>
    <row r="83" spans="5:5" x14ac:dyDescent="0.3">
      <c r="E83" s="28"/>
    </row>
    <row r="84" spans="5:5" x14ac:dyDescent="0.3">
      <c r="E84" s="28"/>
    </row>
    <row r="85" spans="5:5" x14ac:dyDescent="0.3">
      <c r="E85" s="28"/>
    </row>
    <row r="86" spans="5:5" x14ac:dyDescent="0.3">
      <c r="E86" s="28"/>
    </row>
    <row r="87" spans="5:5" x14ac:dyDescent="0.3">
      <c r="E87" s="28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73"/>
  <sheetViews>
    <sheetView zoomScale="85" zoomScaleNormal="85"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AN33" sqref="AN33"/>
    </sheetView>
  </sheetViews>
  <sheetFormatPr defaultColWidth="9.109375" defaultRowHeight="14.4" x14ac:dyDescent="0.3"/>
  <cols>
    <col min="1" max="1" width="19.6640625" style="30" customWidth="1"/>
    <col min="2" max="2" width="12.109375" style="30" customWidth="1"/>
    <col min="3" max="3" width="12.5546875" style="30" customWidth="1"/>
    <col min="4" max="4" width="9.109375" style="30"/>
    <col min="5" max="5" width="15.44140625" style="30" bestFit="1" customWidth="1"/>
    <col min="6" max="7" width="6.6640625" style="28" bestFit="1" customWidth="1"/>
    <col min="8" max="8" width="4.109375" style="28" bestFit="1" customWidth="1"/>
    <col min="9" max="9" width="5.6640625" style="28" bestFit="1" customWidth="1"/>
    <col min="10" max="10" width="6.6640625" style="28" bestFit="1" customWidth="1"/>
    <col min="11" max="11" width="5.88671875" style="28" bestFit="1" customWidth="1"/>
    <col min="12" max="12" width="5.6640625" style="28" bestFit="1" customWidth="1"/>
    <col min="13" max="13" width="9.33203125" style="28" bestFit="1" customWidth="1"/>
    <col min="14" max="14" width="7.6640625" style="28" bestFit="1" customWidth="1"/>
    <col min="15" max="15" width="9.33203125" style="28" bestFit="1" customWidth="1"/>
    <col min="16" max="16" width="5.6640625" style="28" bestFit="1" customWidth="1"/>
    <col min="17" max="17" width="5.33203125" style="28" bestFit="1" customWidth="1"/>
    <col min="18" max="18" width="8.6640625" style="28" bestFit="1" customWidth="1"/>
    <col min="19" max="19" width="4.88671875" style="28" bestFit="1" customWidth="1"/>
    <col min="20" max="20" width="7.88671875" style="28" bestFit="1" customWidth="1"/>
    <col min="21" max="21" width="5.88671875" style="28" bestFit="1" customWidth="1"/>
    <col min="22" max="22" width="6" style="28" bestFit="1" customWidth="1"/>
    <col min="23" max="24" width="6.6640625" style="28" bestFit="1" customWidth="1"/>
    <col min="25" max="26" width="5.6640625" style="28" bestFit="1" customWidth="1"/>
    <col min="27" max="27" width="12" style="28" customWidth="1"/>
    <col min="28" max="29" width="9.109375" style="28"/>
    <col min="30" max="30" width="12" style="28" customWidth="1"/>
    <col min="31" max="54" width="9.109375" style="28"/>
    <col min="55" max="16384" width="9.109375" style="30"/>
  </cols>
  <sheetData>
    <row r="1" spans="1:56" x14ac:dyDescent="0.3">
      <c r="B1" s="30" t="s">
        <v>498</v>
      </c>
      <c r="E1" s="30" t="s">
        <v>508</v>
      </c>
      <c r="AG1" s="30" t="s">
        <v>509</v>
      </c>
      <c r="BC1" s="30" t="s">
        <v>341</v>
      </c>
    </row>
    <row r="2" spans="1:56" x14ac:dyDescent="0.3">
      <c r="A2" s="30" t="s">
        <v>52</v>
      </c>
      <c r="B2" s="30" t="s">
        <v>311</v>
      </c>
      <c r="C2" s="30" t="s">
        <v>312</v>
      </c>
      <c r="E2" s="30" t="s">
        <v>227</v>
      </c>
      <c r="F2" s="28" t="s">
        <v>149</v>
      </c>
      <c r="G2" s="28" t="s">
        <v>151</v>
      </c>
      <c r="H2" s="28" t="s">
        <v>152</v>
      </c>
      <c r="I2" s="28" t="s">
        <v>153</v>
      </c>
      <c r="J2" s="28" t="s">
        <v>154</v>
      </c>
      <c r="K2" s="28" t="s">
        <v>155</v>
      </c>
      <c r="L2" s="28" t="s">
        <v>156</v>
      </c>
      <c r="M2" s="28" t="s">
        <v>54</v>
      </c>
      <c r="N2" s="28" t="s">
        <v>53</v>
      </c>
      <c r="O2" s="28" t="s">
        <v>157</v>
      </c>
      <c r="P2" s="28" t="s">
        <v>158</v>
      </c>
      <c r="Q2" s="28" t="s">
        <v>159</v>
      </c>
      <c r="R2" s="28" t="s">
        <v>160</v>
      </c>
      <c r="S2" s="28" t="s">
        <v>161</v>
      </c>
      <c r="T2" s="28" t="s">
        <v>162</v>
      </c>
      <c r="U2" s="28" t="s">
        <v>163</v>
      </c>
      <c r="V2" s="28" t="s">
        <v>164</v>
      </c>
      <c r="W2" s="28" t="s">
        <v>165</v>
      </c>
      <c r="X2" s="28" t="s">
        <v>166</v>
      </c>
      <c r="Y2" s="28" t="s">
        <v>167</v>
      </c>
      <c r="Z2" s="28" t="s">
        <v>168</v>
      </c>
      <c r="AA2" s="30"/>
      <c r="AB2" s="28" t="s">
        <v>54</v>
      </c>
      <c r="AC2" s="28" t="s">
        <v>53</v>
      </c>
      <c r="AD2" s="30"/>
      <c r="AE2" s="28" t="s">
        <v>313</v>
      </c>
      <c r="AF2" s="28" t="s">
        <v>177</v>
      </c>
      <c r="AG2" s="28" t="s">
        <v>149</v>
      </c>
      <c r="AH2" s="28" t="s">
        <v>151</v>
      </c>
      <c r="AI2" s="28" t="s">
        <v>152</v>
      </c>
      <c r="AJ2" s="28" t="s">
        <v>153</v>
      </c>
      <c r="AK2" s="28" t="s">
        <v>154</v>
      </c>
      <c r="AL2" s="28" t="s">
        <v>155</v>
      </c>
      <c r="AM2" s="28" t="s">
        <v>156</v>
      </c>
      <c r="AN2" s="28" t="s">
        <v>157</v>
      </c>
      <c r="AO2" s="28" t="s">
        <v>158</v>
      </c>
      <c r="AP2" s="28" t="s">
        <v>159</v>
      </c>
      <c r="AQ2" s="28" t="s">
        <v>160</v>
      </c>
      <c r="AR2" s="28" t="s">
        <v>161</v>
      </c>
      <c r="AS2" s="28" t="s">
        <v>162</v>
      </c>
      <c r="AT2" s="28" t="s">
        <v>163</v>
      </c>
      <c r="AU2" s="28" t="s">
        <v>164</v>
      </c>
      <c r="AV2" s="28" t="s">
        <v>165</v>
      </c>
      <c r="AW2" s="28" t="s">
        <v>166</v>
      </c>
      <c r="AX2" s="28" t="s">
        <v>167</v>
      </c>
      <c r="AY2" s="28" t="s">
        <v>168</v>
      </c>
      <c r="AZ2" s="28" t="s">
        <v>54</v>
      </c>
      <c r="BA2" s="28" t="s">
        <v>53</v>
      </c>
      <c r="BC2" s="28" t="s">
        <v>54</v>
      </c>
      <c r="BD2" s="28" t="s">
        <v>53</v>
      </c>
    </row>
    <row r="3" spans="1:56" x14ac:dyDescent="0.3">
      <c r="A3" s="27" t="s">
        <v>121</v>
      </c>
      <c r="B3" s="102">
        <v>72760.884940000004</v>
      </c>
      <c r="C3" s="102">
        <v>13660.597146</v>
      </c>
      <c r="E3" s="30" t="s">
        <v>121</v>
      </c>
      <c r="F3" s="28">
        <v>200.922777272551</v>
      </c>
      <c r="G3" s="28">
        <v>256.77886241505303</v>
      </c>
      <c r="H3" s="28">
        <v>6.7864405826815899</v>
      </c>
      <c r="I3" s="28">
        <v>19.9527460220351</v>
      </c>
      <c r="J3" s="28">
        <v>172.85264791635601</v>
      </c>
      <c r="K3" s="28">
        <v>7.8486703373622797</v>
      </c>
      <c r="L3" s="28">
        <v>67.318654519199299</v>
      </c>
      <c r="M3" s="28">
        <v>23735.9687084773</v>
      </c>
      <c r="N3" s="28">
        <v>4187.8602410754102</v>
      </c>
      <c r="O3" s="28">
        <v>19548.1084674019</v>
      </c>
      <c r="P3" s="28">
        <v>27.139992614516402</v>
      </c>
      <c r="Q3" s="28">
        <v>4.4150254909417601</v>
      </c>
      <c r="R3" s="28">
        <v>2306.76652446854</v>
      </c>
      <c r="S3" s="28">
        <v>5.2354205592023497</v>
      </c>
      <c r="T3" s="28">
        <v>119.89506649691</v>
      </c>
      <c r="U3" s="28">
        <v>2.5382574667791</v>
      </c>
      <c r="V3" s="28">
        <v>3.7768851998214199</v>
      </c>
      <c r="W3" s="28">
        <v>299.79343617894898</v>
      </c>
      <c r="X3" s="28">
        <v>640.82141834355605</v>
      </c>
      <c r="Y3" s="28">
        <v>30.163516151611699</v>
      </c>
      <c r="Z3" s="28">
        <v>14.8538990393359</v>
      </c>
      <c r="AA3" s="30"/>
      <c r="AB3" s="52">
        <f t="shared" ref="AB3:AC3" si="0">(M3-B3)/(B3+1E-50)</f>
        <v>-0.67378119812519555</v>
      </c>
      <c r="AC3" s="52">
        <f t="shared" si="0"/>
        <v>-0.69343505292507146</v>
      </c>
      <c r="AD3" s="30"/>
      <c r="AE3" s="28">
        <v>110</v>
      </c>
      <c r="AF3" s="28" t="s">
        <v>121</v>
      </c>
      <c r="AG3" s="28">
        <v>21.058515820899999</v>
      </c>
      <c r="AH3" s="28">
        <v>24.5993801696</v>
      </c>
      <c r="AI3" s="28">
        <v>0.74821085793999997</v>
      </c>
      <c r="AJ3" s="28">
        <v>2.7097950265000001</v>
      </c>
      <c r="AK3" s="28">
        <v>17.586777027699998</v>
      </c>
      <c r="AL3" s="28">
        <v>0.78988801817499998</v>
      </c>
      <c r="AM3" s="28">
        <v>6.8829656834100001</v>
      </c>
      <c r="AN3" s="28">
        <v>1782.8078093700001</v>
      </c>
      <c r="AO3" s="28">
        <v>2.7239218358900001</v>
      </c>
      <c r="AP3" s="28">
        <v>0.43172782496099998</v>
      </c>
      <c r="AQ3" s="28">
        <v>229.24195179500001</v>
      </c>
      <c r="AR3" s="28">
        <v>0.68764385118500004</v>
      </c>
      <c r="AS3" s="28">
        <v>13.4345784479</v>
      </c>
      <c r="AT3" s="28">
        <v>0.27095424405399998</v>
      </c>
      <c r="AU3" s="28">
        <v>0.31166657602800002</v>
      </c>
      <c r="AV3" s="28">
        <v>33.575847479499998</v>
      </c>
      <c r="AW3" s="28">
        <v>66.867513246200005</v>
      </c>
      <c r="AX3" s="28">
        <v>3.0202635471599999</v>
      </c>
      <c r="AY3" s="28">
        <v>1.52823994832</v>
      </c>
      <c r="AZ3" s="28">
        <f t="shared" ref="AZ3:AZ12" si="1">BA3+AN3</f>
        <v>2209.2776507704234</v>
      </c>
      <c r="BA3" s="28">
        <f t="shared" ref="BA3:BA12" si="2">SUM(AG3:AY3)-AN3</f>
        <v>426.46984140042332</v>
      </c>
      <c r="BC3" s="25">
        <f t="shared" ref="BC3:BC5" si="3">AZ3/M3</f>
        <v>9.3077206070859883E-2</v>
      </c>
      <c r="BD3" s="25">
        <f t="shared" ref="BD3:BD5" si="4">BA3/N3</f>
        <v>0.10183478360082741</v>
      </c>
    </row>
    <row r="4" spans="1:56" x14ac:dyDescent="0.3">
      <c r="A4" s="6" t="s">
        <v>77</v>
      </c>
      <c r="B4" s="102">
        <v>20947.089834999999</v>
      </c>
      <c r="C4" s="102">
        <v>4519.2116877999997</v>
      </c>
      <c r="E4" s="30" t="s">
        <v>77</v>
      </c>
      <c r="F4" s="28">
        <v>275.98812193764201</v>
      </c>
      <c r="G4" s="28">
        <v>218.27710433924699</v>
      </c>
      <c r="H4" s="28">
        <v>7.3849362588667304</v>
      </c>
      <c r="I4" s="28">
        <v>19.362359276222499</v>
      </c>
      <c r="J4" s="28">
        <v>209.16276228112201</v>
      </c>
      <c r="K4" s="28">
        <v>6.5571853591053504</v>
      </c>
      <c r="L4" s="28">
        <v>79.029431152410893</v>
      </c>
      <c r="M4" s="28">
        <v>21001.2459549044</v>
      </c>
      <c r="N4" s="28">
        <v>4530.6508061751401</v>
      </c>
      <c r="O4" s="28">
        <v>16470.595148729299</v>
      </c>
      <c r="P4" s="28">
        <v>22.373764447163399</v>
      </c>
      <c r="Q4" s="28">
        <v>5.0253894189167498</v>
      </c>
      <c r="R4" s="28">
        <v>2402.08238837723</v>
      </c>
      <c r="S4" s="28">
        <v>6.6896409221933597</v>
      </c>
      <c r="T4" s="28">
        <v>115.293462303719</v>
      </c>
      <c r="U4" s="28">
        <v>3.0533237432276699</v>
      </c>
      <c r="V4" s="28">
        <v>4.3678967355060001</v>
      </c>
      <c r="W4" s="28">
        <v>288.28401274271403</v>
      </c>
      <c r="X4" s="28">
        <v>825.14991297254699</v>
      </c>
      <c r="Y4" s="28">
        <v>24.268185100062201</v>
      </c>
      <c r="Z4" s="28">
        <v>18.300928807244301</v>
      </c>
      <c r="AA4" s="30"/>
      <c r="AB4" s="52">
        <f t="shared" ref="AB4:AB15" si="5">(M4-B4)/(B4+1E-50)</f>
        <v>2.5853767912864273E-3</v>
      </c>
      <c r="AC4" s="52">
        <f t="shared" ref="AC4:AC15" si="6">(N4-C4)/(C4+1E-50)</f>
        <v>2.5312198598754086E-3</v>
      </c>
      <c r="AD4" s="30"/>
      <c r="AE4" s="28">
        <v>111</v>
      </c>
      <c r="AF4" s="28" t="s">
        <v>77</v>
      </c>
      <c r="AG4" s="28">
        <v>93.91559728</v>
      </c>
      <c r="AH4" s="28">
        <v>73.285679574499994</v>
      </c>
      <c r="AI4" s="28">
        <v>2.5433767221800001</v>
      </c>
      <c r="AJ4" s="28">
        <v>7.0092448788799997</v>
      </c>
      <c r="AK4" s="28">
        <v>70.945987971700006</v>
      </c>
      <c r="AL4" s="28">
        <v>2.2323965407699999</v>
      </c>
      <c r="AM4" s="28">
        <v>26.837422551300001</v>
      </c>
      <c r="AN4" s="28">
        <v>5481.2767073200002</v>
      </c>
      <c r="AO4" s="28">
        <v>7.5924091911099998</v>
      </c>
      <c r="AP4" s="28">
        <v>1.69472311047</v>
      </c>
      <c r="AQ4" s="28">
        <v>812.18319305399996</v>
      </c>
      <c r="AR4" s="28">
        <v>2.36375820659</v>
      </c>
      <c r="AS4" s="28">
        <v>39.963721611300002</v>
      </c>
      <c r="AT4" s="28">
        <v>1.0584522629899999</v>
      </c>
      <c r="AU4" s="28">
        <v>1.48183511473</v>
      </c>
      <c r="AV4" s="28">
        <v>99.9170173487</v>
      </c>
      <c r="AW4" s="28">
        <v>280.78670890500001</v>
      </c>
      <c r="AX4" s="28">
        <v>8.2431780140500006</v>
      </c>
      <c r="AY4" s="28">
        <v>6.2162321915099996</v>
      </c>
      <c r="AZ4" s="28">
        <f t="shared" si="1"/>
        <v>7019.5476418497792</v>
      </c>
      <c r="BA4" s="28">
        <f t="shared" si="2"/>
        <v>1538.270934529779</v>
      </c>
      <c r="BC4" s="25">
        <f t="shared" si="3"/>
        <v>0.3342443423082006</v>
      </c>
      <c r="BD4" s="25">
        <f t="shared" si="4"/>
        <v>0.33952537953999062</v>
      </c>
    </row>
    <row r="5" spans="1:56" x14ac:dyDescent="0.3">
      <c r="A5" s="6" t="s">
        <v>71</v>
      </c>
      <c r="B5" s="102">
        <v>95542.940453000003</v>
      </c>
      <c r="C5" s="102">
        <v>17882.683602000001</v>
      </c>
      <c r="E5" s="30" t="s">
        <v>71</v>
      </c>
      <c r="F5" s="28">
        <v>884.29065416646199</v>
      </c>
      <c r="G5" s="28">
        <v>1036.51532355583</v>
      </c>
      <c r="H5" s="28">
        <v>30.902995309666601</v>
      </c>
      <c r="I5" s="28">
        <v>104.58008333471101</v>
      </c>
      <c r="J5" s="28">
        <v>744.04508088206899</v>
      </c>
      <c r="K5" s="28">
        <v>33.412897038641503</v>
      </c>
      <c r="L5" s="28">
        <v>289.50691071832</v>
      </c>
      <c r="M5" s="28">
        <v>95768.928862029206</v>
      </c>
      <c r="N5" s="28">
        <v>17924.804261203601</v>
      </c>
      <c r="O5" s="28">
        <v>77844.124600825598</v>
      </c>
      <c r="P5" s="28">
        <v>118.316203200008</v>
      </c>
      <c r="Q5" s="28">
        <v>18.510946830029098</v>
      </c>
      <c r="R5" s="28">
        <v>9705.1284137193597</v>
      </c>
      <c r="S5" s="28">
        <v>26.4740956916174</v>
      </c>
      <c r="T5" s="28">
        <v>544.29954683995095</v>
      </c>
      <c r="U5" s="28">
        <v>11.508691281271201</v>
      </c>
      <c r="V5" s="28">
        <v>16.3217584064992</v>
      </c>
      <c r="W5" s="28">
        <v>1360.6859730925901</v>
      </c>
      <c r="X5" s="28">
        <v>2808.6191151749599</v>
      </c>
      <c r="Y5" s="28">
        <v>127.71860833236801</v>
      </c>
      <c r="Z5" s="28">
        <v>63.966963629248603</v>
      </c>
      <c r="AA5" s="30"/>
      <c r="AB5" s="52">
        <f t="shared" si="5"/>
        <v>2.3653072425625513E-3</v>
      </c>
      <c r="AC5" s="52">
        <f t="shared" si="6"/>
        <v>2.3553880469533591E-3</v>
      </c>
      <c r="AD5" s="30"/>
      <c r="AE5" s="28">
        <v>112</v>
      </c>
      <c r="AF5" s="28" t="s">
        <v>71</v>
      </c>
      <c r="AG5" s="28">
        <v>132.35030079399999</v>
      </c>
      <c r="AH5" s="28">
        <v>146.27989188399999</v>
      </c>
      <c r="AI5" s="28">
        <v>4.7771862583700004</v>
      </c>
      <c r="AJ5" s="28">
        <v>17.9652178427</v>
      </c>
      <c r="AK5" s="28">
        <v>109.436597492</v>
      </c>
      <c r="AL5" s="28">
        <v>4.8686061719999998</v>
      </c>
      <c r="AM5" s="28">
        <v>42.696059949899997</v>
      </c>
      <c r="AN5" s="28">
        <v>10749.4298597</v>
      </c>
      <c r="AO5" s="28">
        <v>17.380461692600001</v>
      </c>
      <c r="AP5" s="28">
        <v>2.65615835893</v>
      </c>
      <c r="AQ5" s="28">
        <v>1404.75077764</v>
      </c>
      <c r="AR5" s="28">
        <v>4.4852820438299998</v>
      </c>
      <c r="AS5" s="28">
        <v>84.799259363800005</v>
      </c>
      <c r="AT5" s="28">
        <v>1.7502802740800001</v>
      </c>
      <c r="AU5" s="28">
        <v>2.1782405091100001</v>
      </c>
      <c r="AV5" s="28">
        <v>211.93196604400001</v>
      </c>
      <c r="AW5" s="28">
        <v>419.43578945000002</v>
      </c>
      <c r="AX5" s="28">
        <v>18.536342846699998</v>
      </c>
      <c r="AY5" s="28">
        <v>9.4602701197499997</v>
      </c>
      <c r="AZ5" s="28">
        <f t="shared" si="1"/>
        <v>13385.168548435771</v>
      </c>
      <c r="BA5" s="28">
        <f t="shared" si="2"/>
        <v>2635.7386887357716</v>
      </c>
      <c r="BC5" s="25">
        <f t="shared" si="3"/>
        <v>0.13976525275456816</v>
      </c>
      <c r="BD5" s="25">
        <f t="shared" si="4"/>
        <v>0.1470442103761522</v>
      </c>
    </row>
    <row r="6" spans="1:56" x14ac:dyDescent="0.3">
      <c r="A6" s="6" t="s">
        <v>122</v>
      </c>
      <c r="B6" s="102">
        <v>100938.18328</v>
      </c>
      <c r="C6" s="102">
        <v>19064.009300000002</v>
      </c>
      <c r="E6" s="30" t="s">
        <v>122</v>
      </c>
      <c r="F6" s="28">
        <v>968.27409800647104</v>
      </c>
      <c r="G6" s="28">
        <v>1089.87505723749</v>
      </c>
      <c r="H6" s="28">
        <v>32.723064424565997</v>
      </c>
      <c r="I6" s="28">
        <v>106.068503447477</v>
      </c>
      <c r="J6" s="28">
        <v>804.07045398678395</v>
      </c>
      <c r="K6" s="28">
        <v>34.148020635261801</v>
      </c>
      <c r="L6" s="28">
        <v>311.84313805893999</v>
      </c>
      <c r="M6" s="28">
        <v>101144.184589471</v>
      </c>
      <c r="N6" s="28">
        <v>19102.542013811901</v>
      </c>
      <c r="O6" s="28">
        <v>82041.642575659804</v>
      </c>
      <c r="P6" s="28">
        <v>122.194484697167</v>
      </c>
      <c r="Q6" s="28">
        <v>19.922592194535799</v>
      </c>
      <c r="R6" s="28">
        <v>10314.625541648</v>
      </c>
      <c r="S6" s="28">
        <v>28.256265149886701</v>
      </c>
      <c r="T6" s="28">
        <v>568.86093024024899</v>
      </c>
      <c r="U6" s="28">
        <v>12.125984666854</v>
      </c>
      <c r="V6" s="28">
        <v>16.6120735020971</v>
      </c>
      <c r="W6" s="28">
        <v>1422.1081476214799</v>
      </c>
      <c r="X6" s="28">
        <v>3051.3182234053602</v>
      </c>
      <c r="Y6" s="28">
        <v>130.15722702646099</v>
      </c>
      <c r="Z6" s="28">
        <v>69.358207862784397</v>
      </c>
      <c r="AA6" s="30"/>
      <c r="AB6" s="52">
        <f t="shared" si="5"/>
        <v>2.0408660308414575E-3</v>
      </c>
      <c r="AC6" s="52">
        <f t="shared" si="6"/>
        <v>2.021228231980518E-3</v>
      </c>
      <c r="AD6" s="30"/>
      <c r="AE6" s="28">
        <v>113</v>
      </c>
      <c r="AF6" s="28" t="s">
        <v>122</v>
      </c>
      <c r="AG6" s="28">
        <v>93.447429392499998</v>
      </c>
      <c r="AH6" s="28">
        <v>100.07013213899999</v>
      </c>
      <c r="AI6" s="28">
        <v>3.2288041728499999</v>
      </c>
      <c r="AJ6" s="28">
        <v>11.802845162700001</v>
      </c>
      <c r="AK6" s="28">
        <v>76.194090678899997</v>
      </c>
      <c r="AL6" s="28">
        <v>3.2439256216099999</v>
      </c>
      <c r="AM6" s="28">
        <v>29.684780916200001</v>
      </c>
      <c r="AN6" s="28">
        <v>7183.6055309000003</v>
      </c>
      <c r="AO6" s="28">
        <v>11.2436960897</v>
      </c>
      <c r="AP6" s="28">
        <v>1.8433156721699999</v>
      </c>
      <c r="AQ6" s="28">
        <v>966.26217454200003</v>
      </c>
      <c r="AR6" s="28">
        <v>3.0754562813200002</v>
      </c>
      <c r="AS6" s="28">
        <v>57.080522382600002</v>
      </c>
      <c r="AT6" s="28">
        <v>1.1971735269999999</v>
      </c>
      <c r="AU6" s="28">
        <v>1.37587943133</v>
      </c>
      <c r="AV6" s="28">
        <v>142.64950933399999</v>
      </c>
      <c r="AW6" s="28">
        <v>293.44382589000003</v>
      </c>
      <c r="AX6" s="28">
        <v>12.319240111699999</v>
      </c>
      <c r="AY6" s="28">
        <v>6.6394310828899998</v>
      </c>
      <c r="AZ6" s="28">
        <f t="shared" si="1"/>
        <v>8998.4077633284705</v>
      </c>
      <c r="BA6" s="28">
        <f t="shared" si="2"/>
        <v>1814.8022324284702</v>
      </c>
      <c r="BC6" s="25">
        <f t="shared" ref="BC6:BD6" si="7">AZ6/M6</f>
        <v>8.8966140760851964E-2</v>
      </c>
      <c r="BD6" s="25">
        <f t="shared" si="7"/>
        <v>9.5003179739968413E-2</v>
      </c>
    </row>
    <row r="7" spans="1:56" x14ac:dyDescent="0.3">
      <c r="A7" s="6" t="s">
        <v>123</v>
      </c>
      <c r="B7" s="102">
        <v>784414.47311000002</v>
      </c>
      <c r="C7" s="102">
        <v>146395.76639</v>
      </c>
      <c r="E7" s="30" t="s">
        <v>123</v>
      </c>
      <c r="F7" s="28">
        <v>7136.5639544304604</v>
      </c>
      <c r="G7" s="28">
        <v>9266.9383135743992</v>
      </c>
      <c r="H7" s="28">
        <v>205.38875554600199</v>
      </c>
      <c r="I7" s="28">
        <v>537.72062809680494</v>
      </c>
      <c r="J7" s="28">
        <v>6027.3333399471903</v>
      </c>
      <c r="K7" s="28">
        <v>285.46771231887499</v>
      </c>
      <c r="L7" s="28">
        <v>2361.5678291638401</v>
      </c>
      <c r="M7" s="28">
        <v>780425.39769407501</v>
      </c>
      <c r="N7" s="28">
        <v>145769.16731989599</v>
      </c>
      <c r="O7" s="28">
        <v>634656.23037417897</v>
      </c>
      <c r="P7" s="28">
        <v>727.08014980406404</v>
      </c>
      <c r="Q7" s="28">
        <v>156.23808969504501</v>
      </c>
      <c r="R7" s="28">
        <v>81593.397104229007</v>
      </c>
      <c r="S7" s="28">
        <v>151.070705644383</v>
      </c>
      <c r="T7" s="28">
        <v>3762.50477025083</v>
      </c>
      <c r="U7" s="28">
        <v>103.053977413647</v>
      </c>
      <c r="V7" s="28">
        <v>157.30625021357201</v>
      </c>
      <c r="W7" s="28">
        <v>9407.8016876381298</v>
      </c>
      <c r="X7" s="28">
        <v>22270.696001366799</v>
      </c>
      <c r="Y7" s="28">
        <v>1086.4508591962999</v>
      </c>
      <c r="Z7" s="28">
        <v>532.58719136670095</v>
      </c>
      <c r="AA7" s="30"/>
      <c r="AB7" s="52">
        <f t="shared" si="5"/>
        <v>-5.0854179170220512E-3</v>
      </c>
      <c r="AC7" s="52">
        <f t="shared" si="6"/>
        <v>-4.2801720675087456E-3</v>
      </c>
      <c r="AD7" s="30"/>
      <c r="AE7" s="28">
        <v>124</v>
      </c>
      <c r="AF7" s="28" t="s">
        <v>123</v>
      </c>
      <c r="AG7" s="28">
        <v>931.20084404800002</v>
      </c>
      <c r="AH7" s="28">
        <v>1206.9190278599999</v>
      </c>
      <c r="AI7" s="28">
        <v>26.4667649041</v>
      </c>
      <c r="AJ7" s="28">
        <v>83.848887114899995</v>
      </c>
      <c r="AK7" s="28">
        <v>773.48651876199995</v>
      </c>
      <c r="AL7" s="28">
        <v>38.4956927259</v>
      </c>
      <c r="AM7" s="28">
        <v>306.61948536199998</v>
      </c>
      <c r="AN7" s="28">
        <v>74097.467370099999</v>
      </c>
      <c r="AO7" s="28">
        <v>79.984672812499994</v>
      </c>
      <c r="AP7" s="28">
        <v>19.738629822099998</v>
      </c>
      <c r="AQ7" s="28">
        <v>10561.2069216</v>
      </c>
      <c r="AR7" s="28">
        <v>22.518971430800001</v>
      </c>
      <c r="AS7" s="28">
        <v>511.31256907900001</v>
      </c>
      <c r="AT7" s="28">
        <v>14.377982834599999</v>
      </c>
      <c r="AU7" s="28">
        <v>18.098444971199999</v>
      </c>
      <c r="AV7" s="28">
        <v>1277.78549875</v>
      </c>
      <c r="AW7" s="28">
        <v>2887.6453737299998</v>
      </c>
      <c r="AX7" s="28">
        <v>146.021568043</v>
      </c>
      <c r="AY7" s="28">
        <v>69.981265994099999</v>
      </c>
      <c r="AZ7" s="28">
        <f t="shared" si="1"/>
        <v>93073.176489944191</v>
      </c>
      <c r="BA7" s="28">
        <f t="shared" si="2"/>
        <v>18975.709119844192</v>
      </c>
      <c r="BC7" s="25">
        <f t="shared" ref="BC7:BC15" si="8">AZ7/M7</f>
        <v>0.11925954327594636</v>
      </c>
      <c r="BD7" s="25">
        <f t="shared" ref="BD7:BD15" si="9">BA7/N7</f>
        <v>0.13017642529439216</v>
      </c>
    </row>
    <row r="8" spans="1:56" x14ac:dyDescent="0.3">
      <c r="A8" s="6" t="s">
        <v>72</v>
      </c>
      <c r="B8" s="102">
        <v>1367075.2307</v>
      </c>
      <c r="C8" s="102">
        <v>256385.00268999999</v>
      </c>
      <c r="E8" s="30" t="s">
        <v>72</v>
      </c>
      <c r="F8" s="28">
        <v>12687.8638116811</v>
      </c>
      <c r="G8" s="28">
        <v>16482.5711999206</v>
      </c>
      <c r="H8" s="28">
        <v>343.47281392439101</v>
      </c>
      <c r="I8" s="28">
        <v>795.92243335151795</v>
      </c>
      <c r="J8" s="28">
        <v>10673.3517242899</v>
      </c>
      <c r="K8" s="28">
        <v>496.29830188991298</v>
      </c>
      <c r="L8" s="28">
        <v>4172.0765152642498</v>
      </c>
      <c r="M8" s="28">
        <v>1367972.27099985</v>
      </c>
      <c r="N8" s="28">
        <v>256546.871470538</v>
      </c>
      <c r="O8" s="28">
        <v>1111425.3995293099</v>
      </c>
      <c r="P8" s="28">
        <v>1190.2703504797801</v>
      </c>
      <c r="Q8" s="28">
        <v>278.51588749813902</v>
      </c>
      <c r="R8" s="28">
        <v>144595.444907047</v>
      </c>
      <c r="S8" s="28">
        <v>239.725657941875</v>
      </c>
      <c r="T8" s="28">
        <v>6277.8636683807599</v>
      </c>
      <c r="U8" s="28">
        <v>171.469349471166</v>
      </c>
      <c r="V8" s="28">
        <v>252.09893318341901</v>
      </c>
      <c r="W8" s="28">
        <v>15700.3173839955</v>
      </c>
      <c r="X8" s="28">
        <v>39345.392888991701</v>
      </c>
      <c r="Y8" s="28">
        <v>1896.4249952324999</v>
      </c>
      <c r="Z8" s="28">
        <v>947.79064799351795</v>
      </c>
      <c r="AA8" s="30"/>
      <c r="AB8" s="52">
        <f t="shared" si="5"/>
        <v>6.5617478812100784E-4</v>
      </c>
      <c r="AC8" s="52">
        <f t="shared" si="6"/>
        <v>6.3135042549162612E-4</v>
      </c>
      <c r="AD8" s="30"/>
      <c r="AE8" s="28">
        <v>135</v>
      </c>
      <c r="AF8" s="28" t="s">
        <v>72</v>
      </c>
      <c r="AG8" s="28">
        <v>3070.6749728999998</v>
      </c>
      <c r="AH8" s="28">
        <v>4014.0213416400002</v>
      </c>
      <c r="AI8" s="28">
        <v>80.738189071899995</v>
      </c>
      <c r="AJ8" s="28">
        <v>204.31998867199999</v>
      </c>
      <c r="AK8" s="28">
        <v>2560.4549710299998</v>
      </c>
      <c r="AL8" s="28">
        <v>123.268962262</v>
      </c>
      <c r="AM8" s="28">
        <v>1007.68939714</v>
      </c>
      <c r="AN8" s="28">
        <v>253901.26453399999</v>
      </c>
      <c r="AO8" s="28">
        <v>252.794376637</v>
      </c>
      <c r="AP8" s="28">
        <v>66.537716043900005</v>
      </c>
      <c r="AQ8" s="28">
        <v>34954.848647400002</v>
      </c>
      <c r="AR8" s="28">
        <v>60.197223168299999</v>
      </c>
      <c r="AS8" s="28">
        <v>1528.1893112400001</v>
      </c>
      <c r="AT8" s="28">
        <v>44.317283552900001</v>
      </c>
      <c r="AU8" s="28">
        <v>60.452255146399999</v>
      </c>
      <c r="AV8" s="28">
        <v>3820.2674783299999</v>
      </c>
      <c r="AW8" s="28">
        <v>9471.38197511</v>
      </c>
      <c r="AX8" s="28">
        <v>469.307150111</v>
      </c>
      <c r="AY8" s="28">
        <v>230.66467103400001</v>
      </c>
      <c r="AZ8" s="28">
        <f t="shared" si="1"/>
        <v>315921.39044448931</v>
      </c>
      <c r="BA8" s="28">
        <f t="shared" si="2"/>
        <v>62020.125910489325</v>
      </c>
      <c r="BC8" s="25">
        <f t="shared" si="8"/>
        <v>0.23094137004223234</v>
      </c>
      <c r="BD8" s="25">
        <f t="shared" si="9"/>
        <v>0.24174968712339864</v>
      </c>
    </row>
    <row r="9" spans="1:56" x14ac:dyDescent="0.3">
      <c r="A9" s="6" t="s">
        <v>124</v>
      </c>
      <c r="B9" s="102">
        <v>435052.50138999999</v>
      </c>
      <c r="C9" s="102">
        <v>92161.884355000002</v>
      </c>
      <c r="E9" s="30" t="s">
        <v>124</v>
      </c>
      <c r="F9" s="28">
        <v>5717.2005831225097</v>
      </c>
      <c r="G9" s="28">
        <v>4788.2370949695996</v>
      </c>
      <c r="H9" s="28">
        <v>116.479873454697</v>
      </c>
      <c r="I9" s="28">
        <v>179.53421694582701</v>
      </c>
      <c r="J9" s="28">
        <v>4274.7210370541798</v>
      </c>
      <c r="K9" s="28">
        <v>139.254105832878</v>
      </c>
      <c r="L9" s="28">
        <v>1616.0052199937099</v>
      </c>
      <c r="M9" s="28">
        <v>432319.681357936</v>
      </c>
      <c r="N9" s="28">
        <v>91768.743394897407</v>
      </c>
      <c r="O9" s="28">
        <v>340550.93796303897</v>
      </c>
      <c r="P9" s="28">
        <v>266.05030274971398</v>
      </c>
      <c r="Q9" s="28">
        <v>106.150266593913</v>
      </c>
      <c r="R9" s="28">
        <v>50399.375227764998</v>
      </c>
      <c r="S9" s="28">
        <v>92.518744137083502</v>
      </c>
      <c r="T9" s="28">
        <v>1812.45844133225</v>
      </c>
      <c r="U9" s="28">
        <v>62.999246901128103</v>
      </c>
      <c r="V9" s="28">
        <v>90.083521552935807</v>
      </c>
      <c r="W9" s="28">
        <v>4533.2197633338201</v>
      </c>
      <c r="X9" s="28">
        <v>16672.2220407083</v>
      </c>
      <c r="Y9" s="28">
        <v>517.27485264857796</v>
      </c>
      <c r="Z9" s="28">
        <v>384.95885580118698</v>
      </c>
      <c r="AA9" s="30"/>
      <c r="AB9" s="52">
        <f t="shared" si="5"/>
        <v>-6.2815867586844864E-3</v>
      </c>
      <c r="AC9" s="52">
        <f t="shared" si="6"/>
        <v>-4.265765211443037E-3</v>
      </c>
      <c r="AD9" s="30"/>
      <c r="AE9" s="28">
        <v>146</v>
      </c>
      <c r="AF9" s="28" t="s">
        <v>124</v>
      </c>
      <c r="AG9" s="28">
        <v>1864.9599366800001</v>
      </c>
      <c r="AH9" s="28">
        <v>1578.2982589799999</v>
      </c>
      <c r="AI9" s="28">
        <v>37.478699811699997</v>
      </c>
      <c r="AJ9" s="28">
        <v>57.4629964186</v>
      </c>
      <c r="AK9" s="28">
        <v>1393.84715007</v>
      </c>
      <c r="AL9" s="28">
        <v>46.215979745699997</v>
      </c>
      <c r="AM9" s="28">
        <v>527.914837885</v>
      </c>
      <c r="AN9" s="28">
        <v>110298.433986</v>
      </c>
      <c r="AO9" s="28">
        <v>82.129093784399998</v>
      </c>
      <c r="AP9" s="28">
        <v>34.659128349600003</v>
      </c>
      <c r="AQ9" s="28">
        <v>16501.769765599998</v>
      </c>
      <c r="AR9" s="28">
        <v>29.811415262099999</v>
      </c>
      <c r="AS9" s="28">
        <v>589.02760749399999</v>
      </c>
      <c r="AT9" s="28">
        <v>21.1842064575</v>
      </c>
      <c r="AU9" s="28">
        <v>30.396343396599999</v>
      </c>
      <c r="AV9" s="28">
        <v>1473.21152912</v>
      </c>
      <c r="AW9" s="28">
        <v>5432.8215364300004</v>
      </c>
      <c r="AX9" s="28">
        <v>171.39228391699999</v>
      </c>
      <c r="AY9" s="28">
        <v>125.92376860900001</v>
      </c>
      <c r="AZ9" s="28">
        <f t="shared" si="1"/>
        <v>140296.9385240112</v>
      </c>
      <c r="BA9" s="28">
        <f t="shared" si="2"/>
        <v>29998.504538011199</v>
      </c>
      <c r="BC9" s="25">
        <f t="shared" si="8"/>
        <v>0.32452128499755567</v>
      </c>
      <c r="BD9" s="25">
        <f t="shared" si="9"/>
        <v>0.32689239743560877</v>
      </c>
    </row>
    <row r="10" spans="1:56" x14ac:dyDescent="0.3">
      <c r="A10" s="6" t="s">
        <v>125</v>
      </c>
      <c r="B10" s="102">
        <v>1807903.7749000001</v>
      </c>
      <c r="C10" s="102">
        <v>377037.09493999998</v>
      </c>
      <c r="E10" s="30" t="s">
        <v>125</v>
      </c>
      <c r="F10" s="28">
        <v>25294.977981337801</v>
      </c>
      <c r="G10" s="28">
        <v>18987.953866080199</v>
      </c>
      <c r="H10" s="28">
        <v>399.71065912685998</v>
      </c>
      <c r="I10" s="28">
        <v>167.927889680715</v>
      </c>
      <c r="J10" s="28">
        <v>18140.557509218001</v>
      </c>
      <c r="K10" s="28">
        <v>500.46798095206498</v>
      </c>
      <c r="L10" s="28">
        <v>6806.1058306739997</v>
      </c>
      <c r="M10" s="28">
        <v>1795163.0864129099</v>
      </c>
      <c r="N10" s="28">
        <v>374632.35901332099</v>
      </c>
      <c r="O10" s="28">
        <v>1420530.72739959</v>
      </c>
      <c r="P10" s="28">
        <v>398.926288133073</v>
      </c>
      <c r="Q10" s="28">
        <v>447.83105717135902</v>
      </c>
      <c r="R10" s="28">
        <v>206956.454738559</v>
      </c>
      <c r="S10" s="28">
        <v>324.787739656187</v>
      </c>
      <c r="T10" s="28">
        <v>5853.9319719792502</v>
      </c>
      <c r="U10" s="28">
        <v>230.09099577263601</v>
      </c>
      <c r="V10" s="28">
        <v>233.13018866052701</v>
      </c>
      <c r="W10" s="28">
        <v>14639.3424009435</v>
      </c>
      <c r="X10" s="28">
        <v>71718.076202758995</v>
      </c>
      <c r="Y10" s="28">
        <v>1855.6331646797501</v>
      </c>
      <c r="Z10" s="28">
        <v>1676.4525479367501</v>
      </c>
      <c r="AA10" s="30"/>
      <c r="AB10" s="52">
        <f t="shared" si="5"/>
        <v>-7.0472160432293422E-3</v>
      </c>
      <c r="AC10" s="52">
        <f t="shared" si="6"/>
        <v>-6.3779823230965252E-3</v>
      </c>
      <c r="AD10" s="30"/>
      <c r="AE10" s="28">
        <v>147</v>
      </c>
      <c r="AF10" s="28" t="s">
        <v>125</v>
      </c>
      <c r="AG10" s="28">
        <v>9069.8653851599993</v>
      </c>
      <c r="AH10" s="28">
        <v>7008.7383735000003</v>
      </c>
      <c r="AI10" s="28">
        <v>143.13748433399999</v>
      </c>
      <c r="AJ10" s="28">
        <v>60.559102787199997</v>
      </c>
      <c r="AK10" s="28">
        <v>6532.2859012600002</v>
      </c>
      <c r="AL10" s="28">
        <v>186.16034761099999</v>
      </c>
      <c r="AM10" s="28">
        <v>2457.0738267299998</v>
      </c>
      <c r="AN10" s="28">
        <v>515440.23109399999</v>
      </c>
      <c r="AO10" s="28">
        <v>140.46771143000001</v>
      </c>
      <c r="AP10" s="28">
        <v>161.85136392000001</v>
      </c>
      <c r="AQ10" s="28">
        <v>75231.424582799998</v>
      </c>
      <c r="AR10" s="28">
        <v>115.116889997</v>
      </c>
      <c r="AS10" s="28">
        <v>2134.1314547400002</v>
      </c>
      <c r="AT10" s="28">
        <v>84.437388151799993</v>
      </c>
      <c r="AU10" s="28">
        <v>85.901581536799995</v>
      </c>
      <c r="AV10" s="28">
        <v>5337.5643395699999</v>
      </c>
      <c r="AW10" s="28">
        <v>25753.886409300001</v>
      </c>
      <c r="AX10" s="28">
        <v>691.24523384999998</v>
      </c>
      <c r="AY10" s="28">
        <v>604.59499077600003</v>
      </c>
      <c r="AZ10" s="28">
        <f t="shared" si="1"/>
        <v>651238.67346145376</v>
      </c>
      <c r="BA10" s="28">
        <f t="shared" si="2"/>
        <v>135798.44236745377</v>
      </c>
      <c r="BC10" s="25">
        <f t="shared" si="8"/>
        <v>0.3627741002421998</v>
      </c>
      <c r="BD10" s="25">
        <f t="shared" si="9"/>
        <v>0.36248455078762992</v>
      </c>
    </row>
    <row r="11" spans="1:56" x14ac:dyDescent="0.3">
      <c r="A11" s="6" t="s">
        <v>126</v>
      </c>
      <c r="B11" s="102">
        <v>3939431.4462000001</v>
      </c>
      <c r="C11" s="102">
        <v>717370.37603000004</v>
      </c>
      <c r="E11" s="30" t="s">
        <v>126</v>
      </c>
      <c r="F11" s="28">
        <v>27967.907233915899</v>
      </c>
      <c r="G11" s="28">
        <v>42068.754584786999</v>
      </c>
      <c r="H11" s="28">
        <v>562.13787397278395</v>
      </c>
      <c r="I11" s="28">
        <v>437.058220539361</v>
      </c>
      <c r="J11" s="28">
        <v>23872.6585470438</v>
      </c>
      <c r="K11" s="28">
        <v>1202.19782348693</v>
      </c>
      <c r="L11" s="28">
        <v>9423.9811835513101</v>
      </c>
      <c r="M11" s="28">
        <v>3203148.5559407398</v>
      </c>
      <c r="N11" s="28">
        <v>583920.73897286598</v>
      </c>
      <c r="O11" s="28">
        <v>2619227.8169678701</v>
      </c>
      <c r="P11" s="28">
        <v>1621.5063215330899</v>
      </c>
      <c r="Q11" s="28">
        <v>653.59795069362895</v>
      </c>
      <c r="R11" s="28">
        <v>343049.09087341599</v>
      </c>
      <c r="S11" s="28">
        <v>247.14991407485701</v>
      </c>
      <c r="T11" s="28">
        <v>11353.912712401499</v>
      </c>
      <c r="U11" s="28">
        <v>369.144992476727</v>
      </c>
      <c r="V11" s="28">
        <v>482.75660102404697</v>
      </c>
      <c r="W11" s="28">
        <v>28398.433616076101</v>
      </c>
      <c r="X11" s="28">
        <v>85375.880932775501</v>
      </c>
      <c r="Y11" s="28">
        <v>4640.5984490484298</v>
      </c>
      <c r="Z11" s="28">
        <v>2193.9711420492999</v>
      </c>
      <c r="AA11" s="30"/>
      <c r="AB11" s="52">
        <f t="shared" si="5"/>
        <v>-0.18690080036028633</v>
      </c>
      <c r="AC11" s="52">
        <f t="shared" si="6"/>
        <v>-0.18602613310526955</v>
      </c>
      <c r="AD11" s="30"/>
      <c r="AE11" s="28">
        <v>148</v>
      </c>
      <c r="AF11" s="28" t="s">
        <v>126</v>
      </c>
      <c r="AG11" s="28">
        <v>8204.5083612500002</v>
      </c>
      <c r="AH11" s="28">
        <v>11735.0085165</v>
      </c>
      <c r="AI11" s="28">
        <v>166.85816052199999</v>
      </c>
      <c r="AJ11" s="28">
        <v>131.100073098</v>
      </c>
      <c r="AK11" s="28">
        <v>6927.7086307700001</v>
      </c>
      <c r="AL11" s="28">
        <v>334.88359996499997</v>
      </c>
      <c r="AM11" s="28">
        <v>2719.5684348499999</v>
      </c>
      <c r="AN11" s="28">
        <v>754283.168084</v>
      </c>
      <c r="AO11" s="28">
        <v>491.21585498100001</v>
      </c>
      <c r="AP11" s="28">
        <v>188.267909202</v>
      </c>
      <c r="AQ11" s="28">
        <v>97625.792535999994</v>
      </c>
      <c r="AR11" s="28">
        <v>76.685979508900004</v>
      </c>
      <c r="AS11" s="28">
        <v>3245.1353178999998</v>
      </c>
      <c r="AT11" s="28">
        <v>106.64286508799999</v>
      </c>
      <c r="AU11" s="28">
        <v>148.066661423</v>
      </c>
      <c r="AV11" s="28">
        <v>8116.99575267</v>
      </c>
      <c r="AW11" s="28">
        <v>24959.805889899999</v>
      </c>
      <c r="AX11" s="28">
        <v>1288.71116155</v>
      </c>
      <c r="AY11" s="28">
        <v>632.67716412899995</v>
      </c>
      <c r="AZ11" s="28">
        <f t="shared" si="1"/>
        <v>921382.80095330684</v>
      </c>
      <c r="BA11" s="28">
        <f t="shared" si="2"/>
        <v>167099.63286930684</v>
      </c>
      <c r="BC11" s="25">
        <f t="shared" si="8"/>
        <v>0.287649100521566</v>
      </c>
      <c r="BD11" s="25">
        <f t="shared" si="9"/>
        <v>0.28616834737406327</v>
      </c>
    </row>
    <row r="12" spans="1:56" x14ac:dyDescent="0.3">
      <c r="A12" s="6" t="s">
        <v>73</v>
      </c>
      <c r="B12" s="102">
        <v>336627.16214999999</v>
      </c>
      <c r="C12" s="102">
        <v>65320.812207000003</v>
      </c>
      <c r="E12" s="30" t="s">
        <v>73</v>
      </c>
      <c r="F12" s="28">
        <v>2328.9161295656299</v>
      </c>
      <c r="G12" s="28">
        <v>2884.4934814839298</v>
      </c>
      <c r="H12" s="28">
        <v>75.254842617547496</v>
      </c>
      <c r="I12" s="28">
        <v>254.88364324806901</v>
      </c>
      <c r="J12" s="28">
        <v>1947.5385580669799</v>
      </c>
      <c r="K12" s="28">
        <v>91.984454108037497</v>
      </c>
      <c r="L12" s="28">
        <v>766.54849099136197</v>
      </c>
      <c r="M12" s="28">
        <v>245288.11320469301</v>
      </c>
      <c r="N12" s="28">
        <v>47502.265511003803</v>
      </c>
      <c r="O12" s="28">
        <v>197785.84769368899</v>
      </c>
      <c r="P12" s="28">
        <v>259.04304326019502</v>
      </c>
      <c r="Q12" s="28">
        <v>48.835395426511603</v>
      </c>
      <c r="R12" s="28">
        <v>25988.521688519901</v>
      </c>
      <c r="S12" s="28">
        <v>66.1566594465299</v>
      </c>
      <c r="T12" s="28">
        <v>1390.83097560034</v>
      </c>
      <c r="U12" s="28">
        <v>33.041558888208897</v>
      </c>
      <c r="V12" s="28">
        <v>41.298884571504097</v>
      </c>
      <c r="W12" s="28">
        <v>3476.0495196679799</v>
      </c>
      <c r="X12" s="28">
        <v>7326.5125514641404</v>
      </c>
      <c r="Y12" s="28">
        <v>350.23418299464902</v>
      </c>
      <c r="Z12" s="28">
        <v>172.121451082194</v>
      </c>
      <c r="AA12" s="30"/>
      <c r="AB12" s="52">
        <f t="shared" si="5"/>
        <v>-0.27133594437815028</v>
      </c>
      <c r="AC12" s="52">
        <f t="shared" si="6"/>
        <v>-0.27278513683402583</v>
      </c>
      <c r="AD12" s="30"/>
      <c r="AE12" s="28">
        <v>159</v>
      </c>
      <c r="AF12" s="28" t="s">
        <v>73</v>
      </c>
      <c r="AG12" s="28">
        <v>296.27985589299999</v>
      </c>
      <c r="AH12" s="28">
        <v>369.86941666199999</v>
      </c>
      <c r="AI12" s="28">
        <v>9.6616301773500002</v>
      </c>
      <c r="AJ12" s="28">
        <v>36.668710536799999</v>
      </c>
      <c r="AK12" s="28">
        <v>245.571052923</v>
      </c>
      <c r="AL12" s="28">
        <v>12.082626298499999</v>
      </c>
      <c r="AM12" s="28">
        <v>97.570285597700007</v>
      </c>
      <c r="AN12" s="28">
        <v>23261.6166347</v>
      </c>
      <c r="AO12" s="28">
        <v>30.373795623700001</v>
      </c>
      <c r="AP12" s="28">
        <v>6.0763863209600002</v>
      </c>
      <c r="AQ12" s="28">
        <v>3307.7552574900001</v>
      </c>
      <c r="AR12" s="28">
        <v>9.26608437284</v>
      </c>
      <c r="AS12" s="28">
        <v>185.084477384</v>
      </c>
      <c r="AT12" s="28">
        <v>4.3366489976600002</v>
      </c>
      <c r="AU12" s="28">
        <v>4.3635304051699997</v>
      </c>
      <c r="AV12" s="28">
        <v>462.41230293199999</v>
      </c>
      <c r="AW12" s="28">
        <v>930.49624034399994</v>
      </c>
      <c r="AX12" s="28">
        <v>46.007667292500003</v>
      </c>
      <c r="AY12" s="28">
        <v>22.0642918028</v>
      </c>
      <c r="AZ12" s="28">
        <f t="shared" si="1"/>
        <v>29337.55689575398</v>
      </c>
      <c r="BA12" s="28">
        <f t="shared" si="2"/>
        <v>6075.9402610539801</v>
      </c>
      <c r="BC12" s="25">
        <f t="shared" si="8"/>
        <v>0.11960447863721704</v>
      </c>
      <c r="BD12" s="25">
        <f t="shared" si="9"/>
        <v>0.12790843122306453</v>
      </c>
    </row>
    <row r="13" spans="1:56" x14ac:dyDescent="0.3">
      <c r="A13" s="6" t="s">
        <v>86</v>
      </c>
      <c r="B13" s="102">
        <v>5563.2047890000003</v>
      </c>
      <c r="C13" s="102">
        <v>966.71499302999996</v>
      </c>
      <c r="E13" s="30" t="s">
        <v>86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30"/>
      <c r="AB13" s="52">
        <f t="shared" si="5"/>
        <v>-1</v>
      </c>
      <c r="AC13" s="52">
        <f t="shared" si="6"/>
        <v>-1</v>
      </c>
      <c r="AD13" s="30"/>
      <c r="AZ13" s="28">
        <f t="shared" ref="AZ13" si="10">BA13+AN13</f>
        <v>0</v>
      </c>
      <c r="BA13" s="28">
        <f t="shared" ref="BA13" si="11">SUM(AG13:AY13)-AN13</f>
        <v>0</v>
      </c>
      <c r="BC13" s="25" t="e">
        <f t="shared" si="8"/>
        <v>#DIV/0!</v>
      </c>
      <c r="BD13" s="25" t="e">
        <f t="shared" si="9"/>
        <v>#DIV/0!</v>
      </c>
    </row>
    <row r="14" spans="1:56" x14ac:dyDescent="0.3">
      <c r="A14" s="6" t="s">
        <v>87</v>
      </c>
      <c r="B14" s="102">
        <v>10566.884561999999</v>
      </c>
      <c r="C14" s="102">
        <v>2001.925309</v>
      </c>
      <c r="E14" s="30" t="s">
        <v>180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30"/>
      <c r="AB14" s="52">
        <f t="shared" si="5"/>
        <v>-1</v>
      </c>
      <c r="AC14" s="52">
        <f t="shared" si="6"/>
        <v>-1</v>
      </c>
      <c r="AD14" s="30"/>
      <c r="AZ14" s="28">
        <f t="shared" ref="AZ14:AZ15" si="12">BA14+AN14</f>
        <v>0</v>
      </c>
      <c r="BA14" s="28">
        <f t="shared" ref="BA14:BA15" si="13">SUM(AG14:AY14)-AN14</f>
        <v>0</v>
      </c>
      <c r="BC14" s="25" t="e">
        <f t="shared" si="8"/>
        <v>#DIV/0!</v>
      </c>
      <c r="BD14" s="25" t="e">
        <f t="shared" si="9"/>
        <v>#DIV/0!</v>
      </c>
    </row>
    <row r="15" spans="1:56" x14ac:dyDescent="0.3">
      <c r="A15" s="13" t="s">
        <v>88</v>
      </c>
      <c r="B15" s="102">
        <v>3849.4676774</v>
      </c>
      <c r="C15" s="102">
        <v>594.30007479000005</v>
      </c>
      <c r="E15" s="30" t="s">
        <v>88</v>
      </c>
      <c r="F15" s="28">
        <v>9.1963127697217706E-2</v>
      </c>
      <c r="G15" s="28">
        <v>0.15273863655153</v>
      </c>
      <c r="H15" s="28">
        <v>2.2903542276382499E-3</v>
      </c>
      <c r="I15" s="28">
        <v>1.47012219117381E-3</v>
      </c>
      <c r="J15" s="28">
        <v>8.3887751671378505E-2</v>
      </c>
      <c r="K15" s="28">
        <v>4.26736002028252E-3</v>
      </c>
      <c r="L15" s="28">
        <v>3.2872429548548597E-2</v>
      </c>
      <c r="M15" s="28">
        <v>14.4199979024123</v>
      </c>
      <c r="N15" s="28">
        <v>2.0771270436570202</v>
      </c>
      <c r="O15" s="28">
        <v>12.342870858755299</v>
      </c>
      <c r="P15" s="28">
        <v>1.00676962251359E-2</v>
      </c>
      <c r="Q15" s="28">
        <v>2.35247628653472E-3</v>
      </c>
      <c r="R15" s="28">
        <v>1.22542612587288</v>
      </c>
      <c r="S15" s="28">
        <v>6.8189531352480699E-4</v>
      </c>
      <c r="T15" s="28">
        <v>4.2880735461895698E-2</v>
      </c>
      <c r="U15" s="28">
        <v>1.16711078776655E-3</v>
      </c>
      <c r="V15" s="28">
        <v>2.1320772499545302E-3</v>
      </c>
      <c r="W15" s="28">
        <v>0.107330831087375</v>
      </c>
      <c r="X15" s="28">
        <v>0.29162867551822202</v>
      </c>
      <c r="Y15" s="28">
        <v>1.6612995144319999E-2</v>
      </c>
      <c r="Z15" s="28">
        <v>7.3566428016336302E-3</v>
      </c>
      <c r="AA15" s="30"/>
      <c r="AB15" s="52">
        <f t="shared" si="5"/>
        <v>-0.99625402806027663</v>
      </c>
      <c r="AC15" s="52">
        <f t="shared" si="6"/>
        <v>-0.99650491875776559</v>
      </c>
      <c r="AD15" s="30"/>
      <c r="AE15" s="28">
        <v>162</v>
      </c>
      <c r="AF15" s="28" t="s">
        <v>88</v>
      </c>
      <c r="AG15" s="28">
        <v>3.5234525184999997E-2</v>
      </c>
      <c r="AH15" s="28">
        <v>5.7302404612900003E-2</v>
      </c>
      <c r="AI15" s="28">
        <v>9.0973096139300002E-4</v>
      </c>
      <c r="AJ15" s="28">
        <v>6.0762491788799995E-4</v>
      </c>
      <c r="AK15" s="28">
        <v>3.2170460392799999E-2</v>
      </c>
      <c r="AL15" s="28">
        <v>1.5937913432199999E-3</v>
      </c>
      <c r="AM15" s="28">
        <v>1.25444769736E-2</v>
      </c>
      <c r="AN15" s="28">
        <v>4.83738983781</v>
      </c>
      <c r="AO15" s="28">
        <v>4.1634278776799998E-3</v>
      </c>
      <c r="AP15" s="28">
        <v>8.9987455536899997E-4</v>
      </c>
      <c r="AQ15" s="28">
        <v>0.464743229659</v>
      </c>
      <c r="AR15" s="28">
        <v>2.7708454967700002E-4</v>
      </c>
      <c r="AS15" s="28">
        <v>1.6503323104599999E-2</v>
      </c>
      <c r="AT15" s="28">
        <v>4.3728734861699998E-4</v>
      </c>
      <c r="AU15" s="28">
        <v>8.5604024838699996E-4</v>
      </c>
      <c r="AV15" s="28">
        <v>4.1314049770500003E-2</v>
      </c>
      <c r="AW15" s="28">
        <v>0.112049210759</v>
      </c>
      <c r="AX15" s="28">
        <v>6.20354546639E-3</v>
      </c>
      <c r="AY15" s="28">
        <v>2.7905944396299999E-3</v>
      </c>
      <c r="AZ15" s="28">
        <f t="shared" si="12"/>
        <v>5.6279905199756497</v>
      </c>
      <c r="BA15" s="28">
        <f t="shared" si="13"/>
        <v>0.79060068216564972</v>
      </c>
      <c r="BC15" s="25">
        <f t="shared" si="8"/>
        <v>0.39029066148713876</v>
      </c>
      <c r="BD15" s="25">
        <f t="shared" si="9"/>
        <v>0.38062220824668802</v>
      </c>
    </row>
    <row r="16" spans="1:56" x14ac:dyDescent="0.3">
      <c r="A16" s="28"/>
    </row>
    <row r="17" spans="1:78" x14ac:dyDescent="0.3">
      <c r="A17" s="2"/>
    </row>
    <row r="18" spans="1:78" x14ac:dyDescent="0.3">
      <c r="A18" s="2" t="s">
        <v>339</v>
      </c>
      <c r="B18" s="1">
        <f>SUM(B3:B15)</f>
        <v>8980673.2439863998</v>
      </c>
      <c r="C18" s="1">
        <f>SUM(C3:C15)</f>
        <v>1713360.3787246202</v>
      </c>
      <c r="F18" s="1">
        <f>SUM(F3:F15)</f>
        <v>83462.997308564212</v>
      </c>
      <c r="G18" s="1">
        <f t="shared" ref="G18:Z18" si="14">SUM(G3:G15)</f>
        <v>97080.547626999905</v>
      </c>
      <c r="H18" s="1">
        <f t="shared" si="14"/>
        <v>1780.2445455722898</v>
      </c>
      <c r="I18" s="1">
        <f t="shared" si="14"/>
        <v>2623.0121940649315</v>
      </c>
      <c r="J18" s="1">
        <f t="shared" si="14"/>
        <v>66866.375548438053</v>
      </c>
      <c r="K18" s="1">
        <f t="shared" si="14"/>
        <v>2797.6414193190894</v>
      </c>
      <c r="L18" s="1">
        <f t="shared" si="14"/>
        <v>25894.016076516888</v>
      </c>
      <c r="M18" s="1">
        <f t="shared" si="14"/>
        <v>8065981.8537229886</v>
      </c>
      <c r="N18" s="1">
        <f t="shared" si="14"/>
        <v>1545888.0801318318</v>
      </c>
      <c r="O18" s="1">
        <f t="shared" si="14"/>
        <v>6520093.7735911524</v>
      </c>
      <c r="P18" s="1">
        <f t="shared" si="14"/>
        <v>4752.9109686149959</v>
      </c>
      <c r="Q18" s="1">
        <f t="shared" si="14"/>
        <v>1739.0449534893066</v>
      </c>
      <c r="R18" s="1">
        <f t="shared" si="14"/>
        <v>877312.112833875</v>
      </c>
      <c r="S18" s="1">
        <f t="shared" si="14"/>
        <v>1188.0655251191288</v>
      </c>
      <c r="T18" s="1">
        <f t="shared" si="14"/>
        <v>31799.894426561219</v>
      </c>
      <c r="U18" s="1">
        <f t="shared" si="14"/>
        <v>999.02754519243274</v>
      </c>
      <c r="V18" s="1">
        <f t="shared" si="14"/>
        <v>1297.7551251271786</v>
      </c>
      <c r="W18" s="1">
        <f t="shared" si="14"/>
        <v>79526.143272121859</v>
      </c>
      <c r="X18" s="1">
        <f t="shared" si="14"/>
        <v>250034.98091663737</v>
      </c>
      <c r="Y18" s="1">
        <f t="shared" si="14"/>
        <v>10658.940653405854</v>
      </c>
      <c r="Z18" s="1">
        <f t="shared" si="14"/>
        <v>6074.3691922110647</v>
      </c>
      <c r="AA18" s="1"/>
      <c r="AD18" s="1"/>
      <c r="AG18" s="1">
        <f t="shared" ref="AG18:BA18" si="15">SUM(AG3:AG15)</f>
        <v>23778.296433743588</v>
      </c>
      <c r="AH18" s="1">
        <f t="shared" si="15"/>
        <v>26257.147321313714</v>
      </c>
      <c r="AI18" s="1">
        <f t="shared" si="15"/>
        <v>475.63941656335135</v>
      </c>
      <c r="AJ18" s="1">
        <f t="shared" si="15"/>
        <v>613.44746916319775</v>
      </c>
      <c r="AK18" s="1">
        <f t="shared" si="15"/>
        <v>18707.549848445691</v>
      </c>
      <c r="AL18" s="1">
        <f t="shared" si="15"/>
        <v>752.24361875199816</v>
      </c>
      <c r="AM18" s="1">
        <f t="shared" si="15"/>
        <v>7222.5500411424828</v>
      </c>
      <c r="AN18" s="1">
        <f t="shared" si="15"/>
        <v>1756484.1389999278</v>
      </c>
      <c r="AO18" s="1">
        <f t="shared" si="15"/>
        <v>1115.9101575057778</v>
      </c>
      <c r="AP18" s="1">
        <f t="shared" si="15"/>
        <v>483.75795849964641</v>
      </c>
      <c r="AQ18" s="1">
        <f t="shared" si="15"/>
        <v>241595.70055115063</v>
      </c>
      <c r="AR18" s="1">
        <f t="shared" si="15"/>
        <v>324.20898120741469</v>
      </c>
      <c r="AS18" s="1">
        <f t="shared" si="15"/>
        <v>8388.1753229657043</v>
      </c>
      <c r="AT18" s="1">
        <f t="shared" si="15"/>
        <v>279.57367267793262</v>
      </c>
      <c r="AU18" s="1">
        <f t="shared" si="15"/>
        <v>352.6272945506164</v>
      </c>
      <c r="AV18" s="1">
        <f t="shared" si="15"/>
        <v>20976.352555627967</v>
      </c>
      <c r="AW18" s="1">
        <f t="shared" si="15"/>
        <v>70496.683311515968</v>
      </c>
      <c r="AX18" s="1">
        <f t="shared" si="15"/>
        <v>2854.8102928285762</v>
      </c>
      <c r="AY18" s="1">
        <f t="shared" si="15"/>
        <v>1709.7531162818095</v>
      </c>
      <c r="AZ18" s="1">
        <f t="shared" si="15"/>
        <v>2182868.5663638636</v>
      </c>
      <c r="BA18" s="1">
        <f t="shared" si="15"/>
        <v>426384.42736393586</v>
      </c>
      <c r="BC18" s="26"/>
      <c r="BD18" s="26"/>
    </row>
    <row r="19" spans="1:78" x14ac:dyDescent="0.3">
      <c r="B19" s="28"/>
      <c r="C19" s="28"/>
    </row>
    <row r="21" spans="1:78" s="28" customFormat="1" x14ac:dyDescent="0.3">
      <c r="A21" s="30"/>
      <c r="D21" s="30"/>
      <c r="E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</row>
    <row r="22" spans="1:78" s="28" customFormat="1" x14ac:dyDescent="0.3">
      <c r="A22" s="30"/>
      <c r="B22" s="30"/>
      <c r="C22" s="30"/>
      <c r="D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</row>
    <row r="23" spans="1:78" s="28" customFormat="1" x14ac:dyDescent="0.3">
      <c r="A23" s="30"/>
      <c r="B23" s="30"/>
      <c r="C23" s="30"/>
      <c r="D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</row>
    <row r="24" spans="1:78" s="28" customFormat="1" x14ac:dyDescent="0.3">
      <c r="A24" s="30"/>
      <c r="B24" s="30"/>
      <c r="C24" s="30"/>
      <c r="D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</row>
    <row r="25" spans="1:78" s="28" customFormat="1" x14ac:dyDescent="0.3">
      <c r="A25" s="30"/>
      <c r="B25" s="30"/>
      <c r="C25" s="30"/>
      <c r="D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</row>
    <row r="26" spans="1:78" s="28" customFormat="1" x14ac:dyDescent="0.3">
      <c r="A26" s="30"/>
      <c r="B26" s="30"/>
      <c r="C26" s="30"/>
      <c r="D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</row>
    <row r="27" spans="1:78" s="28" customFormat="1" x14ac:dyDescent="0.3">
      <c r="A27" s="30"/>
      <c r="B27" s="30"/>
      <c r="C27" s="30"/>
      <c r="D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</row>
    <row r="28" spans="1:78" s="28" customFormat="1" x14ac:dyDescent="0.3">
      <c r="A28" s="30"/>
      <c r="B28" s="30"/>
      <c r="C28" s="30"/>
      <c r="D28" s="30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</row>
    <row r="29" spans="1:78" s="28" customFormat="1" x14ac:dyDescent="0.3">
      <c r="A29" s="30"/>
      <c r="B29" s="30"/>
      <c r="C29" s="30"/>
      <c r="D29" s="30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</row>
    <row r="30" spans="1:78" s="28" customFormat="1" x14ac:dyDescent="0.3">
      <c r="A30" s="30"/>
      <c r="B30" s="30"/>
      <c r="C30" s="30"/>
      <c r="D30" s="30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</row>
    <row r="31" spans="1:78" s="28" customFormat="1" x14ac:dyDescent="0.3">
      <c r="A31" s="30"/>
      <c r="B31" s="30"/>
      <c r="C31" s="30"/>
      <c r="D31" s="30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</row>
    <row r="32" spans="1:78" s="28" customFormat="1" x14ac:dyDescent="0.3">
      <c r="A32" s="30"/>
      <c r="B32" s="30"/>
      <c r="C32" s="30"/>
      <c r="D32" s="30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</row>
    <row r="33" spans="1:78" s="28" customFormat="1" x14ac:dyDescent="0.3">
      <c r="A33" s="30"/>
      <c r="B33" s="30"/>
      <c r="C33" s="30"/>
      <c r="D33" s="30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</row>
    <row r="34" spans="1:78" s="28" customFormat="1" x14ac:dyDescent="0.3">
      <c r="A34" s="30"/>
      <c r="B34" s="30"/>
      <c r="C34" s="30"/>
      <c r="D34" s="30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</row>
    <row r="35" spans="1:78" s="28" customFormat="1" x14ac:dyDescent="0.3">
      <c r="A35" s="30"/>
      <c r="B35" s="30"/>
      <c r="C35" s="30"/>
      <c r="D35" s="30"/>
      <c r="AG35" s="37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</row>
    <row r="36" spans="1:78" s="28" customFormat="1" x14ac:dyDescent="0.3">
      <c r="A36" s="30"/>
      <c r="B36" s="30"/>
      <c r="C36" s="30"/>
      <c r="D36" s="30"/>
      <c r="E36" s="30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</row>
    <row r="37" spans="1:78" s="28" customFormat="1" x14ac:dyDescent="0.3">
      <c r="A37" s="30"/>
      <c r="B37" s="30"/>
      <c r="C37" s="30"/>
      <c r="D37" s="30"/>
      <c r="E37" s="30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</row>
    <row r="38" spans="1:78" s="28" customFormat="1" x14ac:dyDescent="0.3">
      <c r="A38" s="30"/>
      <c r="B38" s="30"/>
      <c r="C38" s="30"/>
      <c r="D38" s="30"/>
      <c r="E38" s="30"/>
      <c r="F38" s="1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</row>
    <row r="39" spans="1:78" s="28" customFormat="1" x14ac:dyDescent="0.3">
      <c r="A39" s="30"/>
      <c r="B39" s="30"/>
      <c r="C39" s="30"/>
      <c r="D39" s="30"/>
      <c r="E39" s="30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</row>
    <row r="40" spans="1:78" s="28" customFormat="1" x14ac:dyDescent="0.3">
      <c r="A40" s="30"/>
      <c r="B40" s="30"/>
      <c r="C40" s="30"/>
      <c r="D40" s="30"/>
      <c r="E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</row>
    <row r="41" spans="1:78" s="28" customFormat="1" x14ac:dyDescent="0.3">
      <c r="A41" s="30"/>
      <c r="B41" s="30"/>
      <c r="C41" s="30"/>
      <c r="D41" s="30"/>
      <c r="E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</row>
    <row r="42" spans="1:78" s="28" customFormat="1" x14ac:dyDescent="0.3">
      <c r="A42" s="30"/>
      <c r="B42" s="30"/>
      <c r="C42" s="30"/>
      <c r="D42" s="30"/>
      <c r="E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</row>
    <row r="43" spans="1:78" s="28" customFormat="1" x14ac:dyDescent="0.3">
      <c r="A43" s="30"/>
      <c r="B43" s="30"/>
      <c r="C43" s="30"/>
      <c r="D43" s="30"/>
      <c r="E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</row>
    <row r="44" spans="1:78" s="28" customFormat="1" x14ac:dyDescent="0.3">
      <c r="A44" s="30"/>
      <c r="B44" s="30"/>
      <c r="C44" s="30"/>
      <c r="D44" s="30"/>
      <c r="E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</row>
    <row r="45" spans="1:78" s="28" customFormat="1" x14ac:dyDescent="0.3">
      <c r="A45" s="30"/>
      <c r="B45" s="30"/>
      <c r="C45" s="30"/>
      <c r="D45" s="30"/>
      <c r="E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</row>
    <row r="46" spans="1:78" s="28" customFormat="1" x14ac:dyDescent="0.3">
      <c r="A46" s="30"/>
      <c r="B46" s="30"/>
      <c r="C46" s="30"/>
      <c r="D46" s="30"/>
      <c r="E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</row>
    <row r="47" spans="1:78" s="28" customFormat="1" x14ac:dyDescent="0.3">
      <c r="A47" s="30"/>
      <c r="B47" s="30"/>
      <c r="C47" s="30"/>
      <c r="D47" s="30"/>
      <c r="E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</row>
    <row r="48" spans="1:78" s="28" customFormat="1" x14ac:dyDescent="0.3">
      <c r="A48" s="30"/>
      <c r="B48" s="30"/>
      <c r="C48" s="30"/>
      <c r="D48" s="30"/>
      <c r="E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</row>
    <row r="49" spans="1:78" s="28" customFormat="1" x14ac:dyDescent="0.3">
      <c r="A49" s="30"/>
      <c r="B49" s="30"/>
      <c r="C49" s="30"/>
      <c r="D49" s="30"/>
      <c r="E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</row>
    <row r="50" spans="1:78" s="28" customFormat="1" x14ac:dyDescent="0.3">
      <c r="A50" s="30"/>
      <c r="B50" s="30"/>
      <c r="C50" s="30"/>
      <c r="D50" s="30"/>
      <c r="E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</row>
    <row r="51" spans="1:78" s="28" customFormat="1" x14ac:dyDescent="0.3">
      <c r="A51" s="30"/>
      <c r="B51" s="30"/>
      <c r="C51" s="30"/>
      <c r="D51" s="30"/>
      <c r="E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</row>
    <row r="52" spans="1:78" s="28" customFormat="1" x14ac:dyDescent="0.3">
      <c r="A52" s="30"/>
      <c r="B52" s="30"/>
      <c r="C52" s="30"/>
      <c r="D52" s="30"/>
      <c r="E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</row>
    <row r="53" spans="1:78" s="28" customFormat="1" x14ac:dyDescent="0.3">
      <c r="A53" s="30"/>
      <c r="B53" s="30"/>
      <c r="C53" s="30"/>
      <c r="D53" s="30"/>
      <c r="E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</row>
    <row r="54" spans="1:78" s="28" customFormat="1" x14ac:dyDescent="0.3">
      <c r="A54" s="30"/>
      <c r="B54" s="30"/>
      <c r="C54" s="30"/>
      <c r="D54" s="30"/>
      <c r="E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</row>
    <row r="55" spans="1:78" s="28" customFormat="1" x14ac:dyDescent="0.3">
      <c r="A55" s="30"/>
      <c r="B55" s="30"/>
      <c r="C55" s="30"/>
      <c r="D55" s="30"/>
      <c r="E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</row>
    <row r="56" spans="1:78" s="28" customFormat="1" x14ac:dyDescent="0.3">
      <c r="A56" s="30"/>
      <c r="B56" s="30"/>
      <c r="C56" s="30"/>
      <c r="D56" s="30"/>
      <c r="E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</row>
    <row r="57" spans="1:78" s="28" customFormat="1" x14ac:dyDescent="0.3">
      <c r="A57" s="30"/>
      <c r="B57" s="30"/>
      <c r="C57" s="30"/>
      <c r="D57" s="30"/>
      <c r="E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</row>
    <row r="58" spans="1:78" s="28" customFormat="1" x14ac:dyDescent="0.3">
      <c r="A58" s="30"/>
      <c r="B58" s="30"/>
      <c r="C58" s="30"/>
      <c r="D58" s="30"/>
      <c r="E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</row>
    <row r="59" spans="1:78" s="28" customFormat="1" x14ac:dyDescent="0.3">
      <c r="A59" s="30"/>
      <c r="B59" s="30"/>
      <c r="C59" s="30"/>
      <c r="D59" s="30"/>
      <c r="E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</row>
    <row r="60" spans="1:78" s="28" customFormat="1" x14ac:dyDescent="0.3">
      <c r="A60" s="30"/>
      <c r="B60" s="30"/>
      <c r="C60" s="30"/>
      <c r="D60" s="30"/>
      <c r="E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</row>
    <row r="61" spans="1:78" s="28" customFormat="1" x14ac:dyDescent="0.3">
      <c r="A61" s="30"/>
      <c r="B61" s="30"/>
      <c r="C61" s="30"/>
      <c r="D61" s="30"/>
      <c r="E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</row>
    <row r="62" spans="1:78" s="28" customFormat="1" x14ac:dyDescent="0.3">
      <c r="A62" s="30"/>
      <c r="B62" s="30"/>
      <c r="C62" s="30"/>
      <c r="D62" s="30"/>
      <c r="E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</row>
    <row r="63" spans="1:78" s="28" customFormat="1" x14ac:dyDescent="0.3">
      <c r="A63" s="30"/>
      <c r="B63" s="30"/>
      <c r="C63" s="30"/>
      <c r="D63" s="30"/>
      <c r="E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</row>
    <row r="64" spans="1:78" s="28" customFormat="1" x14ac:dyDescent="0.3">
      <c r="A64" s="30"/>
      <c r="B64" s="30"/>
      <c r="C64" s="30"/>
      <c r="D64" s="30"/>
      <c r="E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</row>
    <row r="65" spans="1:78" s="28" customFormat="1" x14ac:dyDescent="0.3">
      <c r="A65" s="30"/>
      <c r="B65" s="30"/>
      <c r="C65" s="30"/>
      <c r="D65" s="30"/>
      <c r="E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</row>
    <row r="66" spans="1:78" s="28" customFormat="1" x14ac:dyDescent="0.3">
      <c r="A66" s="30"/>
      <c r="B66" s="30"/>
      <c r="C66" s="30"/>
      <c r="D66" s="30"/>
      <c r="E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</row>
    <row r="67" spans="1:78" s="28" customFormat="1" x14ac:dyDescent="0.3">
      <c r="A67" s="30"/>
      <c r="B67" s="30"/>
      <c r="C67" s="30"/>
      <c r="D67" s="30"/>
      <c r="E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</row>
    <row r="68" spans="1:78" s="28" customFormat="1" x14ac:dyDescent="0.3">
      <c r="A68" s="30"/>
      <c r="B68" s="30"/>
      <c r="C68" s="30"/>
      <c r="D68" s="30"/>
      <c r="E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</row>
    <row r="69" spans="1:78" s="28" customFormat="1" x14ac:dyDescent="0.3">
      <c r="A69" s="30"/>
      <c r="B69" s="30"/>
      <c r="C69" s="30"/>
      <c r="D69" s="30"/>
      <c r="E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</row>
    <row r="70" spans="1:78" s="28" customFormat="1" x14ac:dyDescent="0.3">
      <c r="A70" s="30"/>
      <c r="B70" s="30"/>
      <c r="C70" s="30"/>
      <c r="D70" s="30"/>
      <c r="E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</row>
    <row r="71" spans="1:78" s="28" customFormat="1" x14ac:dyDescent="0.3">
      <c r="A71" s="30"/>
      <c r="B71" s="30"/>
      <c r="C71" s="30"/>
      <c r="D71" s="30"/>
      <c r="E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</row>
    <row r="72" spans="1:78" s="28" customFormat="1" x14ac:dyDescent="0.3">
      <c r="A72" s="30"/>
      <c r="B72" s="30"/>
      <c r="C72" s="30"/>
      <c r="D72" s="30"/>
      <c r="E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</row>
    <row r="73" spans="1:78" s="28" customFormat="1" x14ac:dyDescent="0.3">
      <c r="A73" s="30"/>
      <c r="B73" s="30"/>
      <c r="C73" s="30"/>
      <c r="D73" s="30"/>
      <c r="E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74"/>
  <sheetViews>
    <sheetView zoomScale="85" zoomScaleNormal="85"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B4" sqref="B4:C16"/>
    </sheetView>
  </sheetViews>
  <sheetFormatPr defaultColWidth="9.109375" defaultRowHeight="14.4" x14ac:dyDescent="0.3"/>
  <cols>
    <col min="1" max="1" width="19.6640625" style="30" customWidth="1"/>
    <col min="2" max="2" width="12.109375" style="30" customWidth="1"/>
    <col min="3" max="3" width="12.5546875" style="30" customWidth="1"/>
    <col min="4" max="4" width="9.109375" style="30"/>
    <col min="5" max="5" width="15.44140625" style="30" bestFit="1" customWidth="1"/>
    <col min="6" max="7" width="6.6640625" style="28" bestFit="1" customWidth="1"/>
    <col min="8" max="8" width="4.109375" style="28" bestFit="1" customWidth="1"/>
    <col min="9" max="9" width="5.6640625" style="28" bestFit="1" customWidth="1"/>
    <col min="10" max="10" width="6.6640625" style="28" bestFit="1" customWidth="1"/>
    <col min="11" max="11" width="5.88671875" style="28" bestFit="1" customWidth="1"/>
    <col min="12" max="12" width="5.6640625" style="28" bestFit="1" customWidth="1"/>
    <col min="13" max="13" width="9.33203125" style="28" bestFit="1" customWidth="1"/>
    <col min="14" max="14" width="7.6640625" style="28" bestFit="1" customWidth="1"/>
    <col min="15" max="15" width="9.33203125" style="28" bestFit="1" customWidth="1"/>
    <col min="16" max="16" width="5.6640625" style="28" bestFit="1" customWidth="1"/>
    <col min="17" max="17" width="5.33203125" style="28" bestFit="1" customWidth="1"/>
    <col min="18" max="18" width="8.6640625" style="28" bestFit="1" customWidth="1"/>
    <col min="19" max="19" width="4.88671875" style="28" bestFit="1" customWidth="1"/>
    <col min="20" max="20" width="7.88671875" style="28" bestFit="1" customWidth="1"/>
    <col min="21" max="21" width="5.88671875" style="28" bestFit="1" customWidth="1"/>
    <col min="22" max="22" width="6" style="28" bestFit="1" customWidth="1"/>
    <col min="23" max="24" width="6.6640625" style="28" bestFit="1" customWidth="1"/>
    <col min="25" max="26" width="5.6640625" style="28" bestFit="1" customWidth="1"/>
    <col min="27" max="27" width="12" style="28" customWidth="1"/>
    <col min="28" max="29" width="9.109375" style="28"/>
    <col min="30" max="30" width="12" style="28" customWidth="1"/>
    <col min="31" max="54" width="9.109375" style="28"/>
    <col min="55" max="16384" width="9.109375" style="30"/>
  </cols>
  <sheetData>
    <row r="1" spans="1:56" x14ac:dyDescent="0.3">
      <c r="B1" s="30" t="s">
        <v>497</v>
      </c>
      <c r="E1" s="30" t="s">
        <v>507</v>
      </c>
      <c r="AG1" s="30" t="s">
        <v>506</v>
      </c>
      <c r="BC1" s="30" t="s">
        <v>341</v>
      </c>
    </row>
    <row r="2" spans="1:56" x14ac:dyDescent="0.3">
      <c r="A2" s="30" t="s">
        <v>52</v>
      </c>
      <c r="B2" s="30" t="s">
        <v>311</v>
      </c>
      <c r="C2" s="30" t="s">
        <v>312</v>
      </c>
      <c r="E2" s="30" t="s">
        <v>227</v>
      </c>
      <c r="F2" s="28" t="s">
        <v>149</v>
      </c>
      <c r="G2" s="28" t="s">
        <v>151</v>
      </c>
      <c r="H2" s="28" t="s">
        <v>152</v>
      </c>
      <c r="I2" s="28" t="s">
        <v>153</v>
      </c>
      <c r="J2" s="28" t="s">
        <v>154</v>
      </c>
      <c r="K2" s="28" t="s">
        <v>155</v>
      </c>
      <c r="L2" s="28" t="s">
        <v>156</v>
      </c>
      <c r="M2" s="28" t="s">
        <v>54</v>
      </c>
      <c r="N2" s="28" t="s">
        <v>53</v>
      </c>
      <c r="O2" s="28" t="s">
        <v>157</v>
      </c>
      <c r="P2" s="28" t="s">
        <v>158</v>
      </c>
      <c r="Q2" s="28" t="s">
        <v>159</v>
      </c>
      <c r="R2" s="28" t="s">
        <v>160</v>
      </c>
      <c r="S2" s="28" t="s">
        <v>161</v>
      </c>
      <c r="T2" s="28" t="s">
        <v>162</v>
      </c>
      <c r="U2" s="28" t="s">
        <v>163</v>
      </c>
      <c r="V2" s="28" t="s">
        <v>164</v>
      </c>
      <c r="W2" s="28" t="s">
        <v>165</v>
      </c>
      <c r="X2" s="28" t="s">
        <v>166</v>
      </c>
      <c r="Y2" s="28" t="s">
        <v>167</v>
      </c>
      <c r="Z2" s="28" t="s">
        <v>168</v>
      </c>
      <c r="AA2" s="30"/>
      <c r="AB2" s="28" t="s">
        <v>54</v>
      </c>
      <c r="AC2" s="28" t="s">
        <v>53</v>
      </c>
      <c r="AD2" s="30"/>
      <c r="AE2" s="30" t="s">
        <v>313</v>
      </c>
      <c r="AF2" s="30" t="s">
        <v>177</v>
      </c>
      <c r="AG2" s="30" t="s">
        <v>149</v>
      </c>
      <c r="AH2" s="30" t="s">
        <v>151</v>
      </c>
      <c r="AI2" s="30" t="s">
        <v>152</v>
      </c>
      <c r="AJ2" s="30" t="s">
        <v>153</v>
      </c>
      <c r="AK2" s="30" t="s">
        <v>154</v>
      </c>
      <c r="AL2" s="30" t="s">
        <v>155</v>
      </c>
      <c r="AM2" s="30" t="s">
        <v>156</v>
      </c>
      <c r="AN2" s="30" t="s">
        <v>157</v>
      </c>
      <c r="AO2" s="30" t="s">
        <v>158</v>
      </c>
      <c r="AP2" s="30" t="s">
        <v>159</v>
      </c>
      <c r="AQ2" s="30" t="s">
        <v>160</v>
      </c>
      <c r="AR2" s="30" t="s">
        <v>161</v>
      </c>
      <c r="AS2" s="30" t="s">
        <v>162</v>
      </c>
      <c r="AT2" s="30" t="s">
        <v>163</v>
      </c>
      <c r="AU2" s="30" t="s">
        <v>164</v>
      </c>
      <c r="AV2" s="30" t="s">
        <v>165</v>
      </c>
      <c r="AW2" s="30" t="s">
        <v>166</v>
      </c>
      <c r="AX2" s="30" t="s">
        <v>167</v>
      </c>
      <c r="AY2" s="30" t="s">
        <v>168</v>
      </c>
      <c r="AZ2" s="28" t="s">
        <v>54</v>
      </c>
      <c r="BA2" s="28" t="s">
        <v>53</v>
      </c>
      <c r="BC2" s="28" t="s">
        <v>54</v>
      </c>
      <c r="BD2" s="28" t="s">
        <v>53</v>
      </c>
    </row>
    <row r="3" spans="1:56" x14ac:dyDescent="0.3">
      <c r="A3" s="28" t="s">
        <v>1</v>
      </c>
      <c r="B3" s="28">
        <v>111865.11843226</v>
      </c>
      <c r="C3" s="28">
        <v>11517.755123937301</v>
      </c>
      <c r="E3" s="30" t="s">
        <v>1</v>
      </c>
      <c r="F3" s="28">
        <v>48.7415649068272</v>
      </c>
      <c r="G3" s="28">
        <v>73.620208204500798</v>
      </c>
      <c r="H3" s="28">
        <v>1.4595504577346401</v>
      </c>
      <c r="I3" s="28">
        <v>1.62224426572308</v>
      </c>
      <c r="J3" s="28">
        <v>44.274027127873602</v>
      </c>
      <c r="K3" s="28">
        <v>2.0541075105959701</v>
      </c>
      <c r="L3" s="28">
        <v>17.1072909274293</v>
      </c>
      <c r="M3" s="28">
        <v>10411.4733111696</v>
      </c>
      <c r="N3" s="28">
        <v>1075.6992485473099</v>
      </c>
      <c r="O3" s="28">
        <v>9335.7740626223003</v>
      </c>
      <c r="P3" s="28">
        <v>7.1273433224755802</v>
      </c>
      <c r="Q3" s="28">
        <v>1.22608792098634</v>
      </c>
      <c r="R3" s="28">
        <v>622.86171155828004</v>
      </c>
      <c r="S3" s="28">
        <v>0.59442329844519104</v>
      </c>
      <c r="T3" s="28">
        <v>24.2757540964631</v>
      </c>
      <c r="U3" s="28">
        <v>0.57125422995309605</v>
      </c>
      <c r="V3" s="28">
        <v>1.2988548201304</v>
      </c>
      <c r="W3" s="28">
        <v>60.781613320326201</v>
      </c>
      <c r="X3" s="28">
        <v>156.3758795615</v>
      </c>
      <c r="Y3" s="28">
        <v>7.9874354337869402</v>
      </c>
      <c r="Z3" s="28">
        <v>3.71989758428546</v>
      </c>
      <c r="AA3" s="30"/>
      <c r="AB3" s="52">
        <f t="shared" ref="AB3" si="0">(M3-B3)/(B3+1E-50)</f>
        <v>-0.90692833068000311</v>
      </c>
      <c r="AC3" s="52">
        <f t="shared" ref="AC3" si="1">(N3-C3)/(C3+1E-50)</f>
        <v>-0.90660512947425942</v>
      </c>
      <c r="AD3" s="30"/>
      <c r="AE3" s="30">
        <v>2</v>
      </c>
      <c r="AF3" s="30" t="s">
        <v>1</v>
      </c>
      <c r="AG3" s="30">
        <v>8.3362577403600007</v>
      </c>
      <c r="AH3" s="30">
        <v>12.8546350233</v>
      </c>
      <c r="AI3" s="30">
        <v>0.24590354118400001</v>
      </c>
      <c r="AJ3" s="30">
        <v>0.21884550295800001</v>
      </c>
      <c r="AK3" s="30">
        <v>7.6385713595300002</v>
      </c>
      <c r="AL3" s="30">
        <v>0.35554680942200001</v>
      </c>
      <c r="AM3" s="30">
        <v>2.94771124681</v>
      </c>
      <c r="AN3" s="30">
        <v>1649.87194778</v>
      </c>
      <c r="AO3" s="30">
        <v>1.2324279250800001</v>
      </c>
      <c r="AP3" s="30">
        <v>0.212947641622</v>
      </c>
      <c r="AQ3" s="30">
        <v>107.892336099</v>
      </c>
      <c r="AR3" s="30">
        <v>8.6885426730599999E-2</v>
      </c>
      <c r="AS3" s="30">
        <v>4.08272414194</v>
      </c>
      <c r="AT3" s="30">
        <v>9.7529611170100006E-2</v>
      </c>
      <c r="AU3" s="30">
        <v>0.230505441827</v>
      </c>
      <c r="AV3" s="30">
        <v>10.2241637625</v>
      </c>
      <c r="AW3" s="30">
        <v>26.7969392808</v>
      </c>
      <c r="AX3" s="30">
        <v>1.3839158201199999</v>
      </c>
      <c r="AY3" s="30">
        <v>0.64038133408700004</v>
      </c>
      <c r="AZ3" s="28">
        <f t="shared" ref="AZ3" si="2">BA3+AN3</f>
        <v>1835.3501754884403</v>
      </c>
      <c r="BA3" s="28">
        <f t="shared" ref="BA3" si="3">SUM(AG3:AY3)-AN3</f>
        <v>185.47822770844027</v>
      </c>
      <c r="BC3" s="25">
        <f t="shared" ref="BC3" si="4">AZ3/M3</f>
        <v>0.17628150412866606</v>
      </c>
      <c r="BD3" s="25">
        <f t="shared" ref="BD3" si="5">BA3/N3</f>
        <v>0.17242572955119326</v>
      </c>
    </row>
    <row r="4" spans="1:56" x14ac:dyDescent="0.3">
      <c r="A4" s="27" t="s">
        <v>121</v>
      </c>
      <c r="B4" s="28">
        <v>72760.884940000004</v>
      </c>
      <c r="C4" s="28">
        <v>13660.597146</v>
      </c>
      <c r="E4" s="30" t="s">
        <v>121</v>
      </c>
      <c r="F4" s="28">
        <v>501.500624238716</v>
      </c>
      <c r="G4" s="28">
        <v>645.27716739143602</v>
      </c>
      <c r="H4" s="28">
        <v>16.838565783164398</v>
      </c>
      <c r="I4" s="28">
        <v>53.864196938882301</v>
      </c>
      <c r="J4" s="28">
        <v>428.21665834421799</v>
      </c>
      <c r="K4" s="28">
        <v>20.068195131092299</v>
      </c>
      <c r="L4" s="28">
        <v>167.91321692929199</v>
      </c>
      <c r="M4" s="28">
        <v>56825.705905520903</v>
      </c>
      <c r="N4" s="28">
        <v>10475.4144434707</v>
      </c>
      <c r="O4" s="28">
        <v>46350.291462050103</v>
      </c>
      <c r="P4" s="28">
        <v>63.344929975693901</v>
      </c>
      <c r="Q4" s="28">
        <v>10.854766337626801</v>
      </c>
      <c r="R4" s="28">
        <v>5758.0751456428397</v>
      </c>
      <c r="S4" s="28">
        <v>13.8836881121271</v>
      </c>
      <c r="T4" s="28">
        <v>306.114512144711</v>
      </c>
      <c r="U4" s="28">
        <v>6.55304662224352</v>
      </c>
      <c r="V4" s="28">
        <v>8.4560708124583304</v>
      </c>
      <c r="W4" s="28">
        <v>765.18114353742703</v>
      </c>
      <c r="X4" s="28">
        <v>1594.8995064953599</v>
      </c>
      <c r="Y4" s="28">
        <v>77.064658366264794</v>
      </c>
      <c r="Z4" s="28">
        <v>37.308350667173599</v>
      </c>
      <c r="AA4" s="30"/>
      <c r="AB4" s="52">
        <f t="shared" ref="AB4:AC16" si="6">(M4-B4)/(B4+1E-50)</f>
        <v>-0.21900749348526408</v>
      </c>
      <c r="AC4" s="52">
        <f t="shared" si="6"/>
        <v>-0.23316570048052132</v>
      </c>
      <c r="AD4" s="30"/>
      <c r="AE4" s="30">
        <v>110</v>
      </c>
      <c r="AF4" s="30" t="s">
        <v>121</v>
      </c>
      <c r="AG4" s="30">
        <v>129.11072435299999</v>
      </c>
      <c r="AH4" s="30">
        <v>170.68366109499999</v>
      </c>
      <c r="AI4" s="30">
        <v>4.2532281194700001</v>
      </c>
      <c r="AJ4" s="30">
        <v>14.9184142267</v>
      </c>
      <c r="AK4" s="30">
        <v>109.48647555700001</v>
      </c>
      <c r="AL4" s="30">
        <v>5.40966544555</v>
      </c>
      <c r="AM4" s="30">
        <v>43.387821908299998</v>
      </c>
      <c r="AN4" s="30">
        <v>11193.790863599999</v>
      </c>
      <c r="AO4" s="30">
        <v>14.5829387486</v>
      </c>
      <c r="AP4" s="30">
        <v>2.75953174109</v>
      </c>
      <c r="AQ4" s="30">
        <v>1496.8819383800001</v>
      </c>
      <c r="AR4" s="30">
        <v>3.76872226975</v>
      </c>
      <c r="AS4" s="30">
        <v>80.795795466800001</v>
      </c>
      <c r="AT4" s="30">
        <v>1.7733649870099999</v>
      </c>
      <c r="AU4" s="30">
        <v>1.8530053043500001</v>
      </c>
      <c r="AV4" s="30">
        <v>201.90256969199999</v>
      </c>
      <c r="AW4" s="30">
        <v>409.07566781700001</v>
      </c>
      <c r="AX4" s="30">
        <v>20.766952805199999</v>
      </c>
      <c r="AY4" s="30">
        <v>9.7381812243599999</v>
      </c>
      <c r="AZ4" s="28">
        <f t="shared" ref="AZ4:AZ16" si="7">BA4+AN4</f>
        <v>13914.939522741179</v>
      </c>
      <c r="BA4" s="28">
        <f t="shared" ref="BA4:BA14" si="8">SUM(AG4:AY4)-AN4</f>
        <v>2721.1486591411795</v>
      </c>
      <c r="BC4" s="25">
        <f t="shared" ref="BC4:BD16" si="9">AZ4/M4</f>
        <v>0.24487050888336209</v>
      </c>
      <c r="BD4" s="25">
        <f t="shared" si="9"/>
        <v>0.25976525070444967</v>
      </c>
    </row>
    <row r="5" spans="1:56" x14ac:dyDescent="0.3">
      <c r="A5" s="6" t="s">
        <v>77</v>
      </c>
      <c r="B5" s="28">
        <v>20947.089834999999</v>
      </c>
      <c r="C5" s="28">
        <v>4519.2116877999997</v>
      </c>
      <c r="E5" s="30" t="s">
        <v>77</v>
      </c>
      <c r="F5" s="28">
        <v>275.99390907036599</v>
      </c>
      <c r="G5" s="28">
        <v>218.28159680770699</v>
      </c>
      <c r="H5" s="28">
        <v>7.3850830866912398</v>
      </c>
      <c r="I5" s="28">
        <v>19.362551519259998</v>
      </c>
      <c r="J5" s="28">
        <v>209.166814376339</v>
      </c>
      <c r="K5" s="28">
        <v>6.5572337505580496</v>
      </c>
      <c r="L5" s="28">
        <v>79.031378935939202</v>
      </c>
      <c r="M5" s="28">
        <v>21001.688235144898</v>
      </c>
      <c r="N5" s="28">
        <v>4530.7496459928198</v>
      </c>
      <c r="O5" s="28">
        <v>16470.938589152101</v>
      </c>
      <c r="P5" s="28">
        <v>22.373764447163399</v>
      </c>
      <c r="Q5" s="28">
        <v>5.0255087991975298</v>
      </c>
      <c r="R5" s="28">
        <v>2402.1435153799898</v>
      </c>
      <c r="S5" s="28">
        <v>6.6897217215893097</v>
      </c>
      <c r="T5" s="28">
        <v>115.29526292873</v>
      </c>
      <c r="U5" s="28">
        <v>3.0533337742577298</v>
      </c>
      <c r="V5" s="28">
        <v>4.3679182305703996</v>
      </c>
      <c r="W5" s="28">
        <v>288.28805646036898</v>
      </c>
      <c r="X5" s="28">
        <v>825.16428600561005</v>
      </c>
      <c r="Y5" s="28">
        <v>24.268437639511198</v>
      </c>
      <c r="Z5" s="28">
        <v>18.3012730589681</v>
      </c>
      <c r="AA5" s="30"/>
      <c r="AB5" s="52">
        <f t="shared" si="6"/>
        <v>2.6064909529185513E-3</v>
      </c>
      <c r="AC5" s="52">
        <f t="shared" si="6"/>
        <v>2.5530908906010647E-3</v>
      </c>
      <c r="AD5" s="30"/>
      <c r="AE5" s="30">
        <v>111</v>
      </c>
      <c r="AF5" s="30" t="s">
        <v>77</v>
      </c>
      <c r="AG5" s="30">
        <v>163.75347510500001</v>
      </c>
      <c r="AH5" s="30">
        <v>130.44192993300001</v>
      </c>
      <c r="AI5" s="30">
        <v>4.4477159349299997</v>
      </c>
      <c r="AJ5" s="30">
        <v>12.0317202141</v>
      </c>
      <c r="AK5" s="30">
        <v>124.326678629</v>
      </c>
      <c r="AL5" s="30">
        <v>3.94372150412</v>
      </c>
      <c r="AM5" s="30">
        <v>47.033899610500001</v>
      </c>
      <c r="AN5" s="30">
        <v>9820.8227936900003</v>
      </c>
      <c r="AO5" s="30">
        <v>13.5445410386</v>
      </c>
      <c r="AP5" s="30">
        <v>2.98238661195</v>
      </c>
      <c r="AQ5" s="30">
        <v>1431.3728508700001</v>
      </c>
      <c r="AR5" s="30">
        <v>4.0667907439300004</v>
      </c>
      <c r="AS5" s="30">
        <v>69.904356185500006</v>
      </c>
      <c r="AT5" s="30">
        <v>1.82102449664</v>
      </c>
      <c r="AU5" s="30">
        <v>2.5626386034699999</v>
      </c>
      <c r="AV5" s="30">
        <v>174.78252381799999</v>
      </c>
      <c r="AW5" s="30">
        <v>490.526064072</v>
      </c>
      <c r="AX5" s="30">
        <v>14.6111270286</v>
      </c>
      <c r="AY5" s="30">
        <v>10.876218058399999</v>
      </c>
      <c r="AZ5" s="28">
        <f t="shared" si="7"/>
        <v>12523.852456147739</v>
      </c>
      <c r="BA5" s="28">
        <f t="shared" si="8"/>
        <v>2703.0296624577386</v>
      </c>
      <c r="BC5" s="25">
        <f t="shared" si="9"/>
        <v>0.59632598655521052</v>
      </c>
      <c r="BD5" s="25">
        <f t="shared" si="9"/>
        <v>0.59659656208292344</v>
      </c>
    </row>
    <row r="6" spans="1:56" x14ac:dyDescent="0.3">
      <c r="A6" s="6" t="s">
        <v>71</v>
      </c>
      <c r="B6" s="28">
        <v>95542.940453000003</v>
      </c>
      <c r="C6" s="28">
        <v>17882.683602000001</v>
      </c>
      <c r="E6" s="30" t="s">
        <v>71</v>
      </c>
      <c r="F6" s="28">
        <v>884.41162816845394</v>
      </c>
      <c r="G6" s="28">
        <v>1036.6790494772199</v>
      </c>
      <c r="H6" s="28">
        <v>30.909708934781701</v>
      </c>
      <c r="I6" s="28">
        <v>104.59973500443699</v>
      </c>
      <c r="J6" s="28">
        <v>744.15430744555795</v>
      </c>
      <c r="K6" s="28">
        <v>33.421937091111502</v>
      </c>
      <c r="L6" s="28">
        <v>289.56876557703202</v>
      </c>
      <c r="M6" s="28">
        <v>95788.905506043404</v>
      </c>
      <c r="N6" s="28">
        <v>17927.980645072301</v>
      </c>
      <c r="O6" s="28">
        <v>77860.924860971005</v>
      </c>
      <c r="P6" s="28">
        <v>118.317868130535</v>
      </c>
      <c r="Q6" s="28">
        <v>18.514079487645802</v>
      </c>
      <c r="R6" s="28">
        <v>9706.8522032440997</v>
      </c>
      <c r="S6" s="28">
        <v>26.478752955571402</v>
      </c>
      <c r="T6" s="28">
        <v>544.43805221647199</v>
      </c>
      <c r="U6" s="28">
        <v>11.511161449979801</v>
      </c>
      <c r="V6" s="28">
        <v>16.325161130309699</v>
      </c>
      <c r="W6" s="28">
        <v>1361.03654546757</v>
      </c>
      <c r="X6" s="28">
        <v>2809.0341352645801</v>
      </c>
      <c r="Y6" s="28">
        <v>127.75206280968</v>
      </c>
      <c r="Z6" s="28">
        <v>63.975491217337101</v>
      </c>
      <c r="AA6" s="30"/>
      <c r="AB6" s="52">
        <f t="shared" si="6"/>
        <v>2.5743927481946972E-3</v>
      </c>
      <c r="AC6" s="52">
        <f t="shared" si="6"/>
        <v>2.5330114920354479E-3</v>
      </c>
      <c r="AD6" s="30"/>
      <c r="AE6" s="30">
        <v>112</v>
      </c>
      <c r="AF6" s="30" t="s">
        <v>71</v>
      </c>
      <c r="AG6" s="30">
        <v>198.027471209</v>
      </c>
      <c r="AH6" s="30">
        <v>220.791164724</v>
      </c>
      <c r="AI6" s="30">
        <v>7.1191096039200001</v>
      </c>
      <c r="AJ6" s="30">
        <v>26.270931751900001</v>
      </c>
      <c r="AK6" s="30">
        <v>164.263121598</v>
      </c>
      <c r="AL6" s="30">
        <v>7.2983673919600003</v>
      </c>
      <c r="AM6" s="30">
        <v>64.032882623299997</v>
      </c>
      <c r="AN6" s="30">
        <v>16340.21739</v>
      </c>
      <c r="AO6" s="30">
        <v>26.199038891899999</v>
      </c>
      <c r="AP6" s="30">
        <v>4.0038497301799998</v>
      </c>
      <c r="AQ6" s="30">
        <v>2112.6500397300001</v>
      </c>
      <c r="AR6" s="30">
        <v>6.5784690811699997</v>
      </c>
      <c r="AS6" s="30">
        <v>126.015785705</v>
      </c>
      <c r="AT6" s="30">
        <v>2.6014026531900001</v>
      </c>
      <c r="AU6" s="30">
        <v>3.3220788382999999</v>
      </c>
      <c r="AV6" s="30">
        <v>314.95761950100001</v>
      </c>
      <c r="AW6" s="30">
        <v>627.94195672900003</v>
      </c>
      <c r="AX6" s="30">
        <v>27.809573906600001</v>
      </c>
      <c r="AY6" s="30">
        <v>14.175512401200001</v>
      </c>
      <c r="AZ6" s="28">
        <f t="shared" si="7"/>
        <v>20294.275766069622</v>
      </c>
      <c r="BA6" s="28">
        <f t="shared" si="8"/>
        <v>3954.0583760696227</v>
      </c>
      <c r="BC6" s="25">
        <f t="shared" si="9"/>
        <v>0.21186457511814077</v>
      </c>
      <c r="BD6" s="25">
        <f t="shared" si="9"/>
        <v>0.22055235636125245</v>
      </c>
    </row>
    <row r="7" spans="1:56" x14ac:dyDescent="0.3">
      <c r="A7" s="6" t="s">
        <v>122</v>
      </c>
      <c r="B7" s="28">
        <v>100938.18328</v>
      </c>
      <c r="C7" s="28">
        <v>19064.009300000002</v>
      </c>
      <c r="E7" s="30" t="s">
        <v>122</v>
      </c>
      <c r="F7" s="28">
        <v>968.39039964285098</v>
      </c>
      <c r="G7" s="28">
        <v>1090.01481869739</v>
      </c>
      <c r="H7" s="28">
        <v>32.729727233144303</v>
      </c>
      <c r="I7" s="28">
        <v>106.085398457867</v>
      </c>
      <c r="J7" s="28">
        <v>804.16211974404098</v>
      </c>
      <c r="K7" s="28">
        <v>34.154582582384002</v>
      </c>
      <c r="L7" s="28">
        <v>311.89653455469397</v>
      </c>
      <c r="M7" s="28">
        <v>101160.262677733</v>
      </c>
      <c r="N7" s="28">
        <v>19105.259775349001</v>
      </c>
      <c r="O7" s="28">
        <v>82055.002902384804</v>
      </c>
      <c r="P7" s="28">
        <v>122.196815533766</v>
      </c>
      <c r="Q7" s="28">
        <v>19.9254289918815</v>
      </c>
      <c r="R7" s="28">
        <v>10316.094703946799</v>
      </c>
      <c r="S7" s="28">
        <v>28.260140324189599</v>
      </c>
      <c r="T7" s="28">
        <v>568.97778832321899</v>
      </c>
      <c r="U7" s="28">
        <v>12.128171541637</v>
      </c>
      <c r="V7" s="28">
        <v>16.615244409905401</v>
      </c>
      <c r="W7" s="28">
        <v>1422.39405964604</v>
      </c>
      <c r="X7" s="28">
        <v>3051.6854924849899</v>
      </c>
      <c r="Y7" s="28">
        <v>130.183268241869</v>
      </c>
      <c r="Z7" s="28">
        <v>69.365080992300307</v>
      </c>
      <c r="AA7" s="30"/>
      <c r="AB7" s="52">
        <f t="shared" si="6"/>
        <v>2.2001525143063101E-3</v>
      </c>
      <c r="AC7" s="52">
        <f t="shared" si="6"/>
        <v>2.1637880416371445E-3</v>
      </c>
      <c r="AD7" s="30"/>
      <c r="AE7" s="30">
        <v>113</v>
      </c>
      <c r="AF7" s="30" t="s">
        <v>122</v>
      </c>
      <c r="AG7" s="30">
        <v>109.558096878</v>
      </c>
      <c r="AH7" s="30">
        <v>118.64205987</v>
      </c>
      <c r="AI7" s="30">
        <v>3.8281255092299999</v>
      </c>
      <c r="AJ7" s="30">
        <v>13.903709278199999</v>
      </c>
      <c r="AK7" s="30">
        <v>89.795028317000003</v>
      </c>
      <c r="AL7" s="30">
        <v>3.83420565658</v>
      </c>
      <c r="AM7" s="30">
        <v>34.971239116200003</v>
      </c>
      <c r="AN7" s="30">
        <v>8638.3122473700005</v>
      </c>
      <c r="AO7" s="30">
        <v>13.593141810500001</v>
      </c>
      <c r="AP7" s="30">
        <v>2.1776894740400001</v>
      </c>
      <c r="AQ7" s="30">
        <v>1141.72724541</v>
      </c>
      <c r="AR7" s="30">
        <v>3.60624144288</v>
      </c>
      <c r="AS7" s="30">
        <v>67.538839234999998</v>
      </c>
      <c r="AT7" s="30">
        <v>1.39447922837</v>
      </c>
      <c r="AU7" s="30">
        <v>1.6340122911899999</v>
      </c>
      <c r="AV7" s="30">
        <v>168.79249926899999</v>
      </c>
      <c r="AW7" s="30">
        <v>345.03050209000003</v>
      </c>
      <c r="AX7" s="30">
        <v>14.5815212337</v>
      </c>
      <c r="AY7" s="30">
        <v>7.7987720728800003</v>
      </c>
      <c r="AZ7" s="28">
        <f t="shared" si="7"/>
        <v>10780.719655552768</v>
      </c>
      <c r="BA7" s="28">
        <f t="shared" si="8"/>
        <v>2142.4074081827675</v>
      </c>
      <c r="BC7" s="25">
        <f t="shared" si="9"/>
        <v>0.10657069653819491</v>
      </c>
      <c r="BD7" s="25">
        <f t="shared" si="9"/>
        <v>0.11213704672820297</v>
      </c>
    </row>
    <row r="8" spans="1:56" x14ac:dyDescent="0.3">
      <c r="A8" s="6" t="s">
        <v>123</v>
      </c>
      <c r="B8" s="28">
        <v>784414.47311000002</v>
      </c>
      <c r="C8" s="28">
        <v>146395.76639</v>
      </c>
      <c r="E8" s="30" t="s">
        <v>123</v>
      </c>
      <c r="F8" s="28">
        <v>7161.7203558259798</v>
      </c>
      <c r="G8" s="28">
        <v>9305.9849358179399</v>
      </c>
      <c r="H8" s="28">
        <v>206.02113482916801</v>
      </c>
      <c r="I8" s="28">
        <v>538.50794303256703</v>
      </c>
      <c r="J8" s="28">
        <v>6051.6891031046498</v>
      </c>
      <c r="K8" s="28">
        <v>286.742643011072</v>
      </c>
      <c r="L8" s="28">
        <v>2371.0260002094301</v>
      </c>
      <c r="M8" s="28">
        <v>783979.95470130094</v>
      </c>
      <c r="N8" s="28">
        <v>146348.72452002601</v>
      </c>
      <c r="O8" s="28">
        <v>637631.23018127505</v>
      </c>
      <c r="P8" s="28">
        <v>729.16720723997798</v>
      </c>
      <c r="Q8" s="28">
        <v>156.912596989588</v>
      </c>
      <c r="R8" s="28">
        <v>81931.439554225406</v>
      </c>
      <c r="S8" s="28">
        <v>151.30197038090299</v>
      </c>
      <c r="T8" s="28">
        <v>3776.2887558766902</v>
      </c>
      <c r="U8" s="28">
        <v>103.435842082926</v>
      </c>
      <c r="V8" s="28">
        <v>157.859939703588</v>
      </c>
      <c r="W8" s="28">
        <v>9441.8360014770897</v>
      </c>
      <c r="X8" s="28">
        <v>22352.795352656802</v>
      </c>
      <c r="Y8" s="28">
        <v>1091.36724648224</v>
      </c>
      <c r="Z8" s="28">
        <v>534.62793708008803</v>
      </c>
      <c r="AA8" s="30"/>
      <c r="AB8" s="52">
        <f t="shared" si="6"/>
        <v>-5.5393981574093697E-4</v>
      </c>
      <c r="AC8" s="52">
        <f t="shared" si="6"/>
        <v>-3.2133354081207902E-4</v>
      </c>
      <c r="AD8" s="30"/>
      <c r="AE8" s="30">
        <v>124</v>
      </c>
      <c r="AF8" s="30" t="s">
        <v>123</v>
      </c>
      <c r="AG8" s="30">
        <v>958.87642284000003</v>
      </c>
      <c r="AH8" s="30">
        <v>1234.0937526600001</v>
      </c>
      <c r="AI8" s="30">
        <v>27.160333761899999</v>
      </c>
      <c r="AJ8" s="30">
        <v>83.4405631578</v>
      </c>
      <c r="AK8" s="30">
        <v>796.81411356900003</v>
      </c>
      <c r="AL8" s="30">
        <v>39.262655652100001</v>
      </c>
      <c r="AM8" s="30">
        <v>315.170432973</v>
      </c>
      <c r="AN8" s="30">
        <v>77118.628336399997</v>
      </c>
      <c r="AO8" s="30">
        <v>83.748862910100001</v>
      </c>
      <c r="AP8" s="30">
        <v>20.373433217900001</v>
      </c>
      <c r="AQ8" s="30">
        <v>10838.8883234</v>
      </c>
      <c r="AR8" s="30">
        <v>22.6240167411</v>
      </c>
      <c r="AS8" s="30">
        <v>519.617942094</v>
      </c>
      <c r="AT8" s="30">
        <v>14.8340931317</v>
      </c>
      <c r="AU8" s="30">
        <v>19.6456244494</v>
      </c>
      <c r="AV8" s="30">
        <v>1298.6515939200001</v>
      </c>
      <c r="AW8" s="30">
        <v>2972.48900688</v>
      </c>
      <c r="AX8" s="30">
        <v>148.761082894</v>
      </c>
      <c r="AY8" s="30">
        <v>71.831191349199997</v>
      </c>
      <c r="AZ8" s="28">
        <f t="shared" si="7"/>
        <v>96584.911782001218</v>
      </c>
      <c r="BA8" s="28">
        <f t="shared" si="8"/>
        <v>19466.283445601221</v>
      </c>
      <c r="BC8" s="25">
        <f t="shared" si="9"/>
        <v>0.12319819046751061</v>
      </c>
      <c r="BD8" s="25">
        <f t="shared" si="9"/>
        <v>0.13301300376510969</v>
      </c>
    </row>
    <row r="9" spans="1:56" x14ac:dyDescent="0.3">
      <c r="A9" s="6" t="s">
        <v>72</v>
      </c>
      <c r="B9" s="28">
        <v>1367075.2307</v>
      </c>
      <c r="C9" s="28">
        <v>256385.00268999999</v>
      </c>
      <c r="E9" s="30" t="s">
        <v>72</v>
      </c>
      <c r="F9" s="28">
        <v>12701.5383918384</v>
      </c>
      <c r="G9" s="28">
        <v>16500.683871536599</v>
      </c>
      <c r="H9" s="28">
        <v>343.84886621802502</v>
      </c>
      <c r="I9" s="28">
        <v>796.40651135104804</v>
      </c>
      <c r="J9" s="28">
        <v>10685.1800878541</v>
      </c>
      <c r="K9" s="28">
        <v>496.94673280532601</v>
      </c>
      <c r="L9" s="28">
        <v>4176.7997012737196</v>
      </c>
      <c r="M9" s="28">
        <v>1369610.3679988</v>
      </c>
      <c r="N9" s="28">
        <v>256850.97209169</v>
      </c>
      <c r="O9" s="28">
        <v>1112759.3959071101</v>
      </c>
      <c r="P9" s="28">
        <v>1190.43491404729</v>
      </c>
      <c r="Q9" s="28">
        <v>278.8245727167</v>
      </c>
      <c r="R9" s="28">
        <v>144776.683917833</v>
      </c>
      <c r="S9" s="28">
        <v>239.85318992267199</v>
      </c>
      <c r="T9" s="28">
        <v>6285.9795466194801</v>
      </c>
      <c r="U9" s="28">
        <v>171.70172434508899</v>
      </c>
      <c r="V9" s="28">
        <v>252.44643011072699</v>
      </c>
      <c r="W9" s="28">
        <v>15718.031466569601</v>
      </c>
      <c r="X9" s="28">
        <v>39387.920937846196</v>
      </c>
      <c r="Y9" s="28">
        <v>1898.98952374653</v>
      </c>
      <c r="Z9" s="28">
        <v>948.70170505464796</v>
      </c>
      <c r="AA9" s="30"/>
      <c r="AB9" s="52">
        <f t="shared" si="6"/>
        <v>1.8544241325343554E-3</v>
      </c>
      <c r="AC9" s="52">
        <f t="shared" si="6"/>
        <v>1.8174596673012715E-3</v>
      </c>
      <c r="AD9" s="30"/>
      <c r="AE9" s="30">
        <v>135</v>
      </c>
      <c r="AF9" s="30" t="s">
        <v>72</v>
      </c>
      <c r="AG9" s="30">
        <v>3208.0587446200002</v>
      </c>
      <c r="AH9" s="30">
        <v>4138.0574228100004</v>
      </c>
      <c r="AI9" s="30">
        <v>84.438307052900001</v>
      </c>
      <c r="AJ9" s="30">
        <v>208.68828116099999</v>
      </c>
      <c r="AK9" s="30">
        <v>2671.3116053600002</v>
      </c>
      <c r="AL9" s="30">
        <v>126.750830127</v>
      </c>
      <c r="AM9" s="30">
        <v>1048.81538095</v>
      </c>
      <c r="AN9" s="30">
        <v>265773.180987</v>
      </c>
      <c r="AO9" s="30">
        <v>268.81261974799997</v>
      </c>
      <c r="AP9" s="30">
        <v>69.3823937234</v>
      </c>
      <c r="AQ9" s="30">
        <v>36259.980433600002</v>
      </c>
      <c r="AR9" s="30">
        <v>62.244110317199997</v>
      </c>
      <c r="AS9" s="30">
        <v>1579.5213340400001</v>
      </c>
      <c r="AT9" s="30">
        <v>45.889172828</v>
      </c>
      <c r="AU9" s="30">
        <v>64.505459264300001</v>
      </c>
      <c r="AV9" s="30">
        <v>3948.8632627699999</v>
      </c>
      <c r="AW9" s="30">
        <v>9890.1710640900001</v>
      </c>
      <c r="AX9" s="30">
        <v>482.24358211499998</v>
      </c>
      <c r="AY9" s="30">
        <v>239.842180434</v>
      </c>
      <c r="AZ9" s="28">
        <f t="shared" si="7"/>
        <v>330170.75717201078</v>
      </c>
      <c r="BA9" s="28">
        <f t="shared" si="8"/>
        <v>64397.576185010781</v>
      </c>
      <c r="BC9" s="25">
        <f t="shared" si="9"/>
        <v>0.24106911344022483</v>
      </c>
      <c r="BD9" s="25">
        <f t="shared" si="9"/>
        <v>0.25071961246859636</v>
      </c>
    </row>
    <row r="10" spans="1:56" x14ac:dyDescent="0.3">
      <c r="A10" s="6" t="s">
        <v>124</v>
      </c>
      <c r="B10" s="28">
        <v>435052.50138999999</v>
      </c>
      <c r="C10" s="28">
        <v>92161.884355000002</v>
      </c>
      <c r="E10" s="30" t="s">
        <v>124</v>
      </c>
      <c r="F10" s="28">
        <v>5743.1628631425701</v>
      </c>
      <c r="G10" s="28">
        <v>4829.73916345618</v>
      </c>
      <c r="H10" s="28">
        <v>117.16153838522401</v>
      </c>
      <c r="I10" s="28">
        <v>180.06459994378201</v>
      </c>
      <c r="J10" s="28">
        <v>4298.1069043249099</v>
      </c>
      <c r="K10" s="28">
        <v>140.43666396600401</v>
      </c>
      <c r="L10" s="28">
        <v>1625.22267762363</v>
      </c>
      <c r="M10" s="28">
        <v>435908.54581358802</v>
      </c>
      <c r="N10" s="28">
        <v>92344.784913661395</v>
      </c>
      <c r="O10" s="28">
        <v>343563.76089992601</v>
      </c>
      <c r="P10" s="28">
        <v>268.83963083604698</v>
      </c>
      <c r="Q10" s="28">
        <v>106.791857008218</v>
      </c>
      <c r="R10" s="28">
        <v>50735.068785308402</v>
      </c>
      <c r="S10" s="28">
        <v>92.737817644691702</v>
      </c>
      <c r="T10" s="28">
        <v>1824.9170537431701</v>
      </c>
      <c r="U10" s="28">
        <v>63.338709524518102</v>
      </c>
      <c r="V10" s="28">
        <v>90.712302562321796</v>
      </c>
      <c r="W10" s="28">
        <v>4564.4261853976795</v>
      </c>
      <c r="X10" s="28">
        <v>16755.209757656899</v>
      </c>
      <c r="Y10" s="28">
        <v>521.84897512635098</v>
      </c>
      <c r="Z10" s="28">
        <v>386.99942801082301</v>
      </c>
      <c r="AA10" s="30"/>
      <c r="AB10" s="52">
        <f t="shared" si="6"/>
        <v>1.9676807301485487E-3</v>
      </c>
      <c r="AC10" s="52">
        <f t="shared" si="6"/>
        <v>1.9845574983783434E-3</v>
      </c>
      <c r="AD10" s="30"/>
      <c r="AE10" s="30">
        <v>146</v>
      </c>
      <c r="AF10" s="30" t="s">
        <v>124</v>
      </c>
      <c r="AG10" s="30">
        <v>1866.7833613299999</v>
      </c>
      <c r="AH10" s="30">
        <v>1586.0438514</v>
      </c>
      <c r="AI10" s="30">
        <v>37.574583288500001</v>
      </c>
      <c r="AJ10" s="30">
        <v>57.912276091700001</v>
      </c>
      <c r="AK10" s="30">
        <v>1396.24606533</v>
      </c>
      <c r="AL10" s="30">
        <v>46.442512893299998</v>
      </c>
      <c r="AM10" s="30">
        <v>528.98505830299996</v>
      </c>
      <c r="AN10" s="30">
        <v>110668.033838</v>
      </c>
      <c r="AO10" s="30">
        <v>82.537435645499997</v>
      </c>
      <c r="AP10" s="30">
        <v>34.730217091699998</v>
      </c>
      <c r="AQ10" s="30">
        <v>16551.1731416</v>
      </c>
      <c r="AR10" s="30">
        <v>29.8804974096</v>
      </c>
      <c r="AS10" s="30">
        <v>591.72885822199999</v>
      </c>
      <c r="AT10" s="30">
        <v>21.195512219800001</v>
      </c>
      <c r="AU10" s="30">
        <v>30.2967409926</v>
      </c>
      <c r="AV10" s="30">
        <v>1479.95559583</v>
      </c>
      <c r="AW10" s="30">
        <v>5440.1146320899998</v>
      </c>
      <c r="AX10" s="30">
        <v>172.32466559599999</v>
      </c>
      <c r="AY10" s="30">
        <v>126.154962082</v>
      </c>
      <c r="AZ10" s="28">
        <f t="shared" si="7"/>
        <v>140748.11380541569</v>
      </c>
      <c r="BA10" s="28">
        <f t="shared" si="8"/>
        <v>30080.079967415688</v>
      </c>
      <c r="BC10" s="25">
        <f t="shared" si="9"/>
        <v>0.32288450216712483</v>
      </c>
      <c r="BD10" s="25">
        <f t="shared" si="9"/>
        <v>0.32573664008789815</v>
      </c>
    </row>
    <row r="11" spans="1:56" x14ac:dyDescent="0.3">
      <c r="A11" s="6" t="s">
        <v>125</v>
      </c>
      <c r="B11" s="28">
        <v>1807903.7749000001</v>
      </c>
      <c r="C11" s="28">
        <v>377037.09493999998</v>
      </c>
      <c r="E11" s="30" t="s">
        <v>125</v>
      </c>
      <c r="F11" s="28">
        <v>25419.5630306938</v>
      </c>
      <c r="G11" s="28">
        <v>19269.5602727117</v>
      </c>
      <c r="H11" s="28">
        <v>401.85862343402903</v>
      </c>
      <c r="I11" s="28">
        <v>168.513969477008</v>
      </c>
      <c r="J11" s="28">
        <v>18258.1597226585</v>
      </c>
      <c r="K11" s="28">
        <v>508.98044213693998</v>
      </c>
      <c r="L11" s="28">
        <v>6856.0420432436604</v>
      </c>
      <c r="M11" s="28">
        <v>1812115.3701241701</v>
      </c>
      <c r="N11" s="28">
        <v>377906.77678103099</v>
      </c>
      <c r="O11" s="28">
        <v>1434208.5933431401</v>
      </c>
      <c r="P11" s="28">
        <v>400.81316567183001</v>
      </c>
      <c r="Q11" s="28">
        <v>451.344295485484</v>
      </c>
      <c r="R11" s="28">
        <v>208962.73648263499</v>
      </c>
      <c r="S11" s="28">
        <v>325.18032518174402</v>
      </c>
      <c r="T11" s="28">
        <v>5917.7494138461198</v>
      </c>
      <c r="U11" s="28">
        <v>232.378687478297</v>
      </c>
      <c r="V11" s="28">
        <v>234.83625743370899</v>
      </c>
      <c r="W11" s="28">
        <v>14801.3256612488</v>
      </c>
      <c r="X11" s="28">
        <v>72121.407545318696</v>
      </c>
      <c r="Y11" s="28">
        <v>1888.4716052403801</v>
      </c>
      <c r="Z11" s="28">
        <v>1687.85523713465</v>
      </c>
      <c r="AA11" s="30"/>
      <c r="AB11" s="52">
        <f t="shared" si="6"/>
        <v>2.3295461200101585E-3</v>
      </c>
      <c r="AC11" s="52">
        <f t="shared" si="6"/>
        <v>2.3066214245296085E-3</v>
      </c>
      <c r="AD11" s="30"/>
      <c r="AE11" s="30">
        <v>147</v>
      </c>
      <c r="AF11" s="30" t="s">
        <v>125</v>
      </c>
      <c r="AG11" s="30">
        <v>9291.8838043399992</v>
      </c>
      <c r="AH11" s="30">
        <v>7187.1674235</v>
      </c>
      <c r="AI11" s="30">
        <v>146.67141798700001</v>
      </c>
      <c r="AJ11" s="30">
        <v>61.962950469500001</v>
      </c>
      <c r="AK11" s="30">
        <v>6693.4804773100004</v>
      </c>
      <c r="AL11" s="30">
        <v>190.90181687800001</v>
      </c>
      <c r="AM11" s="30">
        <v>2517.83250043</v>
      </c>
      <c r="AN11" s="30">
        <v>528437.82605999999</v>
      </c>
      <c r="AO11" s="30">
        <v>144.25620585300001</v>
      </c>
      <c r="AP11" s="30">
        <v>165.867898258</v>
      </c>
      <c r="AQ11" s="30">
        <v>77110.660310299994</v>
      </c>
      <c r="AR11" s="30">
        <v>117.876650766</v>
      </c>
      <c r="AS11" s="30">
        <v>2187.6435216199998</v>
      </c>
      <c r="AT11" s="30">
        <v>86.507417035800003</v>
      </c>
      <c r="AU11" s="30">
        <v>87.992284732900004</v>
      </c>
      <c r="AV11" s="30">
        <v>5471.4029024399997</v>
      </c>
      <c r="AW11" s="30">
        <v>26386.305297999999</v>
      </c>
      <c r="AX11" s="30">
        <v>708.93178377200002</v>
      </c>
      <c r="AY11" s="30">
        <v>619.50715295099997</v>
      </c>
      <c r="AZ11" s="28">
        <f t="shared" si="7"/>
        <v>667614.67787664302</v>
      </c>
      <c r="BA11" s="28">
        <f t="shared" si="8"/>
        <v>139176.85181664303</v>
      </c>
      <c r="BC11" s="25">
        <f t="shared" si="9"/>
        <v>0.36841731430758551</v>
      </c>
      <c r="BD11" s="25">
        <f t="shared" si="9"/>
        <v>0.36828355660127715</v>
      </c>
    </row>
    <row r="12" spans="1:56" x14ac:dyDescent="0.3">
      <c r="A12" s="6" t="s">
        <v>126</v>
      </c>
      <c r="B12" s="28">
        <v>3939431.4462000001</v>
      </c>
      <c r="C12" s="28">
        <v>717370.37603000004</v>
      </c>
      <c r="E12" s="30" t="s">
        <v>126</v>
      </c>
      <c r="F12" s="28">
        <v>34363.632396920097</v>
      </c>
      <c r="G12" s="28">
        <v>51905.328611033001</v>
      </c>
      <c r="H12" s="28">
        <v>689.82403710378901</v>
      </c>
      <c r="I12" s="28">
        <v>521.21219409492005</v>
      </c>
      <c r="J12" s="28">
        <v>29366.447302369401</v>
      </c>
      <c r="K12" s="28">
        <v>1482.1530730776999</v>
      </c>
      <c r="L12" s="28">
        <v>11596.166801699699</v>
      </c>
      <c r="M12" s="28">
        <v>3948154.50588171</v>
      </c>
      <c r="N12" s="28">
        <v>718950.49793184397</v>
      </c>
      <c r="O12" s="28">
        <v>3229204.0079498598</v>
      </c>
      <c r="P12" s="28">
        <v>1993.6029850581699</v>
      </c>
      <c r="Q12" s="28">
        <v>804.73507928371805</v>
      </c>
      <c r="R12" s="28">
        <v>422653.469446695</v>
      </c>
      <c r="S12" s="28">
        <v>299.59142379999599</v>
      </c>
      <c r="T12" s="28">
        <v>13960.716352232401</v>
      </c>
      <c r="U12" s="28">
        <v>451.59493190473802</v>
      </c>
      <c r="V12" s="28">
        <v>586.75719814591298</v>
      </c>
      <c r="W12" s="28">
        <v>34915.029538627699</v>
      </c>
      <c r="X12" s="28">
        <v>104936.999196415</v>
      </c>
      <c r="Y12" s="28">
        <v>5724.0997260757104</v>
      </c>
      <c r="Z12" s="28">
        <v>2699.13763730661</v>
      </c>
      <c r="AA12" s="30"/>
      <c r="AB12" s="52">
        <f t="shared" si="6"/>
        <v>2.2142940677706609E-3</v>
      </c>
      <c r="AC12" s="52">
        <f t="shared" si="6"/>
        <v>2.2026584239350439E-3</v>
      </c>
      <c r="AD12" s="30"/>
      <c r="AE12" s="30">
        <v>148</v>
      </c>
      <c r="AF12" s="30" t="s">
        <v>126</v>
      </c>
      <c r="AG12" s="30">
        <v>9111.9624141000004</v>
      </c>
      <c r="AH12" s="30">
        <v>12994.601064099999</v>
      </c>
      <c r="AI12" s="30">
        <v>185.29596406100001</v>
      </c>
      <c r="AJ12" s="30">
        <v>144.739741186</v>
      </c>
      <c r="AK12" s="30">
        <v>7688.7690852599999</v>
      </c>
      <c r="AL12" s="30">
        <v>370.57738707800002</v>
      </c>
      <c r="AM12" s="30">
        <v>3017.17635591</v>
      </c>
      <c r="AN12" s="30">
        <v>836660.01303200005</v>
      </c>
      <c r="AO12" s="30">
        <v>545.954429807</v>
      </c>
      <c r="AP12" s="30">
        <v>208.864556314</v>
      </c>
      <c r="AQ12" s="30">
        <v>108228.41695</v>
      </c>
      <c r="AR12" s="30">
        <v>85.288047894200005</v>
      </c>
      <c r="AS12" s="30">
        <v>3595.7367157399999</v>
      </c>
      <c r="AT12" s="30">
        <v>117.970161151</v>
      </c>
      <c r="AU12" s="30">
        <v>163.811073306</v>
      </c>
      <c r="AV12" s="30">
        <v>8994.0111826600005</v>
      </c>
      <c r="AW12" s="30">
        <v>27713.6428567</v>
      </c>
      <c r="AX12" s="30">
        <v>1426.1088584399999</v>
      </c>
      <c r="AY12" s="30">
        <v>701.97585416300001</v>
      </c>
      <c r="AZ12" s="28">
        <f t="shared" si="7"/>
        <v>1021954.9157298703</v>
      </c>
      <c r="BA12" s="28">
        <f t="shared" si="8"/>
        <v>185294.90269787028</v>
      </c>
      <c r="BC12" s="25">
        <f t="shared" si="9"/>
        <v>0.25884369879836938</v>
      </c>
      <c r="BD12" s="25">
        <f t="shared" si="9"/>
        <v>0.25772970911195631</v>
      </c>
    </row>
    <row r="13" spans="1:56" x14ac:dyDescent="0.3">
      <c r="A13" s="6" t="s">
        <v>73</v>
      </c>
      <c r="B13" s="28">
        <v>336627.16214999999</v>
      </c>
      <c r="C13" s="28">
        <v>65320.812207000003</v>
      </c>
      <c r="E13" s="30" t="s">
        <v>73</v>
      </c>
      <c r="F13" s="28">
        <v>3130.5972982357498</v>
      </c>
      <c r="G13" s="28">
        <v>4010.6844458406999</v>
      </c>
      <c r="H13" s="28">
        <v>98.7946315249919</v>
      </c>
      <c r="I13" s="28">
        <v>327.92235663067697</v>
      </c>
      <c r="J13" s="28">
        <v>2630.2410688007399</v>
      </c>
      <c r="K13" s="28">
        <v>126.940183865474</v>
      </c>
      <c r="L13" s="28">
        <v>1038.16945749764</v>
      </c>
      <c r="M13" s="28">
        <v>333063.00647144701</v>
      </c>
      <c r="N13" s="28">
        <v>64549.161361574501</v>
      </c>
      <c r="O13" s="28">
        <v>268513.845109872</v>
      </c>
      <c r="P13" s="28">
        <v>335.08799021147797</v>
      </c>
      <c r="Q13" s="28">
        <v>66.474595148729193</v>
      </c>
      <c r="R13" s="28">
        <v>35556.584678979401</v>
      </c>
      <c r="S13" s="28">
        <v>85.379273356592094</v>
      </c>
      <c r="T13" s="28">
        <v>1852.6908842187599</v>
      </c>
      <c r="U13" s="28">
        <v>44.378172258139102</v>
      </c>
      <c r="V13" s="28">
        <v>53.498345431196398</v>
      </c>
      <c r="W13" s="28">
        <v>4630.3111647569103</v>
      </c>
      <c r="X13" s="28">
        <v>9843.0769468189992</v>
      </c>
      <c r="Y13" s="28">
        <v>484.550402288398</v>
      </c>
      <c r="Z13" s="28">
        <v>233.77946570985901</v>
      </c>
      <c r="AA13" s="30"/>
      <c r="AB13" s="52">
        <f t="shared" si="6"/>
        <v>-1.0587843404522439E-2</v>
      </c>
      <c r="AC13" s="52">
        <f t="shared" si="6"/>
        <v>-1.1813246335335816E-2</v>
      </c>
      <c r="AD13" s="30"/>
      <c r="AE13" s="30">
        <v>159</v>
      </c>
      <c r="AF13" s="30" t="s">
        <v>73</v>
      </c>
      <c r="AG13" s="30">
        <v>319.217140868</v>
      </c>
      <c r="AH13" s="30">
        <v>402.73517797800002</v>
      </c>
      <c r="AI13" s="30">
        <v>10.370377276199999</v>
      </c>
      <c r="AJ13" s="30">
        <v>38.335093694900003</v>
      </c>
      <c r="AK13" s="30">
        <v>265.798774149</v>
      </c>
      <c r="AL13" s="30">
        <v>13.056656006600001</v>
      </c>
      <c r="AM13" s="30">
        <v>105.48317997300001</v>
      </c>
      <c r="AN13" s="30">
        <v>25720.216117299999</v>
      </c>
      <c r="AO13" s="30">
        <v>33.306624722400002</v>
      </c>
      <c r="AP13" s="30">
        <v>6.61214767321</v>
      </c>
      <c r="AQ13" s="30">
        <v>3588.57914239</v>
      </c>
      <c r="AR13" s="30">
        <v>9.7218756639899997</v>
      </c>
      <c r="AS13" s="30">
        <v>197.92674836800001</v>
      </c>
      <c r="AT13" s="30">
        <v>4.63453764492</v>
      </c>
      <c r="AU13" s="30">
        <v>4.8430760181099997</v>
      </c>
      <c r="AV13" s="30">
        <v>494.53228004599998</v>
      </c>
      <c r="AW13" s="30">
        <v>1003.69154034</v>
      </c>
      <c r="AX13" s="30">
        <v>49.768340843099999</v>
      </c>
      <c r="AY13" s="30">
        <v>23.817089165700001</v>
      </c>
      <c r="AZ13" s="28">
        <f t="shared" si="7"/>
        <v>32292.645920121136</v>
      </c>
      <c r="BA13" s="28">
        <f t="shared" si="8"/>
        <v>6572.4298028211379</v>
      </c>
      <c r="BC13" s="25">
        <f t="shared" si="9"/>
        <v>9.6956567654383249E-2</v>
      </c>
      <c r="BD13" s="25">
        <f t="shared" si="9"/>
        <v>0.10182052972005989</v>
      </c>
    </row>
    <row r="14" spans="1:56" x14ac:dyDescent="0.3">
      <c r="A14" s="6" t="s">
        <v>86</v>
      </c>
      <c r="B14" s="28">
        <v>5563.2047890000003</v>
      </c>
      <c r="C14" s="28">
        <v>966.71499302999996</v>
      </c>
      <c r="E14" s="30" t="s">
        <v>86</v>
      </c>
      <c r="F14" s="28">
        <v>4.5054470697817699E-2</v>
      </c>
      <c r="G14" s="28">
        <v>7.0477686469683998E-2</v>
      </c>
      <c r="H14" s="28">
        <v>1.2522828309550901E-3</v>
      </c>
      <c r="I14" s="28">
        <v>8.9861659970127603E-4</v>
      </c>
      <c r="J14" s="28">
        <v>4.1319990961049699E-2</v>
      </c>
      <c r="K14" s="28">
        <v>1.9415280235012601E-3</v>
      </c>
      <c r="L14" s="28">
        <v>1.59567794881969E-2</v>
      </c>
      <c r="M14" s="28">
        <v>6.6244235962895903</v>
      </c>
      <c r="N14" s="28">
        <v>1.00105636689319</v>
      </c>
      <c r="O14" s="28">
        <v>5.6233672293963997</v>
      </c>
      <c r="P14" s="28">
        <v>6.1691716684028203E-3</v>
      </c>
      <c r="Q14" s="28">
        <v>1.15098519045178E-3</v>
      </c>
      <c r="R14" s="28">
        <v>0.58432635019317802</v>
      </c>
      <c r="S14" s="28">
        <v>3.8378180856164801E-4</v>
      </c>
      <c r="T14" s="28">
        <v>2.14144953895842E-2</v>
      </c>
      <c r="U14" s="28">
        <v>5.3522214322326898E-4</v>
      </c>
      <c r="V14" s="28">
        <v>1.20487474991319E-3</v>
      </c>
      <c r="W14" s="28">
        <v>5.3626195318485198E-2</v>
      </c>
      <c r="X14" s="28">
        <v>0.14428686541333899</v>
      </c>
      <c r="Y14" s="28">
        <v>7.5544888859493996E-3</v>
      </c>
      <c r="Z14" s="28">
        <v>3.50258106119478E-3</v>
      </c>
      <c r="AA14" s="30"/>
      <c r="AB14" s="52">
        <f t="shared" si="6"/>
        <v>-0.99880924326039766</v>
      </c>
      <c r="AC14" s="52">
        <f t="shared" si="6"/>
        <v>-0.99896447621676421</v>
      </c>
      <c r="AD14" s="30"/>
      <c r="AE14" s="30">
        <v>160</v>
      </c>
      <c r="AF14" s="30" t="s">
        <v>86</v>
      </c>
      <c r="AG14" s="30">
        <v>1.3611621400000001E-3</v>
      </c>
      <c r="AH14" s="30">
        <v>2.09509883994E-3</v>
      </c>
      <c r="AI14" s="62">
        <v>3.8136944545800002E-5</v>
      </c>
      <c r="AJ14" s="62">
        <v>2.9012254909099999E-5</v>
      </c>
      <c r="AK14" s="30">
        <v>1.2443856881799999E-3</v>
      </c>
      <c r="AL14" s="62">
        <v>5.8044836380399998E-5</v>
      </c>
      <c r="AM14" s="30">
        <v>4.7992940917699999E-4</v>
      </c>
      <c r="AN14" s="30">
        <v>0.169196633455</v>
      </c>
      <c r="AO14" s="30">
        <v>1.8811891058500001E-4</v>
      </c>
      <c r="AP14" s="62">
        <v>3.4583774022599999E-5</v>
      </c>
      <c r="AQ14" s="30">
        <v>1.74843938621E-2</v>
      </c>
      <c r="AR14" s="62">
        <v>1.20193827405E-5</v>
      </c>
      <c r="AS14" s="30">
        <v>6.4586412651199999E-4</v>
      </c>
      <c r="AT14" s="62">
        <v>1.65571334724E-5</v>
      </c>
      <c r="AU14" s="62">
        <v>3.8864180409899997E-5</v>
      </c>
      <c r="AV14" s="30">
        <v>1.61743636324E-3</v>
      </c>
      <c r="AW14" s="30">
        <v>4.3554637881999996E-3</v>
      </c>
      <c r="AX14" s="30">
        <v>2.2506441506399999E-4</v>
      </c>
      <c r="AY14" s="62">
        <v>1.05183954112E-4</v>
      </c>
      <c r="AZ14" s="28">
        <f t="shared" si="7"/>
        <v>0.1992259534585907</v>
      </c>
      <c r="BA14" s="28">
        <f t="shared" si="8"/>
        <v>3.0029320003590709E-2</v>
      </c>
      <c r="BC14" s="25">
        <f t="shared" si="9"/>
        <v>3.0074458639719123E-2</v>
      </c>
      <c r="BD14" s="25">
        <f t="shared" si="9"/>
        <v>2.9997631498801261E-2</v>
      </c>
    </row>
    <row r="15" spans="1:56" x14ac:dyDescent="0.3">
      <c r="A15" s="6" t="s">
        <v>87</v>
      </c>
      <c r="B15" s="28">
        <v>10566.884561999999</v>
      </c>
      <c r="C15" s="28">
        <v>2001.925309</v>
      </c>
      <c r="E15" s="30" t="s">
        <v>180</v>
      </c>
      <c r="F15" s="28">
        <v>11.0472513324184</v>
      </c>
      <c r="G15" s="28">
        <v>23.429553288469201</v>
      </c>
      <c r="H15" s="28">
        <v>0.197779989748507</v>
      </c>
      <c r="I15" s="28">
        <v>0.13563431935051801</v>
      </c>
      <c r="J15" s="28">
        <v>10.262499710643301</v>
      </c>
      <c r="K15" s="28">
        <v>0.68347679910933201</v>
      </c>
      <c r="L15" s="28">
        <v>4.2344325578575503</v>
      </c>
      <c r="M15" s="28">
        <v>1491.2261618247601</v>
      </c>
      <c r="N15" s="28">
        <v>277.79022306916403</v>
      </c>
      <c r="O15" s="28">
        <v>1213.4359387556001</v>
      </c>
      <c r="P15" s="28">
        <v>0.43315641241863601</v>
      </c>
      <c r="Q15" s="28">
        <v>0.29710932169292897</v>
      </c>
      <c r="R15" s="28">
        <v>169.34066182752099</v>
      </c>
      <c r="S15" s="28">
        <v>4.82310058036673E-2</v>
      </c>
      <c r="T15" s="28">
        <v>5.4502909549871204</v>
      </c>
      <c r="U15" s="28">
        <v>0.17793036701444601</v>
      </c>
      <c r="V15" s="28">
        <v>0.153703412203684</v>
      </c>
      <c r="W15" s="28">
        <v>13.6203277170587</v>
      </c>
      <c r="X15" s="28">
        <v>34.618756262504199</v>
      </c>
      <c r="Y15" s="28">
        <v>2.67032722101886</v>
      </c>
      <c r="Z15" s="28">
        <v>0.989100569343629</v>
      </c>
      <c r="AA15" s="30"/>
      <c r="AB15" s="52">
        <f t="shared" si="6"/>
        <v>-0.85887740581671368</v>
      </c>
      <c r="AC15" s="52">
        <f t="shared" si="6"/>
        <v>-0.86123846787874136</v>
      </c>
      <c r="AD15" s="30"/>
      <c r="AE15" s="30">
        <v>161</v>
      </c>
      <c r="AF15" s="30" t="s">
        <v>180</v>
      </c>
      <c r="AG15" s="30">
        <v>1.01920955999</v>
      </c>
      <c r="AH15" s="30">
        <v>2.1359039362600001</v>
      </c>
      <c r="AI15" s="30">
        <v>1.7284899035399998E-2</v>
      </c>
      <c r="AJ15" s="30">
        <v>8.1796560485699991E-3</v>
      </c>
      <c r="AK15" s="30">
        <v>0.93863047243200004</v>
      </c>
      <c r="AL15" s="30">
        <v>6.2167905341299998E-2</v>
      </c>
      <c r="AM15" s="30">
        <v>0.38721413019899997</v>
      </c>
      <c r="AN15" s="30">
        <v>108.95153507800001</v>
      </c>
      <c r="AO15" s="30">
        <v>3.3220257751099998E-2</v>
      </c>
      <c r="AP15" s="30">
        <v>2.7152707884399999E-2</v>
      </c>
      <c r="AQ15" s="30">
        <v>15.4520253559</v>
      </c>
      <c r="AR15" s="30">
        <v>3.8909953729499998E-3</v>
      </c>
      <c r="AS15" s="30">
        <v>0.48476509013300001</v>
      </c>
      <c r="AT15" s="30">
        <v>1.6270833106399998E-2</v>
      </c>
      <c r="AU15" s="30">
        <v>1.34876472285E-2</v>
      </c>
      <c r="AV15" s="30">
        <v>1.2113785885999999</v>
      </c>
      <c r="AW15" s="30">
        <v>3.1743851189800001</v>
      </c>
      <c r="AX15" s="30">
        <v>0.242756966937</v>
      </c>
      <c r="AY15" s="30">
        <v>9.0910895683600002E-2</v>
      </c>
      <c r="AZ15" s="28">
        <f t="shared" si="7"/>
        <v>134.27037009488328</v>
      </c>
      <c r="BA15" s="28">
        <f t="shared" ref="BA15:BA16" si="10">SUM(AG15:AY15)-AN15</f>
        <v>25.31883501688327</v>
      </c>
      <c r="BC15" s="25">
        <f t="shared" si="9"/>
        <v>9.004024576029529E-2</v>
      </c>
      <c r="BD15" s="25">
        <f t="shared" si="9"/>
        <v>9.1143722544113445E-2</v>
      </c>
    </row>
    <row r="16" spans="1:56" x14ac:dyDescent="0.3">
      <c r="A16" s="13" t="s">
        <v>88</v>
      </c>
      <c r="B16" s="28">
        <v>3849.4676774</v>
      </c>
      <c r="C16" s="28">
        <v>594.30007479000005</v>
      </c>
      <c r="E16" s="30" t="s">
        <v>88</v>
      </c>
      <c r="F16" s="28">
        <v>0.76144380694125402</v>
      </c>
      <c r="G16" s="28">
        <v>1.2740832355032199</v>
      </c>
      <c r="H16" s="28">
        <v>2.0907899711745601E-2</v>
      </c>
      <c r="I16" s="28">
        <v>1.48494210111499E-2</v>
      </c>
      <c r="J16" s="28">
        <v>0.70878486747466396</v>
      </c>
      <c r="K16" s="28">
        <v>3.5415014578063099E-2</v>
      </c>
      <c r="L16" s="28">
        <v>0.27601299624663</v>
      </c>
      <c r="M16" s="28">
        <v>129.456224477917</v>
      </c>
      <c r="N16" s="28">
        <v>17.500041891124699</v>
      </c>
      <c r="O16" s="28">
        <v>111.956182586792</v>
      </c>
      <c r="P16" s="28">
        <v>0.10216411206093499</v>
      </c>
      <c r="Q16" s="28">
        <v>1.9939364076787099E-2</v>
      </c>
      <c r="R16" s="28">
        <v>10.2913596454967</v>
      </c>
      <c r="S16" s="28">
        <v>5.8678604694742302E-3</v>
      </c>
      <c r="T16" s="28">
        <v>0.37405391403076499</v>
      </c>
      <c r="U16" s="28">
        <v>9.5208165919850908E-3</v>
      </c>
      <c r="V16" s="28">
        <v>2.0254776037963499E-2</v>
      </c>
      <c r="W16" s="28">
        <v>0.93655615998941</v>
      </c>
      <c r="X16" s="28">
        <v>2.4501101759839501</v>
      </c>
      <c r="Y16" s="28">
        <v>0.13804282478215599</v>
      </c>
      <c r="Z16" s="28">
        <v>6.0675000137789099E-2</v>
      </c>
      <c r="AA16" s="30"/>
      <c r="AB16" s="52">
        <f t="shared" si="6"/>
        <v>-0.96637035680596906</v>
      </c>
      <c r="AC16" s="52">
        <f t="shared" si="6"/>
        <v>-0.97055352567924802</v>
      </c>
      <c r="AD16" s="30"/>
      <c r="AE16" s="30">
        <v>162</v>
      </c>
      <c r="AF16" s="30" t="s">
        <v>88</v>
      </c>
      <c r="AG16" s="30">
        <v>0.22193389051199999</v>
      </c>
      <c r="AH16" s="30">
        <v>0.37064695325899999</v>
      </c>
      <c r="AI16" s="30">
        <v>6.1066009066800004E-3</v>
      </c>
      <c r="AJ16" s="30">
        <v>4.34539808614E-3</v>
      </c>
      <c r="AK16" s="30">
        <v>0.20657059360999999</v>
      </c>
      <c r="AL16" s="30">
        <v>1.0298983362000001E-2</v>
      </c>
      <c r="AM16" s="30">
        <v>8.0411578201099995E-2</v>
      </c>
      <c r="AN16" s="30">
        <v>32.665394036599999</v>
      </c>
      <c r="AO16" s="30">
        <v>2.9895852505100001E-2</v>
      </c>
      <c r="AP16" s="30">
        <v>5.80968238834E-3</v>
      </c>
      <c r="AQ16" s="30">
        <v>2.9965656862599999</v>
      </c>
      <c r="AR16" s="30">
        <v>1.71724864777E-3</v>
      </c>
      <c r="AS16" s="30">
        <v>0.109014307127</v>
      </c>
      <c r="AT16" s="30">
        <v>2.7699189674700001E-3</v>
      </c>
      <c r="AU16" s="30">
        <v>5.9183219217E-3</v>
      </c>
      <c r="AV16" s="30">
        <v>0.27294979679800002</v>
      </c>
      <c r="AW16" s="30">
        <v>0.71421146691899995</v>
      </c>
      <c r="AX16" s="30">
        <v>4.0142461152E-2</v>
      </c>
      <c r="AY16" s="30">
        <v>1.7670011353799999E-2</v>
      </c>
      <c r="AZ16" s="28">
        <f t="shared" si="7"/>
        <v>37.762372788577096</v>
      </c>
      <c r="BA16" s="28">
        <f t="shared" si="10"/>
        <v>5.0969787519770975</v>
      </c>
      <c r="BC16" s="25">
        <f t="shared" si="9"/>
        <v>0.29169993904015568</v>
      </c>
      <c r="BD16" s="25">
        <f t="shared" si="9"/>
        <v>0.29125523148387866</v>
      </c>
    </row>
    <row r="17" spans="1:78" x14ac:dyDescent="0.3">
      <c r="A17" s="28"/>
    </row>
    <row r="18" spans="1:78" x14ac:dyDescent="0.3">
      <c r="A18" s="2"/>
    </row>
    <row r="19" spans="1:78" x14ac:dyDescent="0.3">
      <c r="A19" s="2" t="s">
        <v>339</v>
      </c>
      <c r="B19" s="1">
        <f>SUM(B4:B16)</f>
        <v>8980673.2439863998</v>
      </c>
      <c r="C19" s="1">
        <f>SUM(C4:C16)</f>
        <v>1713360.3787246202</v>
      </c>
      <c r="F19" s="1">
        <f>SUM(F4:F16)</f>
        <v>91162.364647387047</v>
      </c>
      <c r="G19" s="1">
        <f t="shared" ref="G19:Z19" si="11">SUM(G4:G16)</f>
        <v>108837.00804698032</v>
      </c>
      <c r="H19" s="1">
        <f t="shared" si="11"/>
        <v>1945.5918567053004</v>
      </c>
      <c r="I19" s="1">
        <f t="shared" si="11"/>
        <v>2816.6908388074098</v>
      </c>
      <c r="J19" s="1">
        <f t="shared" si="11"/>
        <v>73486.536693591537</v>
      </c>
      <c r="K19" s="1">
        <f t="shared" si="11"/>
        <v>3137.1225207593725</v>
      </c>
      <c r="L19" s="1">
        <f t="shared" si="11"/>
        <v>28516.362979878326</v>
      </c>
      <c r="M19" s="1">
        <f t="shared" si="11"/>
        <v>8959235.6201253589</v>
      </c>
      <c r="N19" s="1">
        <f t="shared" si="11"/>
        <v>1709286.6134310388</v>
      </c>
      <c r="O19" s="1">
        <f t="shared" si="11"/>
        <v>7249949.0066943131</v>
      </c>
      <c r="P19" s="1">
        <f t="shared" si="11"/>
        <v>5244.7207608480976</v>
      </c>
      <c r="Q19" s="1">
        <f t="shared" si="11"/>
        <v>1919.720979919749</v>
      </c>
      <c r="R19" s="1">
        <f t="shared" si="11"/>
        <v>972979.36478171323</v>
      </c>
      <c r="S19" s="1">
        <f t="shared" si="11"/>
        <v>1269.4107860481579</v>
      </c>
      <c r="T19" s="1">
        <f t="shared" si="11"/>
        <v>35159.013381514153</v>
      </c>
      <c r="U19" s="1">
        <f t="shared" si="11"/>
        <v>1100.261767387575</v>
      </c>
      <c r="V19" s="1">
        <f t="shared" si="11"/>
        <v>1422.0500310336906</v>
      </c>
      <c r="W19" s="1">
        <f t="shared" si="11"/>
        <v>87922.470333261561</v>
      </c>
      <c r="X19" s="1">
        <f t="shared" si="11"/>
        <v>273715.40631026711</v>
      </c>
      <c r="Y19" s="1">
        <f t="shared" si="11"/>
        <v>11971.411830551622</v>
      </c>
      <c r="Z19" s="1">
        <f t="shared" si="11"/>
        <v>6681.1048843830004</v>
      </c>
      <c r="AA19" s="1"/>
      <c r="AD19" s="1"/>
      <c r="AG19" s="1">
        <f t="shared" ref="AG19:BA19" si="12">SUM(AG4:AG16)</f>
        <v>25358.474160255642</v>
      </c>
      <c r="AH19" s="1">
        <f t="shared" si="12"/>
        <v>28185.766154058361</v>
      </c>
      <c r="AI19" s="1">
        <f t="shared" si="12"/>
        <v>511.18259223193667</v>
      </c>
      <c r="AJ19" s="1">
        <f t="shared" si="12"/>
        <v>662.21623529818964</v>
      </c>
      <c r="AK19" s="1">
        <f t="shared" si="12"/>
        <v>20001.437870530732</v>
      </c>
      <c r="AL19" s="1">
        <f t="shared" si="12"/>
        <v>807.55034356674958</v>
      </c>
      <c r="AM19" s="1">
        <f t="shared" si="12"/>
        <v>7723.3568574351093</v>
      </c>
      <c r="AN19" s="1">
        <f t="shared" si="12"/>
        <v>1890512.8277911081</v>
      </c>
      <c r="AO19" s="1">
        <f t="shared" si="12"/>
        <v>1226.5991434047669</v>
      </c>
      <c r="AP19" s="1">
        <f t="shared" si="12"/>
        <v>517.78710080951657</v>
      </c>
      <c r="AQ19" s="1">
        <f t="shared" si="12"/>
        <v>258778.79645111601</v>
      </c>
      <c r="AR19" s="1">
        <f t="shared" si="12"/>
        <v>345.66104259322344</v>
      </c>
      <c r="AS19" s="1">
        <f t="shared" si="12"/>
        <v>9017.024321937688</v>
      </c>
      <c r="AT19" s="1">
        <f t="shared" si="12"/>
        <v>298.6402226856373</v>
      </c>
      <c r="AU19" s="1">
        <f t="shared" si="12"/>
        <v>380.48543863395059</v>
      </c>
      <c r="AV19" s="1">
        <f t="shared" si="12"/>
        <v>22549.337975767765</v>
      </c>
      <c r="AW19" s="1">
        <f t="shared" si="12"/>
        <v>75282.881540857692</v>
      </c>
      <c r="AX19" s="1">
        <f t="shared" si="12"/>
        <v>3066.1906131267042</v>
      </c>
      <c r="AY19" s="1">
        <f t="shared" si="12"/>
        <v>1825.8257999927316</v>
      </c>
      <c r="AZ19" s="1">
        <f t="shared" si="12"/>
        <v>2347052.0416554101</v>
      </c>
      <c r="BA19" s="1">
        <f t="shared" si="12"/>
        <v>456539.21386430232</v>
      </c>
      <c r="BC19" s="26"/>
      <c r="BD19" s="26"/>
    </row>
    <row r="20" spans="1:78" x14ac:dyDescent="0.3">
      <c r="B20" s="28"/>
      <c r="C20" s="28"/>
    </row>
    <row r="22" spans="1:78" s="28" customFormat="1" x14ac:dyDescent="0.3">
      <c r="A22" s="30"/>
      <c r="D22" s="30"/>
      <c r="E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</row>
    <row r="23" spans="1:78" s="28" customFormat="1" x14ac:dyDescent="0.3">
      <c r="A23" s="30"/>
      <c r="B23" s="30"/>
      <c r="C23" s="30"/>
      <c r="D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</row>
    <row r="24" spans="1:78" s="28" customFormat="1" x14ac:dyDescent="0.3">
      <c r="A24" s="30"/>
      <c r="B24" s="30"/>
      <c r="C24" s="30"/>
      <c r="D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</row>
    <row r="25" spans="1:78" s="28" customFormat="1" x14ac:dyDescent="0.3">
      <c r="A25" s="30"/>
      <c r="B25" s="30"/>
      <c r="C25" s="30"/>
      <c r="D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</row>
    <row r="26" spans="1:78" s="28" customFormat="1" x14ac:dyDescent="0.3">
      <c r="A26" s="30"/>
      <c r="B26" s="30"/>
      <c r="C26" s="30"/>
      <c r="D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</row>
    <row r="27" spans="1:78" s="28" customFormat="1" x14ac:dyDescent="0.3">
      <c r="A27" s="30"/>
      <c r="B27" s="30"/>
      <c r="C27" s="30"/>
      <c r="D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</row>
    <row r="28" spans="1:78" s="28" customFormat="1" x14ac:dyDescent="0.3">
      <c r="A28" s="30"/>
      <c r="B28" s="30"/>
      <c r="C28" s="30"/>
      <c r="D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</row>
    <row r="29" spans="1:78" s="28" customFormat="1" x14ac:dyDescent="0.3">
      <c r="A29" s="30"/>
      <c r="B29" s="30"/>
      <c r="C29" s="30"/>
      <c r="D29" s="30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</row>
    <row r="30" spans="1:78" s="28" customFormat="1" x14ac:dyDescent="0.3">
      <c r="A30" s="30"/>
      <c r="B30" s="30"/>
      <c r="C30" s="30"/>
      <c r="D30" s="30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</row>
    <row r="31" spans="1:78" s="28" customFormat="1" x14ac:dyDescent="0.3">
      <c r="A31" s="30"/>
      <c r="B31" s="30"/>
      <c r="C31" s="30"/>
      <c r="D31" s="30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</row>
    <row r="32" spans="1:78" s="28" customFormat="1" x14ac:dyDescent="0.3">
      <c r="A32" s="30"/>
      <c r="B32" s="30"/>
      <c r="C32" s="30"/>
      <c r="D32" s="30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</row>
    <row r="33" spans="1:78" s="28" customFormat="1" x14ac:dyDescent="0.3">
      <c r="A33" s="30"/>
      <c r="B33" s="30"/>
      <c r="C33" s="30"/>
      <c r="D33" s="30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</row>
    <row r="34" spans="1:78" s="28" customFormat="1" x14ac:dyDescent="0.3">
      <c r="A34" s="30"/>
      <c r="B34" s="30"/>
      <c r="C34" s="30"/>
      <c r="D34" s="30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</row>
    <row r="35" spans="1:78" s="28" customFormat="1" x14ac:dyDescent="0.3">
      <c r="A35" s="30"/>
      <c r="B35" s="30"/>
      <c r="C35" s="30"/>
      <c r="D35" s="30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</row>
    <row r="36" spans="1:78" s="28" customFormat="1" x14ac:dyDescent="0.3">
      <c r="A36" s="30"/>
      <c r="B36" s="30"/>
      <c r="C36" s="30"/>
      <c r="D36" s="30"/>
      <c r="AG36" s="37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</row>
    <row r="37" spans="1:78" s="28" customFormat="1" x14ac:dyDescent="0.3">
      <c r="A37" s="30"/>
      <c r="B37" s="30"/>
      <c r="C37" s="30"/>
      <c r="D37" s="30"/>
      <c r="E37" s="30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</row>
    <row r="38" spans="1:78" s="28" customFormat="1" x14ac:dyDescent="0.3">
      <c r="A38" s="30"/>
      <c r="B38" s="30"/>
      <c r="C38" s="30"/>
      <c r="D38" s="30"/>
      <c r="E38" s="30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</row>
    <row r="39" spans="1:78" s="28" customFormat="1" x14ac:dyDescent="0.3">
      <c r="A39" s="30"/>
      <c r="B39" s="30"/>
      <c r="C39" s="30"/>
      <c r="D39" s="30"/>
      <c r="E39" s="30"/>
      <c r="F39" s="1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</row>
    <row r="40" spans="1:78" s="28" customFormat="1" x14ac:dyDescent="0.3">
      <c r="A40" s="30"/>
      <c r="B40" s="30"/>
      <c r="C40" s="30"/>
      <c r="D40" s="30"/>
      <c r="E40" s="30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</row>
    <row r="41" spans="1:78" s="28" customFormat="1" x14ac:dyDescent="0.3">
      <c r="A41" s="30"/>
      <c r="B41" s="30"/>
      <c r="C41" s="30"/>
      <c r="D41" s="30"/>
      <c r="E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</row>
    <row r="42" spans="1:78" s="28" customFormat="1" x14ac:dyDescent="0.3">
      <c r="A42" s="30"/>
      <c r="B42" s="30"/>
      <c r="C42" s="30"/>
      <c r="D42" s="30"/>
      <c r="E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</row>
    <row r="43" spans="1:78" s="28" customFormat="1" x14ac:dyDescent="0.3">
      <c r="A43" s="30"/>
      <c r="B43" s="30"/>
      <c r="C43" s="30"/>
      <c r="D43" s="30"/>
      <c r="E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</row>
    <row r="44" spans="1:78" s="28" customFormat="1" x14ac:dyDescent="0.3">
      <c r="A44" s="30"/>
      <c r="B44" s="30"/>
      <c r="C44" s="30"/>
      <c r="D44" s="30"/>
      <c r="E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</row>
    <row r="45" spans="1:78" s="28" customFormat="1" x14ac:dyDescent="0.3">
      <c r="A45" s="30"/>
      <c r="B45" s="30"/>
      <c r="C45" s="30"/>
      <c r="D45" s="30"/>
      <c r="E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</row>
    <row r="46" spans="1:78" s="28" customFormat="1" x14ac:dyDescent="0.3">
      <c r="A46" s="30"/>
      <c r="B46" s="30"/>
      <c r="C46" s="30"/>
      <c r="D46" s="30"/>
      <c r="E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</row>
    <row r="47" spans="1:78" s="28" customFormat="1" x14ac:dyDescent="0.3">
      <c r="A47" s="30"/>
      <c r="B47" s="30"/>
      <c r="C47" s="30"/>
      <c r="D47" s="30"/>
      <c r="E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</row>
    <row r="48" spans="1:78" s="28" customFormat="1" x14ac:dyDescent="0.3">
      <c r="A48" s="30"/>
      <c r="B48" s="30"/>
      <c r="C48" s="30"/>
      <c r="D48" s="30"/>
      <c r="E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</row>
    <row r="49" spans="1:78" s="28" customFormat="1" x14ac:dyDescent="0.3">
      <c r="A49" s="30"/>
      <c r="B49" s="30"/>
      <c r="C49" s="30"/>
      <c r="D49" s="30"/>
      <c r="E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</row>
    <row r="50" spans="1:78" s="28" customFormat="1" x14ac:dyDescent="0.3">
      <c r="A50" s="30"/>
      <c r="B50" s="30"/>
      <c r="C50" s="30"/>
      <c r="D50" s="30"/>
      <c r="E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</row>
    <row r="51" spans="1:78" s="28" customFormat="1" x14ac:dyDescent="0.3">
      <c r="A51" s="30"/>
      <c r="B51" s="30"/>
      <c r="C51" s="30"/>
      <c r="D51" s="30"/>
      <c r="E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</row>
    <row r="52" spans="1:78" s="28" customFormat="1" x14ac:dyDescent="0.3">
      <c r="A52" s="30"/>
      <c r="B52" s="30"/>
      <c r="C52" s="30"/>
      <c r="D52" s="30"/>
      <c r="E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</row>
    <row r="53" spans="1:78" s="28" customFormat="1" x14ac:dyDescent="0.3">
      <c r="A53" s="30"/>
      <c r="B53" s="30"/>
      <c r="C53" s="30"/>
      <c r="D53" s="30"/>
      <c r="E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</row>
    <row r="54" spans="1:78" s="28" customFormat="1" x14ac:dyDescent="0.3">
      <c r="A54" s="30"/>
      <c r="B54" s="30"/>
      <c r="C54" s="30"/>
      <c r="D54" s="30"/>
      <c r="E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</row>
    <row r="55" spans="1:78" s="28" customFormat="1" x14ac:dyDescent="0.3">
      <c r="A55" s="30"/>
      <c r="B55" s="30"/>
      <c r="C55" s="30"/>
      <c r="D55" s="30"/>
      <c r="E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</row>
    <row r="56" spans="1:78" s="28" customFormat="1" x14ac:dyDescent="0.3">
      <c r="A56" s="30"/>
      <c r="B56" s="30"/>
      <c r="C56" s="30"/>
      <c r="D56" s="30"/>
      <c r="E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</row>
    <row r="57" spans="1:78" s="28" customFormat="1" x14ac:dyDescent="0.3">
      <c r="A57" s="30"/>
      <c r="B57" s="30"/>
      <c r="C57" s="30"/>
      <c r="D57" s="30"/>
      <c r="E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</row>
    <row r="58" spans="1:78" s="28" customFormat="1" x14ac:dyDescent="0.3">
      <c r="A58" s="30"/>
      <c r="B58" s="30"/>
      <c r="C58" s="30"/>
      <c r="D58" s="30"/>
      <c r="E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</row>
    <row r="59" spans="1:78" s="28" customFormat="1" x14ac:dyDescent="0.3">
      <c r="A59" s="30"/>
      <c r="B59" s="30"/>
      <c r="C59" s="30"/>
      <c r="D59" s="30"/>
      <c r="E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</row>
    <row r="60" spans="1:78" s="28" customFormat="1" x14ac:dyDescent="0.3">
      <c r="A60" s="30"/>
      <c r="B60" s="30"/>
      <c r="C60" s="30"/>
      <c r="D60" s="30"/>
      <c r="E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</row>
    <row r="61" spans="1:78" s="28" customFormat="1" x14ac:dyDescent="0.3">
      <c r="A61" s="30"/>
      <c r="B61" s="30"/>
      <c r="C61" s="30"/>
      <c r="D61" s="30"/>
      <c r="E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</row>
    <row r="62" spans="1:78" s="28" customFormat="1" x14ac:dyDescent="0.3">
      <c r="A62" s="30"/>
      <c r="B62" s="30"/>
      <c r="C62" s="30"/>
      <c r="D62" s="30"/>
      <c r="E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</row>
    <row r="63" spans="1:78" s="28" customFormat="1" x14ac:dyDescent="0.3">
      <c r="A63" s="30"/>
      <c r="B63" s="30"/>
      <c r="C63" s="30"/>
      <c r="D63" s="30"/>
      <c r="E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</row>
    <row r="64" spans="1:78" s="28" customFormat="1" x14ac:dyDescent="0.3">
      <c r="A64" s="30"/>
      <c r="B64" s="30"/>
      <c r="C64" s="30"/>
      <c r="D64" s="30"/>
      <c r="E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</row>
    <row r="65" spans="1:78" s="28" customFormat="1" x14ac:dyDescent="0.3">
      <c r="A65" s="30"/>
      <c r="B65" s="30"/>
      <c r="C65" s="30"/>
      <c r="D65" s="30"/>
      <c r="E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</row>
    <row r="66" spans="1:78" s="28" customFormat="1" x14ac:dyDescent="0.3">
      <c r="A66" s="30"/>
      <c r="B66" s="30"/>
      <c r="C66" s="30"/>
      <c r="D66" s="30"/>
      <c r="E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</row>
    <row r="67" spans="1:78" s="28" customFormat="1" x14ac:dyDescent="0.3">
      <c r="A67" s="30"/>
      <c r="B67" s="30"/>
      <c r="C67" s="30"/>
      <c r="D67" s="30"/>
      <c r="E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</row>
    <row r="68" spans="1:78" s="28" customFormat="1" x14ac:dyDescent="0.3">
      <c r="A68" s="30"/>
      <c r="B68" s="30"/>
      <c r="C68" s="30"/>
      <c r="D68" s="30"/>
      <c r="E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</row>
    <row r="69" spans="1:78" s="28" customFormat="1" x14ac:dyDescent="0.3">
      <c r="A69" s="30"/>
      <c r="B69" s="30"/>
      <c r="C69" s="30"/>
      <c r="D69" s="30"/>
      <c r="E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</row>
    <row r="70" spans="1:78" s="28" customFormat="1" x14ac:dyDescent="0.3">
      <c r="A70" s="30"/>
      <c r="B70" s="30"/>
      <c r="C70" s="30"/>
      <c r="D70" s="30"/>
      <c r="E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</row>
    <row r="71" spans="1:78" s="28" customFormat="1" x14ac:dyDescent="0.3">
      <c r="A71" s="30"/>
      <c r="B71" s="30"/>
      <c r="C71" s="30"/>
      <c r="D71" s="30"/>
      <c r="E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</row>
    <row r="72" spans="1:78" s="28" customFormat="1" x14ac:dyDescent="0.3">
      <c r="A72" s="30"/>
      <c r="B72" s="30"/>
      <c r="C72" s="30"/>
      <c r="D72" s="30"/>
      <c r="E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</row>
    <row r="73" spans="1:78" s="28" customFormat="1" x14ac:dyDescent="0.3">
      <c r="A73" s="30"/>
      <c r="B73" s="30"/>
      <c r="C73" s="30"/>
      <c r="D73" s="30"/>
      <c r="E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</row>
    <row r="74" spans="1:78" s="28" customFormat="1" x14ac:dyDescent="0.3">
      <c r="A74" s="30"/>
      <c r="B74" s="30"/>
      <c r="C74" s="30"/>
      <c r="D74" s="30"/>
      <c r="E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14"/>
  <sheetViews>
    <sheetView zoomScale="85" zoomScaleNormal="85" workbookViewId="0">
      <pane xSplit="1" ySplit="2" topLeftCell="B3" activePane="bottomRight" state="frozen"/>
      <selection activeCell="J2" sqref="J2"/>
      <selection pane="topRight" activeCell="J2" sqref="J2"/>
      <selection pane="bottomLeft" activeCell="J2" sqref="J2"/>
      <selection pane="bottomRight" activeCell="R61" sqref="R61"/>
    </sheetView>
  </sheetViews>
  <sheetFormatPr defaultColWidth="9.109375" defaultRowHeight="14.4" x14ac:dyDescent="0.3"/>
  <cols>
    <col min="1" max="1" width="15.33203125" style="30" customWidth="1"/>
    <col min="2" max="2" width="11.6640625" style="30" customWidth="1"/>
    <col min="3" max="3" width="10.109375" style="30" customWidth="1"/>
    <col min="4" max="4" width="9.6640625" style="30" customWidth="1"/>
    <col min="5" max="5" width="10.44140625" style="30" customWidth="1"/>
    <col min="6" max="6" width="10.5546875" style="30" customWidth="1"/>
    <col min="7" max="8" width="9.88671875" style="30" customWidth="1"/>
    <col min="9" max="12" width="9.88671875" style="71" customWidth="1"/>
    <col min="13" max="14" width="9.88671875" style="30" customWidth="1"/>
    <col min="15" max="15" width="9.88671875" style="71" customWidth="1"/>
    <col min="16" max="16" width="9.109375" style="30"/>
    <col min="17" max="17" width="12.5546875" style="30" bestFit="1" customWidth="1"/>
    <col min="18" max="18" width="6.6640625" style="30" bestFit="1" customWidth="1"/>
    <col min="19" max="19" width="7.6640625" style="30" bestFit="1" customWidth="1"/>
    <col min="20" max="20" width="14.5546875" style="30" bestFit="1" customWidth="1"/>
    <col min="21" max="21" width="7.6640625" style="30" bestFit="1" customWidth="1"/>
    <col min="22" max="22" width="6.6640625" style="30" bestFit="1" customWidth="1"/>
    <col min="23" max="23" width="9.33203125" style="30" bestFit="1" customWidth="1"/>
    <col min="24" max="24" width="10.33203125" style="30" bestFit="1" customWidth="1"/>
    <col min="25" max="25" width="7.6640625" style="30" bestFit="1" customWidth="1"/>
    <col min="26" max="28" width="6.6640625" style="30" bestFit="1" customWidth="1"/>
    <col min="29" max="29" width="7.6640625" style="30" bestFit="1" customWidth="1"/>
    <col min="30" max="30" width="15.44140625" style="30" bestFit="1" customWidth="1"/>
    <col min="31" max="31" width="12.6640625" style="30" bestFit="1" customWidth="1"/>
    <col min="32" max="32" width="6.5546875" style="30" bestFit="1" customWidth="1"/>
    <col min="33" max="35" width="6.6640625" style="30" bestFit="1" customWidth="1"/>
    <col min="36" max="36" width="7.6640625" style="30" bestFit="1" customWidth="1"/>
    <col min="37" max="37" width="6.6640625" style="30" bestFit="1" customWidth="1"/>
    <col min="38" max="38" width="7.6640625" style="30" bestFit="1" customWidth="1"/>
    <col min="39" max="39" width="10" style="30" bestFit="1" customWidth="1"/>
    <col min="40" max="40" width="7.6640625" style="30" bestFit="1" customWidth="1"/>
    <col min="41" max="41" width="6.6640625" style="30" bestFit="1" customWidth="1"/>
    <col min="42" max="42" width="7.6640625" style="30" bestFit="1" customWidth="1"/>
    <col min="43" max="43" width="6.6640625" style="30" bestFit="1" customWidth="1"/>
    <col min="44" max="44" width="7.6640625" style="30" bestFit="1" customWidth="1"/>
    <col min="45" max="45" width="4.33203125" style="30" bestFit="1" customWidth="1"/>
    <col min="46" max="46" width="9.33203125" style="30" bestFit="1" customWidth="1"/>
    <col min="47" max="47" width="5.6640625" style="30" bestFit="1" customWidth="1"/>
    <col min="48" max="48" width="6.6640625" style="30" bestFit="1" customWidth="1"/>
    <col min="49" max="49" width="7.6640625" style="30" bestFit="1" customWidth="1"/>
    <col min="50" max="50" width="4.109375" style="30" bestFit="1" customWidth="1"/>
    <col min="51" max="51" width="5.88671875" style="30" bestFit="1" customWidth="1"/>
    <col min="52" max="52" width="6.6640625" style="30" bestFit="1" customWidth="1"/>
    <col min="53" max="54" width="9.33203125" style="30" bestFit="1" customWidth="1"/>
    <col min="55" max="55" width="7.6640625" style="30" bestFit="1" customWidth="1"/>
    <col min="56" max="56" width="5.109375" style="30" bestFit="1" customWidth="1"/>
    <col min="57" max="57" width="5.33203125" style="30" bestFit="1" customWidth="1"/>
    <col min="58" max="58" width="8.6640625" style="30" bestFit="1" customWidth="1"/>
    <col min="59" max="59" width="5.6640625" style="30" bestFit="1" customWidth="1"/>
    <col min="60" max="60" width="7.88671875" style="30" bestFit="1" customWidth="1"/>
    <col min="61" max="61" width="5.88671875" style="30" bestFit="1" customWidth="1"/>
    <col min="62" max="62" width="6" style="30" bestFit="1" customWidth="1"/>
    <col min="63" max="63" width="7.6640625" style="30" bestFit="1" customWidth="1"/>
    <col min="64" max="64" width="6.6640625" style="30" bestFit="1" customWidth="1"/>
    <col min="65" max="65" width="5.6640625" style="30" bestFit="1" customWidth="1"/>
    <col min="66" max="66" width="6.6640625" style="30" bestFit="1" customWidth="1"/>
    <col min="67" max="67" width="4.109375" style="30" bestFit="1" customWidth="1"/>
    <col min="68" max="68" width="7.6640625" style="30" bestFit="1" customWidth="1"/>
    <col min="69" max="69" width="8" style="30" bestFit="1" customWidth="1"/>
    <col min="70" max="70" width="5.33203125" style="30" bestFit="1" customWidth="1"/>
    <col min="71" max="71" width="6.6640625" style="30" bestFit="1" customWidth="1"/>
    <col min="72" max="72" width="7.6640625" style="30" bestFit="1" customWidth="1"/>
    <col min="73" max="74" width="9.33203125" style="30" bestFit="1" customWidth="1"/>
    <col min="75" max="75" width="7.6640625" style="30" bestFit="1" customWidth="1"/>
    <col min="76" max="76" width="6.6640625" style="30" customWidth="1"/>
    <col min="77" max="16384" width="9.109375" style="30"/>
  </cols>
  <sheetData>
    <row r="1" spans="1:90" x14ac:dyDescent="0.3">
      <c r="B1" s="30" t="s">
        <v>501</v>
      </c>
      <c r="Q1" s="30" t="s">
        <v>489</v>
      </c>
      <c r="BY1" s="30" t="s">
        <v>337</v>
      </c>
    </row>
    <row r="2" spans="1:90" x14ac:dyDescent="0.3">
      <c r="A2" s="30" t="s">
        <v>229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71" t="s">
        <v>63</v>
      </c>
      <c r="J2" s="71" t="s">
        <v>64</v>
      </c>
      <c r="K2" s="71" t="s">
        <v>65</v>
      </c>
      <c r="L2" s="71" t="s">
        <v>68</v>
      </c>
      <c r="M2" s="30" t="s">
        <v>317</v>
      </c>
      <c r="N2" s="30" t="s">
        <v>320</v>
      </c>
      <c r="O2" s="71" t="s">
        <v>327</v>
      </c>
      <c r="Q2" s="30" t="s">
        <v>227</v>
      </c>
      <c r="R2" s="30" t="s">
        <v>391</v>
      </c>
      <c r="S2" s="30" t="s">
        <v>131</v>
      </c>
      <c r="T2" s="30" t="s">
        <v>132</v>
      </c>
      <c r="U2" s="30" t="s">
        <v>133</v>
      </c>
      <c r="V2" s="30" t="s">
        <v>392</v>
      </c>
      <c r="W2" s="30" t="s">
        <v>134</v>
      </c>
      <c r="X2" s="30" t="s">
        <v>59</v>
      </c>
      <c r="Y2" s="30" t="s">
        <v>136</v>
      </c>
      <c r="Z2" s="30" t="s">
        <v>137</v>
      </c>
      <c r="AA2" s="30" t="s">
        <v>393</v>
      </c>
      <c r="AB2" s="30" t="s">
        <v>138</v>
      </c>
      <c r="AC2" s="30" t="s">
        <v>139</v>
      </c>
      <c r="AD2" s="30" t="s">
        <v>140</v>
      </c>
      <c r="AE2" s="30" t="s">
        <v>212</v>
      </c>
      <c r="AF2" s="30" t="s">
        <v>141</v>
      </c>
      <c r="AG2" s="30" t="s">
        <v>142</v>
      </c>
      <c r="AH2" s="30" t="s">
        <v>143</v>
      </c>
      <c r="AI2" s="30" t="s">
        <v>394</v>
      </c>
      <c r="AJ2" s="30" t="s">
        <v>144</v>
      </c>
      <c r="AK2" s="30" t="s">
        <v>403</v>
      </c>
      <c r="AL2" s="30" t="s">
        <v>57</v>
      </c>
      <c r="AM2" s="30" t="s">
        <v>128</v>
      </c>
      <c r="AN2" s="30" t="s">
        <v>145</v>
      </c>
      <c r="AO2" s="30" t="s">
        <v>146</v>
      </c>
      <c r="AP2" s="30" t="s">
        <v>60</v>
      </c>
      <c r="AQ2" s="30" t="s">
        <v>147</v>
      </c>
      <c r="AR2" s="30" t="s">
        <v>148</v>
      </c>
      <c r="AS2" s="30" t="s">
        <v>149</v>
      </c>
      <c r="AT2" s="30" t="s">
        <v>150</v>
      </c>
      <c r="AU2" s="30" t="s">
        <v>151</v>
      </c>
      <c r="AV2" s="30" t="s">
        <v>152</v>
      </c>
      <c r="AW2" s="30" t="s">
        <v>153</v>
      </c>
      <c r="AX2" s="30" t="s">
        <v>154</v>
      </c>
      <c r="AY2" s="30" t="s">
        <v>155</v>
      </c>
      <c r="AZ2" s="30" t="s">
        <v>156</v>
      </c>
      <c r="BA2" s="30" t="s">
        <v>54</v>
      </c>
      <c r="BB2" s="30" t="s">
        <v>53</v>
      </c>
      <c r="BC2" s="30" t="s">
        <v>157</v>
      </c>
      <c r="BD2" s="30" t="s">
        <v>158</v>
      </c>
      <c r="BE2" s="30" t="s">
        <v>159</v>
      </c>
      <c r="BF2" s="30" t="s">
        <v>160</v>
      </c>
      <c r="BG2" s="30" t="s">
        <v>161</v>
      </c>
      <c r="BH2" s="30" t="s">
        <v>162</v>
      </c>
      <c r="BI2" s="30" t="s">
        <v>163</v>
      </c>
      <c r="BJ2" s="30" t="s">
        <v>164</v>
      </c>
      <c r="BK2" s="30" t="s">
        <v>165</v>
      </c>
      <c r="BL2" s="30" t="s">
        <v>395</v>
      </c>
      <c r="BM2" s="30" t="s">
        <v>166</v>
      </c>
      <c r="BN2" s="30" t="s">
        <v>167</v>
      </c>
      <c r="BO2" s="30" t="s">
        <v>168</v>
      </c>
      <c r="BP2" s="30" t="s">
        <v>61</v>
      </c>
      <c r="BQ2" s="30" t="s">
        <v>404</v>
      </c>
      <c r="BR2" s="30" t="s">
        <v>169</v>
      </c>
      <c r="BS2" s="30" t="s">
        <v>170</v>
      </c>
      <c r="BT2" s="30" t="s">
        <v>171</v>
      </c>
      <c r="BU2" s="30" t="s">
        <v>173</v>
      </c>
      <c r="BV2" s="30" t="s">
        <v>174</v>
      </c>
      <c r="BW2" s="30" t="s">
        <v>405</v>
      </c>
      <c r="BY2" s="30" t="s">
        <v>59</v>
      </c>
      <c r="BZ2" s="30" t="s">
        <v>57</v>
      </c>
      <c r="CA2" s="30" t="s">
        <v>60</v>
      </c>
      <c r="CB2" s="30" t="s">
        <v>54</v>
      </c>
      <c r="CC2" s="30" t="s">
        <v>53</v>
      </c>
      <c r="CD2" s="30" t="s">
        <v>61</v>
      </c>
      <c r="CE2" s="30" t="s">
        <v>62</v>
      </c>
      <c r="CF2" s="71" t="s">
        <v>63</v>
      </c>
      <c r="CG2" s="71" t="s">
        <v>64</v>
      </c>
      <c r="CH2" s="71" t="s">
        <v>65</v>
      </c>
      <c r="CI2" s="71" t="s">
        <v>68</v>
      </c>
      <c r="CJ2" s="30" t="s">
        <v>317</v>
      </c>
      <c r="CK2" s="30" t="s">
        <v>320</v>
      </c>
      <c r="CL2" s="71" t="s">
        <v>327</v>
      </c>
    </row>
    <row r="3" spans="1:90" x14ac:dyDescent="0.3">
      <c r="A3" s="30" t="s">
        <v>0</v>
      </c>
      <c r="B3" s="28">
        <v>743053.15262023301</v>
      </c>
      <c r="C3" s="28">
        <v>12316.9951392404</v>
      </c>
      <c r="D3" s="28">
        <v>16397.166268580699</v>
      </c>
      <c r="E3" s="28">
        <v>81179.031433639393</v>
      </c>
      <c r="F3" s="28">
        <v>68795.778285359105</v>
      </c>
      <c r="G3" s="28">
        <v>7497.7407903998101</v>
      </c>
      <c r="H3" s="28">
        <v>177056.662595339</v>
      </c>
      <c r="I3" s="72"/>
      <c r="J3" s="72"/>
      <c r="K3" s="72"/>
      <c r="L3" s="72"/>
      <c r="M3" s="28"/>
      <c r="N3" s="28"/>
      <c r="O3" s="72"/>
      <c r="Q3" s="30" t="s">
        <v>0</v>
      </c>
      <c r="R3" s="28">
        <v>4419.3100551156303</v>
      </c>
      <c r="S3" s="28">
        <v>4525.8414484895502</v>
      </c>
      <c r="T3" s="28">
        <v>4525.8414484895502</v>
      </c>
      <c r="U3" s="28">
        <v>6687.0257859937101</v>
      </c>
      <c r="V3" s="28">
        <v>2038.2400489756501</v>
      </c>
      <c r="W3" s="28">
        <v>16339.8624863326</v>
      </c>
      <c r="X3" s="28">
        <v>743084.794979634</v>
      </c>
      <c r="Y3" s="28">
        <v>7602.57282880817</v>
      </c>
      <c r="Z3" s="28">
        <v>2073.36268413876</v>
      </c>
      <c r="AA3" s="28">
        <v>2478.5746031149602</v>
      </c>
      <c r="AB3" s="28">
        <v>87.234057195325306</v>
      </c>
      <c r="AC3" s="28">
        <v>11708.9966812726</v>
      </c>
      <c r="AD3" s="28">
        <v>11708.9966812726</v>
      </c>
      <c r="AE3" s="28">
        <v>29284380.656838</v>
      </c>
      <c r="AF3" s="28">
        <v>0</v>
      </c>
      <c r="AG3" s="28">
        <v>3547.76408949911</v>
      </c>
      <c r="AH3" s="28">
        <v>950.15129486533101</v>
      </c>
      <c r="AI3" s="28">
        <v>1624.97441183043</v>
      </c>
      <c r="AJ3" s="28">
        <v>6904.1126743064797</v>
      </c>
      <c r="AK3" s="28">
        <v>1398.3751801885601</v>
      </c>
      <c r="AL3" s="28">
        <v>12317.5214588909</v>
      </c>
      <c r="AM3" s="28">
        <v>0</v>
      </c>
      <c r="AN3" s="28">
        <v>14758.145354967201</v>
      </c>
      <c r="AO3" s="28">
        <v>1639.7937831485301</v>
      </c>
      <c r="AP3" s="28">
        <v>16397.939138115798</v>
      </c>
      <c r="AQ3" s="28">
        <v>983.98107274735798</v>
      </c>
      <c r="AR3" s="28">
        <v>8930.3581695169105</v>
      </c>
      <c r="AS3" s="28">
        <v>32.242984264731</v>
      </c>
      <c r="AT3" s="28">
        <v>53812.314345570099</v>
      </c>
      <c r="AU3" s="28">
        <v>62.205325066000803</v>
      </c>
      <c r="AV3" s="28">
        <v>322.342530189542</v>
      </c>
      <c r="AW3" s="28">
        <v>7461.5630447152398</v>
      </c>
      <c r="AX3" s="28">
        <v>30.5710356249276</v>
      </c>
      <c r="AY3" s="28">
        <v>0</v>
      </c>
      <c r="AZ3" s="28">
        <v>206.135130475041</v>
      </c>
      <c r="BA3" s="28">
        <v>81183.076093772295</v>
      </c>
      <c r="BB3" s="28">
        <v>68799.284026531299</v>
      </c>
      <c r="BC3" s="28">
        <v>12383.7920672409</v>
      </c>
      <c r="BD3" s="28">
        <v>1.2678306841493101</v>
      </c>
      <c r="BE3" s="28">
        <v>7.1883253472444997</v>
      </c>
      <c r="BF3" s="28">
        <v>864.82982046991503</v>
      </c>
      <c r="BG3" s="28">
        <v>110.57749132646499</v>
      </c>
      <c r="BH3" s="28">
        <v>24055.548396302798</v>
      </c>
      <c r="BI3" s="28">
        <v>256.33255797439301</v>
      </c>
      <c r="BJ3" s="28">
        <v>698.285553947209</v>
      </c>
      <c r="BK3" s="28">
        <v>34368.191163544303</v>
      </c>
      <c r="BL3" s="28">
        <v>688.28455574397503</v>
      </c>
      <c r="BM3" s="28">
        <v>13.818618736861801</v>
      </c>
      <c r="BN3" s="28">
        <v>264.58633601856297</v>
      </c>
      <c r="BO3" s="28">
        <v>43.597881843835602</v>
      </c>
      <c r="BP3" s="28">
        <v>7498.0835785988502</v>
      </c>
      <c r="BQ3" s="28">
        <v>2456.2222293435002</v>
      </c>
      <c r="BR3" s="28">
        <v>0</v>
      </c>
      <c r="BS3" s="28">
        <v>3784.4643390993701</v>
      </c>
      <c r="BT3" s="28">
        <v>8570.4105499139296</v>
      </c>
      <c r="BU3" s="28">
        <v>46176.851827991399</v>
      </c>
      <c r="BV3" s="28">
        <v>177064.23249160801</v>
      </c>
      <c r="BW3" s="28">
        <v>6736.8019835814403</v>
      </c>
      <c r="BX3" s="28"/>
      <c r="BY3" s="52">
        <f t="shared" ref="BY3:BY34" si="0">(X3-B3)/(B3+1E-50)</f>
        <v>4.2584247559413911E-5</v>
      </c>
      <c r="BZ3" s="52">
        <f t="shared" ref="BZ3:BZ34" si="1">(AL3-C3)/(C3+1E-50)</f>
        <v>4.273117302964898E-5</v>
      </c>
      <c r="CA3" s="52">
        <f t="shared" ref="CA3:CA34" si="2">(AP3-D3)/(D3+1E-50)</f>
        <v>4.7134335435792464E-5</v>
      </c>
      <c r="CB3" s="52">
        <f t="shared" ref="CB3:CB34" si="3">(BA3-E3)/(E3+1E-50)</f>
        <v>4.9823951597754114E-5</v>
      </c>
      <c r="CC3" s="52">
        <f t="shared" ref="CC3:CC34" si="4">(BB3-F3)/(F3+1E-50)</f>
        <v>5.0958667225947299E-5</v>
      </c>
      <c r="CD3" s="52">
        <f t="shared" ref="CD3:CD34" si="5">(BP3-G3)/(G3+1E-50)</f>
        <v>4.5718865005179225E-5</v>
      </c>
      <c r="CE3" s="52">
        <f t="shared" ref="CE3:CE34" si="6">(BV3-H3)/(H3+1E-50)</f>
        <v>4.2754088764840771E-5</v>
      </c>
      <c r="CF3" s="74">
        <f t="shared" ref="CF3:CF34" si="7">(T3-I3)/(I3+1E-50)</f>
        <v>4.52584144848955E+53</v>
      </c>
      <c r="CG3" s="74">
        <f t="shared" ref="CG3:CG34" si="8">(V3-J3)/(J3+1E-50)</f>
        <v>2.0382400489756503E+53</v>
      </c>
      <c r="CH3" s="74">
        <f t="shared" ref="CH3:CH34" si="9">(AD3-K3)/(K3+1E-50)</f>
        <v>1.17089966812726E+54</v>
      </c>
      <c r="CI3" s="74">
        <f t="shared" ref="CI3:CI34" si="10">(AJ3-L3)/(L3+1E-50)</f>
        <v>6.90411267430648E+53</v>
      </c>
      <c r="CJ3" s="52" t="e">
        <f>(#REF!-M3)/(M3+1E-50)</f>
        <v>#REF!</v>
      </c>
      <c r="CK3" s="52" t="e">
        <f>(#REF!-N3)/(N3+1E-50)</f>
        <v>#REF!</v>
      </c>
      <c r="CL3" s="74">
        <f t="shared" ref="CL3:CL34" si="11">(AK3-O3)/(O3+1E-50)</f>
        <v>1.3983751801885601E+53</v>
      </c>
    </row>
    <row r="4" spans="1:90" x14ac:dyDescent="0.3">
      <c r="A4" s="30" t="s">
        <v>2</v>
      </c>
      <c r="B4" s="28">
        <v>356725.753491999</v>
      </c>
      <c r="C4" s="28">
        <v>5862.9425120000096</v>
      </c>
      <c r="D4" s="28">
        <v>5287.2672089999996</v>
      </c>
      <c r="E4" s="28">
        <v>36664.2499689998</v>
      </c>
      <c r="F4" s="28">
        <v>31071.399681000101</v>
      </c>
      <c r="G4" s="28">
        <v>2809.1570629999401</v>
      </c>
      <c r="H4" s="28">
        <v>84279.851664999602</v>
      </c>
      <c r="I4" s="72"/>
      <c r="J4" s="72"/>
      <c r="K4" s="72"/>
      <c r="L4" s="72"/>
      <c r="M4" s="28"/>
      <c r="N4" s="28"/>
      <c r="O4" s="72"/>
      <c r="Q4" s="30" t="s">
        <v>2</v>
      </c>
      <c r="R4" s="28">
        <v>1186.50552268817</v>
      </c>
      <c r="S4" s="28">
        <v>2306.0346088357801</v>
      </c>
      <c r="T4" s="28">
        <v>2306.0346088357801</v>
      </c>
      <c r="U4" s="28">
        <v>3354.27377891263</v>
      </c>
      <c r="V4" s="28">
        <v>619.16558881717106</v>
      </c>
      <c r="W4" s="28">
        <v>8668.8894309650495</v>
      </c>
      <c r="X4" s="28">
        <v>356725.703730357</v>
      </c>
      <c r="Y4" s="28">
        <v>2851.4253585454599</v>
      </c>
      <c r="Z4" s="28">
        <v>1148.2329854264499</v>
      </c>
      <c r="AA4" s="28">
        <v>814.52813390079496</v>
      </c>
      <c r="AB4" s="28">
        <v>492.56342434214599</v>
      </c>
      <c r="AC4" s="28">
        <v>3454.2679812754</v>
      </c>
      <c r="AD4" s="28">
        <v>3454.2679812754</v>
      </c>
      <c r="AE4" s="28">
        <v>11609914.214315601</v>
      </c>
      <c r="AF4" s="28">
        <v>0</v>
      </c>
      <c r="AG4" s="28">
        <v>1128.75806183946</v>
      </c>
      <c r="AH4" s="28">
        <v>198.14680102265501</v>
      </c>
      <c r="AI4" s="28">
        <v>978.96778039267599</v>
      </c>
      <c r="AJ4" s="28">
        <v>3167.2196891286599</v>
      </c>
      <c r="AK4" s="28">
        <v>668.64477155202303</v>
      </c>
      <c r="AL4" s="28">
        <v>5862.9404784846502</v>
      </c>
      <c r="AM4" s="28">
        <v>0</v>
      </c>
      <c r="AN4" s="28">
        <v>4758.5391481942497</v>
      </c>
      <c r="AO4" s="28">
        <v>528.72665034203499</v>
      </c>
      <c r="AP4" s="28">
        <v>5287.2657985362803</v>
      </c>
      <c r="AQ4" s="28">
        <v>470.46136345593499</v>
      </c>
      <c r="AR4" s="28">
        <v>4563.3154226889101</v>
      </c>
      <c r="AS4" s="28">
        <v>18.135843645761302</v>
      </c>
      <c r="AT4" s="28">
        <v>27641.844455656501</v>
      </c>
      <c r="AU4" s="28">
        <v>104.12964340592001</v>
      </c>
      <c r="AV4" s="28">
        <v>1093.2424257029099</v>
      </c>
      <c r="AW4" s="28">
        <v>3020.9216881891698</v>
      </c>
      <c r="AX4" s="28">
        <v>13.540171876375799</v>
      </c>
      <c r="AY4" s="28">
        <v>0</v>
      </c>
      <c r="AZ4" s="28">
        <v>772.76822949673999</v>
      </c>
      <c r="BA4" s="28">
        <v>36665.501256006901</v>
      </c>
      <c r="BB4" s="28">
        <v>31072.6529529781</v>
      </c>
      <c r="BC4" s="28">
        <v>5592.8483030288198</v>
      </c>
      <c r="BD4" s="28">
        <v>8.1810365770377604</v>
      </c>
      <c r="BE4" s="28">
        <v>0.96875343320788998</v>
      </c>
      <c r="BF4" s="28">
        <v>419.65747671070301</v>
      </c>
      <c r="BG4" s="28">
        <v>156.15520133456701</v>
      </c>
      <c r="BH4" s="28">
        <v>10183.254425000399</v>
      </c>
      <c r="BI4" s="28">
        <v>246.164432873008</v>
      </c>
      <c r="BJ4" s="28">
        <v>88.153120832277807</v>
      </c>
      <c r="BK4" s="28">
        <v>14549.9556978367</v>
      </c>
      <c r="BL4" s="28">
        <v>421.05132206864897</v>
      </c>
      <c r="BM4" s="28">
        <v>47.881374051345603</v>
      </c>
      <c r="BN4" s="28">
        <v>344.84015793988999</v>
      </c>
      <c r="BO4" s="28">
        <v>4.7032740720889299</v>
      </c>
      <c r="BP4" s="28">
        <v>2809.1564462033198</v>
      </c>
      <c r="BQ4" s="28">
        <v>1117.0517371494</v>
      </c>
      <c r="BR4" s="28">
        <v>0</v>
      </c>
      <c r="BS4" s="28">
        <v>1330.03489238924</v>
      </c>
      <c r="BT4" s="28">
        <v>4038.0950303383802</v>
      </c>
      <c r="BU4" s="28">
        <v>23161.010669916501</v>
      </c>
      <c r="BV4" s="28">
        <v>84279.8227802818</v>
      </c>
      <c r="BW4" s="28">
        <v>3262.9069638650999</v>
      </c>
      <c r="BX4" s="28"/>
      <c r="BY4" s="52">
        <f t="shared" si="0"/>
        <v>-1.3949551305537581E-7</v>
      </c>
      <c r="BZ4" s="52">
        <f t="shared" si="1"/>
        <v>-3.4684211133051113E-7</v>
      </c>
      <c r="CA4" s="52">
        <f t="shared" si="2"/>
        <v>-2.6676611255166412E-7</v>
      </c>
      <c r="CB4" s="52">
        <f t="shared" si="3"/>
        <v>3.4128258675916064E-5</v>
      </c>
      <c r="CC4" s="52">
        <f t="shared" si="4"/>
        <v>4.0335227600500173E-5</v>
      </c>
      <c r="CD4" s="52">
        <f t="shared" si="5"/>
        <v>-2.195664416313813E-7</v>
      </c>
      <c r="CE4" s="52">
        <f t="shared" si="6"/>
        <v>-3.4272388039450812E-7</v>
      </c>
      <c r="CF4" s="74">
        <f t="shared" si="7"/>
        <v>2.3060346088357801E+53</v>
      </c>
      <c r="CG4" s="74">
        <f t="shared" si="8"/>
        <v>6.1916558881717104E+52</v>
      </c>
      <c r="CH4" s="74">
        <f t="shared" si="9"/>
        <v>3.4542679812754001E+53</v>
      </c>
      <c r="CI4" s="74">
        <f t="shared" si="10"/>
        <v>3.1672196891286601E+53</v>
      </c>
      <c r="CJ4" s="52" t="e">
        <f>(#REF!-M4)/(M4+1E-50)</f>
        <v>#REF!</v>
      </c>
      <c r="CK4" s="52" t="e">
        <f>(#REF!-N4)/(N4+1E-50)</f>
        <v>#REF!</v>
      </c>
      <c r="CL4" s="74">
        <f t="shared" si="11"/>
        <v>6.6864477155202299E+52</v>
      </c>
    </row>
    <row r="5" spans="1:90" x14ac:dyDescent="0.3">
      <c r="A5" s="30" t="s">
        <v>3</v>
      </c>
      <c r="B5" s="28">
        <v>1013348.72130699</v>
      </c>
      <c r="C5" s="28">
        <v>16693.6800030005</v>
      </c>
      <c r="D5" s="28">
        <v>17018.433769999101</v>
      </c>
      <c r="E5" s="28">
        <v>105937.060038998</v>
      </c>
      <c r="F5" s="28">
        <v>89777.153117003298</v>
      </c>
      <c r="G5" s="28">
        <v>8591.2131770001197</v>
      </c>
      <c r="H5" s="28">
        <v>239971.41892399601</v>
      </c>
      <c r="I5" s="72"/>
      <c r="J5" s="72"/>
      <c r="K5" s="72"/>
      <c r="L5" s="72"/>
      <c r="M5" s="28"/>
      <c r="N5" s="28"/>
      <c r="O5" s="72"/>
      <c r="Q5" s="30" t="s">
        <v>3</v>
      </c>
      <c r="R5" s="28">
        <v>5906.9684340245003</v>
      </c>
      <c r="S5" s="28">
        <v>6135.5231596990498</v>
      </c>
      <c r="T5" s="28">
        <v>6135.5231596990498</v>
      </c>
      <c r="U5" s="28">
        <v>9064.2025308218999</v>
      </c>
      <c r="V5" s="28">
        <v>2781.1767361607499</v>
      </c>
      <c r="W5" s="28">
        <v>22140.898368128099</v>
      </c>
      <c r="X5" s="28">
        <v>1013518.70541602</v>
      </c>
      <c r="Y5" s="28">
        <v>10262.454697818201</v>
      </c>
      <c r="Z5" s="28">
        <v>2836.4145560944899</v>
      </c>
      <c r="AA5" s="28">
        <v>3317.3404150343199</v>
      </c>
      <c r="AB5" s="28">
        <v>119.544105895426</v>
      </c>
      <c r="AC5" s="28">
        <v>15799.5872963522</v>
      </c>
      <c r="AD5" s="28">
        <v>15799.5872963522</v>
      </c>
      <c r="AE5" s="28">
        <v>28730921.666018799</v>
      </c>
      <c r="AF5" s="28">
        <v>0</v>
      </c>
      <c r="AG5" s="28">
        <v>4748.7473250289504</v>
      </c>
      <c r="AH5" s="28">
        <v>1269.1667936271899</v>
      </c>
      <c r="AI5" s="28">
        <v>2199.5445400506301</v>
      </c>
      <c r="AJ5" s="28">
        <v>9336.9975623308092</v>
      </c>
      <c r="AK5" s="28">
        <v>1893.02080134631</v>
      </c>
      <c r="AL5" s="28">
        <v>16696.491954835699</v>
      </c>
      <c r="AM5" s="28">
        <v>0</v>
      </c>
      <c r="AN5" s="28">
        <v>15319.728130896299</v>
      </c>
      <c r="AO5" s="28">
        <v>1702.1921506989199</v>
      </c>
      <c r="AP5" s="28">
        <v>17021.920281595201</v>
      </c>
      <c r="AQ5" s="28">
        <v>1332.20310461042</v>
      </c>
      <c r="AR5" s="28">
        <v>12076.4377389933</v>
      </c>
      <c r="AS5" s="28">
        <v>42.331304577346302</v>
      </c>
      <c r="AT5" s="28">
        <v>72946.366523910096</v>
      </c>
      <c r="AU5" s="28">
        <v>86.492781519756093</v>
      </c>
      <c r="AV5" s="28">
        <v>486.82944960068698</v>
      </c>
      <c r="AW5" s="28">
        <v>9714.1106210210692</v>
      </c>
      <c r="AX5" s="28">
        <v>39.8811895567056</v>
      </c>
      <c r="AY5" s="28">
        <v>0</v>
      </c>
      <c r="AZ5" s="28">
        <v>316.46203416943598</v>
      </c>
      <c r="BA5" s="28">
        <v>105956.137873049</v>
      </c>
      <c r="BB5" s="28">
        <v>89793.435700702699</v>
      </c>
      <c r="BC5" s="28">
        <v>16162.7021723463</v>
      </c>
      <c r="BD5" s="28">
        <v>2.1855950996764699</v>
      </c>
      <c r="BE5" s="28">
        <v>9.2229115120069203</v>
      </c>
      <c r="BF5" s="28">
        <v>1130.76120565265</v>
      </c>
      <c r="BG5" s="28">
        <v>151.73145647866701</v>
      </c>
      <c r="BH5" s="28">
        <v>31348.580670183001</v>
      </c>
      <c r="BI5" s="28">
        <v>343.65099001901399</v>
      </c>
      <c r="BJ5" s="28">
        <v>895.51322218731502</v>
      </c>
      <c r="BK5" s="28">
        <v>44787.836904324897</v>
      </c>
      <c r="BL5" s="28">
        <v>945.75955912422296</v>
      </c>
      <c r="BM5" s="28">
        <v>20.940883150955901</v>
      </c>
      <c r="BN5" s="28">
        <v>361.04844599613102</v>
      </c>
      <c r="BO5" s="28">
        <v>55.856035653334203</v>
      </c>
      <c r="BP5" s="28">
        <v>8592.8469563390008</v>
      </c>
      <c r="BQ5" s="28">
        <v>3316.9856569878202</v>
      </c>
      <c r="BR5" s="28">
        <v>0</v>
      </c>
      <c r="BS5" s="28">
        <v>5312.2906365118397</v>
      </c>
      <c r="BT5" s="28">
        <v>11605.784077439601</v>
      </c>
      <c r="BU5" s="28">
        <v>62697.848756563901</v>
      </c>
      <c r="BV5" s="28">
        <v>240011.84862679601</v>
      </c>
      <c r="BW5" s="28">
        <v>9110.6119372719804</v>
      </c>
      <c r="BX5" s="28"/>
      <c r="BY5" s="52">
        <f t="shared" si="0"/>
        <v>1.6774492872576759E-4</v>
      </c>
      <c r="BZ5" s="52">
        <f t="shared" si="1"/>
        <v>1.6844409589102959E-4</v>
      </c>
      <c r="CA5" s="52">
        <f t="shared" si="2"/>
        <v>2.0486677230229961E-4</v>
      </c>
      <c r="CB5" s="52">
        <f t="shared" si="3"/>
        <v>1.8008649705756913E-4</v>
      </c>
      <c r="CC5" s="52">
        <f t="shared" si="4"/>
        <v>1.8136667441638615E-4</v>
      </c>
      <c r="CD5" s="52">
        <f t="shared" si="5"/>
        <v>1.9016864152026825E-4</v>
      </c>
      <c r="CE5" s="52">
        <f t="shared" si="6"/>
        <v>1.684771585769763E-4</v>
      </c>
      <c r="CF5" s="74">
        <f t="shared" si="7"/>
        <v>6.13552315969905E+53</v>
      </c>
      <c r="CG5" s="74">
        <f t="shared" si="8"/>
        <v>2.7811767361607498E+53</v>
      </c>
      <c r="CH5" s="74">
        <f t="shared" si="9"/>
        <v>1.5799587296352198E+54</v>
      </c>
      <c r="CI5" s="74">
        <f t="shared" si="10"/>
        <v>9.3369975623308096E+53</v>
      </c>
      <c r="CJ5" s="52" t="e">
        <f>(#REF!-M5)/(M5+1E-50)</f>
        <v>#REF!</v>
      </c>
      <c r="CK5" s="52" t="e">
        <f>(#REF!-N5)/(N5+1E-50)</f>
        <v>#REF!</v>
      </c>
      <c r="CL5" s="74">
        <f t="shared" si="11"/>
        <v>1.8930208013463101E+53</v>
      </c>
    </row>
    <row r="6" spans="1:90" x14ac:dyDescent="0.3">
      <c r="A6" s="30" t="s">
        <v>4</v>
      </c>
      <c r="B6" s="28">
        <v>2979530.10334263</v>
      </c>
      <c r="C6" s="28">
        <v>48792.116337499901</v>
      </c>
      <c r="D6" s="28">
        <v>35008.8043626199</v>
      </c>
      <c r="E6" s="28">
        <v>298062.01905362599</v>
      </c>
      <c r="F6" s="28">
        <v>252594.93166305401</v>
      </c>
      <c r="G6" s="28">
        <v>20664.5618505403</v>
      </c>
      <c r="H6" s="28">
        <v>701386.70166170096</v>
      </c>
      <c r="I6" s="72"/>
      <c r="J6" s="72"/>
      <c r="K6" s="72"/>
      <c r="L6" s="72"/>
      <c r="M6" s="28"/>
      <c r="N6" s="28"/>
      <c r="O6" s="72"/>
      <c r="Q6" s="30" t="s">
        <v>4</v>
      </c>
      <c r="R6" s="28">
        <v>9879.6796110560808</v>
      </c>
      <c r="S6" s="28">
        <v>19201.667528276899</v>
      </c>
      <c r="T6" s="28">
        <v>19201.667528276899</v>
      </c>
      <c r="U6" s="28">
        <v>27930.046417137801</v>
      </c>
      <c r="V6" s="28">
        <v>5155.6091082594103</v>
      </c>
      <c r="W6" s="28">
        <v>72183.278722133895</v>
      </c>
      <c r="X6" s="28">
        <v>2981177.4512113798</v>
      </c>
      <c r="Y6" s="28">
        <v>23742.972783487501</v>
      </c>
      <c r="Z6" s="28">
        <v>9560.9977399578402</v>
      </c>
      <c r="AA6" s="28">
        <v>6782.3344062323704</v>
      </c>
      <c r="AB6" s="28">
        <v>4101.4283843910598</v>
      </c>
      <c r="AC6" s="28">
        <v>28762.6695388441</v>
      </c>
      <c r="AD6" s="28">
        <v>28762.6695388441</v>
      </c>
      <c r="AE6" s="28">
        <v>75199932.294757798</v>
      </c>
      <c r="AF6" s="28">
        <v>0</v>
      </c>
      <c r="AG6" s="28">
        <v>9398.8330410058607</v>
      </c>
      <c r="AH6" s="28">
        <v>1649.9094636054399</v>
      </c>
      <c r="AI6" s="28">
        <v>8151.5738828692402</v>
      </c>
      <c r="AJ6" s="28">
        <v>26372.498144976202</v>
      </c>
      <c r="AK6" s="28">
        <v>5567.6072981484604</v>
      </c>
      <c r="AL6" s="28">
        <v>48819.002119888297</v>
      </c>
      <c r="AM6" s="28">
        <v>0</v>
      </c>
      <c r="AN6" s="28">
        <v>31521.127189208801</v>
      </c>
      <c r="AO6" s="28">
        <v>3502.34762368872</v>
      </c>
      <c r="AP6" s="28">
        <v>35023.474812897497</v>
      </c>
      <c r="AQ6" s="28">
        <v>3917.3926006750498</v>
      </c>
      <c r="AR6" s="28">
        <v>37997.378607657898</v>
      </c>
      <c r="AS6" s="28">
        <v>146.907343048</v>
      </c>
      <c r="AT6" s="28">
        <v>230165.46373975099</v>
      </c>
      <c r="AU6" s="28">
        <v>834.05450209714604</v>
      </c>
      <c r="AV6" s="28">
        <v>8731.2320576051097</v>
      </c>
      <c r="AW6" s="28">
        <v>24631.1290038058</v>
      </c>
      <c r="AX6" s="28">
        <v>110.179472533827</v>
      </c>
      <c r="AY6" s="28">
        <v>0</v>
      </c>
      <c r="AZ6" s="28">
        <v>6170.08230046484</v>
      </c>
      <c r="BA6" s="28">
        <v>298232.71247795201</v>
      </c>
      <c r="BB6" s="28">
        <v>252741.126573991</v>
      </c>
      <c r="BC6" s="28">
        <v>45491.585903960899</v>
      </c>
      <c r="BD6" s="28">
        <v>65.250389524231494</v>
      </c>
      <c r="BE6" s="28">
        <v>8.2668614769679802</v>
      </c>
      <c r="BF6" s="28">
        <v>3408.5027259227099</v>
      </c>
      <c r="BG6" s="28">
        <v>1252.0946653721101</v>
      </c>
      <c r="BH6" s="28">
        <v>82945.124343867006</v>
      </c>
      <c r="BI6" s="28">
        <v>1980.1088742286299</v>
      </c>
      <c r="BJ6" s="28">
        <v>755.64628369302795</v>
      </c>
      <c r="BK6" s="28">
        <v>118512.773477265</v>
      </c>
      <c r="BL6" s="28">
        <v>3505.9702965253</v>
      </c>
      <c r="BM6" s="28">
        <v>382.38381510352298</v>
      </c>
      <c r="BN6" s="28">
        <v>2766.5872897897302</v>
      </c>
      <c r="BO6" s="28">
        <v>40.803168192940802</v>
      </c>
      <c r="BP6" s="28">
        <v>20674.552755035002</v>
      </c>
      <c r="BQ6" s="28">
        <v>9301.3593715163406</v>
      </c>
      <c r="BR6" s="28">
        <v>0</v>
      </c>
      <c r="BS6" s="28">
        <v>11074.805913013</v>
      </c>
      <c r="BT6" s="28">
        <v>33624.021447609899</v>
      </c>
      <c r="BU6" s="28">
        <v>192854.84625309199</v>
      </c>
      <c r="BV6" s="28">
        <v>701773.16860848595</v>
      </c>
      <c r="BW6" s="28">
        <v>27169.259810176602</v>
      </c>
      <c r="BX6" s="28"/>
      <c r="BY6" s="52">
        <f t="shared" si="0"/>
        <v>5.5288847959675594E-4</v>
      </c>
      <c r="BZ6" s="52">
        <f t="shared" si="1"/>
        <v>5.5102718239200443E-4</v>
      </c>
      <c r="CA6" s="52">
        <f t="shared" si="2"/>
        <v>4.1905030876351646E-4</v>
      </c>
      <c r="CB6" s="52">
        <f t="shared" si="3"/>
        <v>5.726775416337364E-4</v>
      </c>
      <c r="CC6" s="52">
        <f t="shared" si="4"/>
        <v>5.7877214706747893E-4</v>
      </c>
      <c r="CD6" s="52">
        <f t="shared" si="5"/>
        <v>4.834801031332032E-4</v>
      </c>
      <c r="CE6" s="52">
        <f t="shared" si="6"/>
        <v>5.5100409783844623E-4</v>
      </c>
      <c r="CF6" s="74">
        <f t="shared" si="7"/>
        <v>1.92016675282769E+54</v>
      </c>
      <c r="CG6" s="74">
        <f t="shared" si="8"/>
        <v>5.1556091082594102E+53</v>
      </c>
      <c r="CH6" s="74">
        <f t="shared" si="9"/>
        <v>2.8762669538844099E+54</v>
      </c>
      <c r="CI6" s="74">
        <f t="shared" si="10"/>
        <v>2.63724981449762E+54</v>
      </c>
      <c r="CJ6" s="52" t="e">
        <f>(#REF!-M6)/(M6+1E-50)</f>
        <v>#REF!</v>
      </c>
      <c r="CK6" s="52" t="e">
        <f>(#REF!-N6)/(N6+1E-50)</f>
        <v>#REF!</v>
      </c>
      <c r="CL6" s="74">
        <f t="shared" si="11"/>
        <v>5.5676072981484599E+53</v>
      </c>
    </row>
    <row r="7" spans="1:90" x14ac:dyDescent="0.3">
      <c r="A7" s="30" t="s">
        <v>5</v>
      </c>
      <c r="B7" s="28">
        <v>159656.96733200099</v>
      </c>
      <c r="C7" s="28">
        <v>2614.7378220000001</v>
      </c>
      <c r="D7" s="28">
        <v>1887.937711</v>
      </c>
      <c r="E7" s="28">
        <v>15982.261317</v>
      </c>
      <c r="F7" s="28">
        <v>13544.290537999899</v>
      </c>
      <c r="G7" s="28">
        <v>1110.9692</v>
      </c>
      <c r="H7" s="28">
        <v>37586.889801999903</v>
      </c>
      <c r="I7" s="72"/>
      <c r="J7" s="72"/>
      <c r="K7" s="72"/>
      <c r="L7" s="72"/>
      <c r="M7" s="28"/>
      <c r="N7" s="28"/>
      <c r="O7" s="72"/>
      <c r="Q7" s="30" t="s">
        <v>5</v>
      </c>
      <c r="R7" s="28">
        <v>501.76208095590499</v>
      </c>
      <c r="S7" s="28">
        <v>976.65237694934206</v>
      </c>
      <c r="T7" s="28">
        <v>976.65237694934206</v>
      </c>
      <c r="U7" s="28">
        <v>1504.24001020526</v>
      </c>
      <c r="V7" s="28">
        <v>262.04668366264502</v>
      </c>
      <c r="W7" s="28">
        <v>4689.3116089773403</v>
      </c>
      <c r="X7" s="28">
        <v>159656.75170051499</v>
      </c>
      <c r="Y7" s="28">
        <v>1192.5219983556899</v>
      </c>
      <c r="Z7" s="28">
        <v>682.32856770644196</v>
      </c>
      <c r="AA7" s="28">
        <v>249.423473160062</v>
      </c>
      <c r="AB7" s="28">
        <v>208.61537660584901</v>
      </c>
      <c r="AC7" s="28">
        <v>1541.7176500616099</v>
      </c>
      <c r="AD7" s="28">
        <v>1541.7176500616099</v>
      </c>
      <c r="AE7" s="28">
        <v>5684606.3882182604</v>
      </c>
      <c r="AF7" s="28">
        <v>0</v>
      </c>
      <c r="AG7" s="28">
        <v>478.28145680202601</v>
      </c>
      <c r="AH7" s="28">
        <v>84.055744185387994</v>
      </c>
      <c r="AI7" s="28">
        <v>414.76641850303702</v>
      </c>
      <c r="AJ7" s="28">
        <v>1477.8892742763301</v>
      </c>
      <c r="AK7" s="28">
        <v>283.60534062225099</v>
      </c>
      <c r="AL7" s="28">
        <v>2614.7339437399201</v>
      </c>
      <c r="AM7" s="28">
        <v>0</v>
      </c>
      <c r="AN7" s="28">
        <v>1699.1404257607801</v>
      </c>
      <c r="AO7" s="28">
        <v>188.79339287106799</v>
      </c>
      <c r="AP7" s="28">
        <v>1887.93381863185</v>
      </c>
      <c r="AQ7" s="28">
        <v>200.60362741889401</v>
      </c>
      <c r="AR7" s="28">
        <v>1897.7061340637599</v>
      </c>
      <c r="AS7" s="28">
        <v>7.9003934412605998</v>
      </c>
      <c r="AT7" s="28">
        <v>12524.6210968251</v>
      </c>
      <c r="AU7" s="28">
        <v>45.281042935123402</v>
      </c>
      <c r="AV7" s="28">
        <v>475.18334055622603</v>
      </c>
      <c r="AW7" s="28">
        <v>1317.34864166074</v>
      </c>
      <c r="AX7" s="28">
        <v>5.9026551728258303</v>
      </c>
      <c r="AY7" s="28">
        <v>0</v>
      </c>
      <c r="AZ7" s="28">
        <v>335.87344577247097</v>
      </c>
      <c r="BA7" s="28">
        <v>15982.786153409799</v>
      </c>
      <c r="BB7" s="28">
        <v>13544.8194443455</v>
      </c>
      <c r="BC7" s="28">
        <v>2437.9667090643002</v>
      </c>
      <c r="BD7" s="28">
        <v>3.555181326499</v>
      </c>
      <c r="BE7" s="28">
        <v>0.42557995458203102</v>
      </c>
      <c r="BF7" s="28">
        <v>182.89005738917601</v>
      </c>
      <c r="BG7" s="28">
        <v>67.915780691148896</v>
      </c>
      <c r="BH7" s="28">
        <v>4439.9473822274304</v>
      </c>
      <c r="BI7" s="28">
        <v>107.116564015718</v>
      </c>
      <c r="BJ7" s="28">
        <v>38.755107221349498</v>
      </c>
      <c r="BK7" s="28">
        <v>6343.8478557637</v>
      </c>
      <c r="BL7" s="28">
        <v>312.70320752535503</v>
      </c>
      <c r="BM7" s="28">
        <v>20.8116866940039</v>
      </c>
      <c r="BN7" s="28">
        <v>149.99286970628901</v>
      </c>
      <c r="BO7" s="28">
        <v>2.07185981701527</v>
      </c>
      <c r="BP7" s="28">
        <v>1110.9673105582599</v>
      </c>
      <c r="BQ7" s="28">
        <v>473.11959076482702</v>
      </c>
      <c r="BR7" s="28">
        <v>0</v>
      </c>
      <c r="BS7" s="28">
        <v>566.51504133490005</v>
      </c>
      <c r="BT7" s="28">
        <v>1810.19168462684</v>
      </c>
      <c r="BU7" s="28">
        <v>10520.211979769299</v>
      </c>
      <c r="BV7" s="28">
        <v>37586.835511643098</v>
      </c>
      <c r="BW7" s="28">
        <v>1469.49357071093</v>
      </c>
      <c r="BX7" s="28"/>
      <c r="BY7" s="52">
        <f t="shared" si="0"/>
        <v>-1.3505923957304514E-6</v>
      </c>
      <c r="BZ7" s="52">
        <f t="shared" si="1"/>
        <v>-1.4832309562241354E-6</v>
      </c>
      <c r="CA7" s="52">
        <f t="shared" si="2"/>
        <v>-2.0617036925064863E-6</v>
      </c>
      <c r="CB7" s="52">
        <f t="shared" si="3"/>
        <v>3.2838682798944798E-5</v>
      </c>
      <c r="CC7" s="52">
        <f t="shared" si="4"/>
        <v>3.90501329040721E-5</v>
      </c>
      <c r="CD7" s="52">
        <f t="shared" si="5"/>
        <v>-1.7007147813857511E-6</v>
      </c>
      <c r="CE7" s="52">
        <f t="shared" si="6"/>
        <v>-1.4443960937367592E-6</v>
      </c>
      <c r="CF7" s="74">
        <f t="shared" si="7"/>
        <v>9.7665237694934195E+52</v>
      </c>
      <c r="CG7" s="74">
        <f t="shared" si="8"/>
        <v>2.6204668366264503E+52</v>
      </c>
      <c r="CH7" s="74">
        <f t="shared" si="9"/>
        <v>1.5417176500616099E+53</v>
      </c>
      <c r="CI7" s="74">
        <f t="shared" si="10"/>
        <v>1.4778892742763301E+53</v>
      </c>
      <c r="CJ7" s="52" t="e">
        <f>(#REF!-M7)/(M7+1E-50)</f>
        <v>#REF!</v>
      </c>
      <c r="CK7" s="52" t="e">
        <f>(#REF!-N7)/(N7+1E-50)</f>
        <v>#REF!</v>
      </c>
      <c r="CL7" s="74">
        <f t="shared" si="11"/>
        <v>2.8360534062225097E+52</v>
      </c>
    </row>
    <row r="8" spans="1:90" x14ac:dyDescent="0.3">
      <c r="A8" s="30" t="s">
        <v>6</v>
      </c>
      <c r="B8" s="28">
        <v>987.69846099999995</v>
      </c>
      <c r="C8" s="28">
        <v>16.3589319999999</v>
      </c>
      <c r="D8" s="28">
        <v>21.109501999999999</v>
      </c>
      <c r="E8" s="28">
        <v>107.293768999999</v>
      </c>
      <c r="F8" s="28">
        <v>90.926906000000002</v>
      </c>
      <c r="G8" s="28">
        <v>9.7564719999999898</v>
      </c>
      <c r="H8" s="28">
        <v>235.159752999999</v>
      </c>
      <c r="I8" s="72"/>
      <c r="J8" s="72"/>
      <c r="K8" s="72"/>
      <c r="L8" s="72"/>
      <c r="M8" s="28"/>
      <c r="N8" s="28"/>
      <c r="O8" s="72"/>
      <c r="Q8" s="30" t="s">
        <v>6</v>
      </c>
      <c r="R8" s="28">
        <v>2.3404463426864401</v>
      </c>
      <c r="S8" s="28">
        <v>6.0409141458622004</v>
      </c>
      <c r="T8" s="28">
        <v>6.0409141458622004</v>
      </c>
      <c r="U8" s="28">
        <v>8.8764623174986301</v>
      </c>
      <c r="V8" s="28">
        <v>3.4821071757249</v>
      </c>
      <c r="W8" s="28">
        <v>21.366780086972302</v>
      </c>
      <c r="X8" s="28">
        <v>987.69819209973696</v>
      </c>
      <c r="Y8" s="28">
        <v>8.2831222629342403</v>
      </c>
      <c r="Z8" s="28">
        <v>3.8514166774582899</v>
      </c>
      <c r="AA8" s="28">
        <v>1.49918628525603</v>
      </c>
      <c r="AB8" s="28">
        <v>0.170744084553867</v>
      </c>
      <c r="AC8" s="28">
        <v>12.5039075789392</v>
      </c>
      <c r="AD8" s="28">
        <v>12.5039075789392</v>
      </c>
      <c r="AE8" s="28">
        <v>34234.2115930047</v>
      </c>
      <c r="AF8" s="28">
        <v>0</v>
      </c>
      <c r="AG8" s="28">
        <v>2.1627942260949999</v>
      </c>
      <c r="AH8" s="28">
        <v>0.46808325576811699</v>
      </c>
      <c r="AI8" s="28">
        <v>2.026148755546</v>
      </c>
      <c r="AJ8" s="28">
        <v>8.2568244754487701</v>
      </c>
      <c r="AK8" s="28">
        <v>1.7520739292977701</v>
      </c>
      <c r="AL8" s="28">
        <v>16.358923372851098</v>
      </c>
      <c r="AM8" s="28">
        <v>0</v>
      </c>
      <c r="AN8" s="28">
        <v>18.998537233309602</v>
      </c>
      <c r="AO8" s="28">
        <v>2.1109532013867001</v>
      </c>
      <c r="AP8" s="28">
        <v>21.109490434696301</v>
      </c>
      <c r="AQ8" s="28">
        <v>1.2395649621962399</v>
      </c>
      <c r="AR8" s="28">
        <v>10.6454961171095</v>
      </c>
      <c r="AS8" s="28">
        <v>5.5238038547815498E-2</v>
      </c>
      <c r="AT8" s="28">
        <v>71.611648072884805</v>
      </c>
      <c r="AU8" s="28">
        <v>0.350795813422841</v>
      </c>
      <c r="AV8" s="28">
        <v>3.7734655004216302</v>
      </c>
      <c r="AW8" s="28">
        <v>8.62896046561616</v>
      </c>
      <c r="AX8" s="28">
        <v>3.9462336789078303E-2</v>
      </c>
      <c r="AY8" s="28">
        <v>0</v>
      </c>
      <c r="AZ8" s="28">
        <v>2.6732506600087</v>
      </c>
      <c r="BA8" s="28">
        <v>107.29805651834999</v>
      </c>
      <c r="BB8" s="28">
        <v>90.931199703037393</v>
      </c>
      <c r="BC8" s="28">
        <v>16.366856815313302</v>
      </c>
      <c r="BD8" s="28">
        <v>2.8551023220181101E-2</v>
      </c>
      <c r="BE8" s="28">
        <v>1.45486708885177E-3</v>
      </c>
      <c r="BF8" s="28">
        <v>1.2456981762264501</v>
      </c>
      <c r="BG8" s="28">
        <v>0.52132927682887098</v>
      </c>
      <c r="BH8" s="28">
        <v>29.387565050127499</v>
      </c>
      <c r="BI8" s="28">
        <v>0.79938369792269404</v>
      </c>
      <c r="BJ8" s="28">
        <v>0.120296312218566</v>
      </c>
      <c r="BK8" s="28">
        <v>41.990036541609399</v>
      </c>
      <c r="BL8" s="28">
        <v>1.4548459752751599</v>
      </c>
      <c r="BM8" s="28">
        <v>0.16535049631552501</v>
      </c>
      <c r="BN8" s="28">
        <v>1.14567866532184</v>
      </c>
      <c r="BO8" s="28">
        <v>4.6827813511025797E-3</v>
      </c>
      <c r="BP8" s="28">
        <v>9.7564618462606791</v>
      </c>
      <c r="BQ8" s="28">
        <v>2.7359366053010099</v>
      </c>
      <c r="BR8" s="28">
        <v>0</v>
      </c>
      <c r="BS8" s="28">
        <v>12.7413288316936</v>
      </c>
      <c r="BT8" s="28">
        <v>10.897377597954099</v>
      </c>
      <c r="BU8" s="28">
        <v>65.759885692554406</v>
      </c>
      <c r="BV8" s="28">
        <v>235.15969124269</v>
      </c>
      <c r="BW8" s="28">
        <v>8.0518379284269397</v>
      </c>
      <c r="BX8" s="28"/>
      <c r="BY8" s="52">
        <f t="shared" si="0"/>
        <v>-2.7224934897916732E-7</v>
      </c>
      <c r="BZ8" s="52">
        <f t="shared" si="1"/>
        <v>-5.2736626092494953E-7</v>
      </c>
      <c r="CA8" s="52">
        <f t="shared" si="2"/>
        <v>-5.4787193453620163E-7</v>
      </c>
      <c r="CB8" s="52">
        <f t="shared" si="3"/>
        <v>3.9960553077337594E-5</v>
      </c>
      <c r="CC8" s="52">
        <f t="shared" si="4"/>
        <v>4.7221479606824281E-5</v>
      </c>
      <c r="CD8" s="52">
        <f t="shared" si="5"/>
        <v>-1.0407183365750433E-6</v>
      </c>
      <c r="CE8" s="52">
        <f t="shared" si="6"/>
        <v>-2.626185314893884E-7</v>
      </c>
      <c r="CF8" s="74">
        <f t="shared" si="7"/>
        <v>6.0409141458622006E+50</v>
      </c>
      <c r="CG8" s="74">
        <f t="shared" si="8"/>
        <v>3.4821071757248998E+50</v>
      </c>
      <c r="CH8" s="74">
        <f t="shared" si="9"/>
        <v>1.25039075789392E+51</v>
      </c>
      <c r="CI8" s="74">
        <f t="shared" si="10"/>
        <v>8.2568244754487701E+50</v>
      </c>
      <c r="CJ8" s="52" t="e">
        <f>(#REF!-M8)/(M8+1E-50)</f>
        <v>#REF!</v>
      </c>
      <c r="CK8" s="52" t="e">
        <f>(#REF!-N8)/(N8+1E-50)</f>
        <v>#REF!</v>
      </c>
      <c r="CL8" s="74">
        <f t="shared" si="11"/>
        <v>1.75207392929777E+50</v>
      </c>
    </row>
    <row r="9" spans="1:90" x14ac:dyDescent="0.3">
      <c r="A9" s="30" t="s">
        <v>7</v>
      </c>
      <c r="B9" s="28">
        <v>1697.83628399999</v>
      </c>
      <c r="C9" s="28">
        <v>28.126176999999899</v>
      </c>
      <c r="D9" s="28">
        <v>36.564670999999898</v>
      </c>
      <c r="E9" s="28">
        <v>184.68423999999899</v>
      </c>
      <c r="F9" s="28">
        <v>156.51198899999901</v>
      </c>
      <c r="G9" s="28">
        <v>16.8561499999999</v>
      </c>
      <c r="H9" s="28">
        <v>404.31301100000002</v>
      </c>
      <c r="I9" s="72"/>
      <c r="J9" s="72"/>
      <c r="K9" s="72"/>
      <c r="L9" s="72"/>
      <c r="M9" s="28"/>
      <c r="N9" s="28"/>
      <c r="O9" s="72"/>
      <c r="Q9" s="30" t="s">
        <v>7</v>
      </c>
      <c r="R9" s="28">
        <v>10.468313545397001</v>
      </c>
      <c r="S9" s="28">
        <v>10.331199232001801</v>
      </c>
      <c r="T9" s="28">
        <v>10.331199232001801</v>
      </c>
      <c r="U9" s="28">
        <v>15.2698211875196</v>
      </c>
      <c r="V9" s="28">
        <v>4.5713150222073704</v>
      </c>
      <c r="W9" s="28">
        <v>37.346578643760601</v>
      </c>
      <c r="X9" s="28">
        <v>1697.8357640393001</v>
      </c>
      <c r="Y9" s="28">
        <v>17.553771601051601</v>
      </c>
      <c r="Z9" s="28">
        <v>4.6170417930818903</v>
      </c>
      <c r="AA9" s="28">
        <v>5.8512264421832301</v>
      </c>
      <c r="AB9" s="28">
        <v>0.19332707895888901</v>
      </c>
      <c r="AC9" s="28">
        <v>27.062256378224902</v>
      </c>
      <c r="AD9" s="28">
        <v>27.062256378224902</v>
      </c>
      <c r="AE9" s="28">
        <v>53951.5360902131</v>
      </c>
      <c r="AF9" s="28">
        <v>0</v>
      </c>
      <c r="AG9" s="28">
        <v>8.3734932499765709</v>
      </c>
      <c r="AH9" s="28">
        <v>2.2544310052946201</v>
      </c>
      <c r="AI9" s="28">
        <v>3.72461739755397</v>
      </c>
      <c r="AJ9" s="28">
        <v>15.8625604274762</v>
      </c>
      <c r="AK9" s="28">
        <v>3.20431919716943</v>
      </c>
      <c r="AL9" s="28">
        <v>28.1261708912735</v>
      </c>
      <c r="AM9" s="28">
        <v>0</v>
      </c>
      <c r="AN9" s="28">
        <v>32.908191140726501</v>
      </c>
      <c r="AO9" s="28">
        <v>3.6564730854235901</v>
      </c>
      <c r="AP9" s="28">
        <v>36.5646642261501</v>
      </c>
      <c r="AQ9" s="28">
        <v>2.2540365221713299</v>
      </c>
      <c r="AR9" s="28">
        <v>20.521656361712299</v>
      </c>
      <c r="AS9" s="28">
        <v>7.1995295336673301E-2</v>
      </c>
      <c r="AT9" s="28">
        <v>122.861069915177</v>
      </c>
      <c r="AU9" s="28">
        <v>0.11268859493929</v>
      </c>
      <c r="AV9" s="28">
        <v>0.37406333878977199</v>
      </c>
      <c r="AW9" s="28">
        <v>17.1067551822395</v>
      </c>
      <c r="AX9" s="28">
        <v>6.9648119181864698E-2</v>
      </c>
      <c r="AY9" s="28">
        <v>0</v>
      </c>
      <c r="AZ9" s="28">
        <v>0.21129131103358101</v>
      </c>
      <c r="BA9" s="28">
        <v>184.68499373876301</v>
      </c>
      <c r="BB9" s="28">
        <v>156.512751583083</v>
      </c>
      <c r="BC9" s="28">
        <v>28.172242155679299</v>
      </c>
      <c r="BD9" s="28">
        <v>0</v>
      </c>
      <c r="BE9" s="28">
        <v>1.7216255670012101E-2</v>
      </c>
      <c r="BF9" s="28">
        <v>1.95639976410544</v>
      </c>
      <c r="BG9" s="28">
        <v>0.21129131103358101</v>
      </c>
      <c r="BH9" s="28">
        <v>54.982647530547702</v>
      </c>
      <c r="BI9" s="28">
        <v>0.53370578217232401</v>
      </c>
      <c r="BJ9" s="28">
        <v>1.6746777669383801</v>
      </c>
      <c r="BK9" s="28">
        <v>78.553367725436303</v>
      </c>
      <c r="BL9" s="28">
        <v>1.5138591229581599</v>
      </c>
      <c r="BM9" s="28">
        <v>1.5651150537101002E-2</v>
      </c>
      <c r="BN9" s="28">
        <v>0.51648967961330905</v>
      </c>
      <c r="BO9" s="28">
        <v>0.10486277550885401</v>
      </c>
      <c r="BP9" s="28">
        <v>16.856134226205199</v>
      </c>
      <c r="BQ9" s="28">
        <v>5.6648528434246597</v>
      </c>
      <c r="BR9" s="28">
        <v>0</v>
      </c>
      <c r="BS9" s="28">
        <v>7.8169427366942799</v>
      </c>
      <c r="BT9" s="28">
        <v>19.621708825319999</v>
      </c>
      <c r="BU9" s="28">
        <v>104.96768062964</v>
      </c>
      <c r="BV9" s="28">
        <v>404.31287664588802</v>
      </c>
      <c r="BW9" s="28">
        <v>15.4786630865148</v>
      </c>
      <c r="BX9" s="28"/>
      <c r="BY9" s="52">
        <f t="shared" si="0"/>
        <v>-3.062490151561464E-7</v>
      </c>
      <c r="BZ9" s="52">
        <f t="shared" si="1"/>
        <v>-2.1719007170401347E-7</v>
      </c>
      <c r="CA9" s="52">
        <f t="shared" si="2"/>
        <v>-1.8525668663956033E-7</v>
      </c>
      <c r="CB9" s="52">
        <f t="shared" si="3"/>
        <v>4.0812294758795441E-6</v>
      </c>
      <c r="CC9" s="52">
        <f t="shared" si="4"/>
        <v>4.8723621038195336E-6</v>
      </c>
      <c r="CD9" s="52">
        <f t="shared" si="5"/>
        <v>-9.3578870030436539E-7</v>
      </c>
      <c r="CE9" s="52">
        <f t="shared" si="6"/>
        <v>-3.3230222213217869E-7</v>
      </c>
      <c r="CF9" s="74">
        <f t="shared" si="7"/>
        <v>1.0331199232001801E+51</v>
      </c>
      <c r="CG9" s="74">
        <f t="shared" si="8"/>
        <v>4.57131502220737E+50</v>
      </c>
      <c r="CH9" s="74">
        <f t="shared" si="9"/>
        <v>2.7062256378224901E+51</v>
      </c>
      <c r="CI9" s="74">
        <f t="shared" si="10"/>
        <v>1.5862560427476202E+51</v>
      </c>
      <c r="CJ9" s="52" t="e">
        <f>(#REF!-M9)/(M9+1E-50)</f>
        <v>#REF!</v>
      </c>
      <c r="CK9" s="52" t="e">
        <f>(#REF!-N9)/(N9+1E-50)</f>
        <v>#REF!</v>
      </c>
      <c r="CL9" s="74">
        <f t="shared" si="11"/>
        <v>3.2043191971694301E+50</v>
      </c>
    </row>
    <row r="10" spans="1:90" x14ac:dyDescent="0.3">
      <c r="A10" s="30" t="s">
        <v>8</v>
      </c>
      <c r="B10" s="28"/>
      <c r="C10" s="28"/>
      <c r="D10" s="28"/>
      <c r="E10" s="28"/>
      <c r="F10" s="28"/>
      <c r="G10" s="28"/>
      <c r="H10" s="28"/>
      <c r="I10" s="72"/>
      <c r="J10" s="72"/>
      <c r="K10" s="72"/>
      <c r="L10" s="72"/>
      <c r="M10" s="28"/>
      <c r="N10" s="28"/>
      <c r="O10" s="72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52">
        <f t="shared" si="0"/>
        <v>0</v>
      </c>
      <c r="BZ10" s="52">
        <f t="shared" si="1"/>
        <v>0</v>
      </c>
      <c r="CA10" s="52">
        <f t="shared" si="2"/>
        <v>0</v>
      </c>
      <c r="CB10" s="52">
        <f t="shared" si="3"/>
        <v>0</v>
      </c>
      <c r="CC10" s="52">
        <f t="shared" si="4"/>
        <v>0</v>
      </c>
      <c r="CD10" s="52">
        <f t="shared" si="5"/>
        <v>0</v>
      </c>
      <c r="CE10" s="52">
        <f t="shared" si="6"/>
        <v>0</v>
      </c>
      <c r="CF10" s="74">
        <f t="shared" si="7"/>
        <v>0</v>
      </c>
      <c r="CG10" s="74">
        <f t="shared" si="8"/>
        <v>0</v>
      </c>
      <c r="CH10" s="74">
        <f t="shared" si="9"/>
        <v>0</v>
      </c>
      <c r="CI10" s="74">
        <f t="shared" si="10"/>
        <v>0</v>
      </c>
      <c r="CJ10" s="52" t="e">
        <f>(#REF!-M10)/(M10+1E-50)</f>
        <v>#REF!</v>
      </c>
      <c r="CK10" s="52" t="e">
        <f>(#REF!-N10)/(N10+1E-50)</f>
        <v>#REF!</v>
      </c>
      <c r="CL10" s="74">
        <f t="shared" si="11"/>
        <v>0</v>
      </c>
    </row>
    <row r="11" spans="1:90" x14ac:dyDescent="0.3">
      <c r="A11" s="30" t="s">
        <v>9</v>
      </c>
      <c r="B11" s="28">
        <v>767030.46960959397</v>
      </c>
      <c r="C11" s="28">
        <v>12691.6052383806</v>
      </c>
      <c r="D11" s="28">
        <v>15750.170653540001</v>
      </c>
      <c r="E11" s="28">
        <v>82748.244143113203</v>
      </c>
      <c r="F11" s="28">
        <v>70125.623171012106</v>
      </c>
      <c r="G11" s="28">
        <v>7380.0574749695697</v>
      </c>
      <c r="H11" s="28">
        <v>182441.64811754299</v>
      </c>
      <c r="I11" s="72"/>
      <c r="J11" s="72"/>
      <c r="K11" s="72"/>
      <c r="L11" s="72"/>
      <c r="M11" s="28"/>
      <c r="N11" s="28"/>
      <c r="O11" s="72"/>
      <c r="Q11" s="30" t="s">
        <v>9</v>
      </c>
      <c r="R11" s="28">
        <v>4506.8682375408798</v>
      </c>
      <c r="S11" s="28">
        <v>4663.8025259340702</v>
      </c>
      <c r="T11" s="28">
        <v>4663.8025259340702</v>
      </c>
      <c r="U11" s="28">
        <v>6890.2147709398196</v>
      </c>
      <c r="V11" s="28">
        <v>2110.4630138617599</v>
      </c>
      <c r="W11" s="28">
        <v>16832.076737616499</v>
      </c>
      <c r="X11" s="28">
        <v>767048.92536596197</v>
      </c>
      <c r="Y11" s="28">
        <v>7809.6116473121101</v>
      </c>
      <c r="Z11" s="28">
        <v>2150.9298668758702</v>
      </c>
      <c r="AA11" s="28">
        <v>2530.15361178887</v>
      </c>
      <c r="AB11" s="28">
        <v>90.612917141737697</v>
      </c>
      <c r="AC11" s="28">
        <v>12024.508310405799</v>
      </c>
      <c r="AD11" s="28">
        <v>12024.508310405799</v>
      </c>
      <c r="AE11" s="28">
        <v>27681357.123781301</v>
      </c>
      <c r="AF11" s="28">
        <v>0</v>
      </c>
      <c r="AG11" s="28">
        <v>3621.8153790051201</v>
      </c>
      <c r="AH11" s="28">
        <v>968.51095765625905</v>
      </c>
      <c r="AI11" s="28">
        <v>1672.6161962850999</v>
      </c>
      <c r="AJ11" s="28">
        <v>7101.8669493351099</v>
      </c>
      <c r="AK11" s="28">
        <v>1439.4851377042801</v>
      </c>
      <c r="AL11" s="28">
        <v>12691.9101439069</v>
      </c>
      <c r="AM11" s="28">
        <v>0</v>
      </c>
      <c r="AN11" s="28">
        <v>14175.4818140604</v>
      </c>
      <c r="AO11" s="28">
        <v>1575.0535088494601</v>
      </c>
      <c r="AP11" s="28">
        <v>15750.5353229098</v>
      </c>
      <c r="AQ11" s="28">
        <v>1012.99743878658</v>
      </c>
      <c r="AR11" s="28">
        <v>9185.69215217079</v>
      </c>
      <c r="AS11" s="28">
        <v>33.040981956822399</v>
      </c>
      <c r="AT11" s="28">
        <v>55449.818700949698</v>
      </c>
      <c r="AU11" s="28">
        <v>67.137196796684194</v>
      </c>
      <c r="AV11" s="28">
        <v>375.063444715245</v>
      </c>
      <c r="AW11" s="28">
        <v>7588.5295211737402</v>
      </c>
      <c r="AX11" s="28">
        <v>31.148297520902499</v>
      </c>
      <c r="AY11" s="28">
        <v>0</v>
      </c>
      <c r="AZ11" s="28">
        <v>243.463241005968</v>
      </c>
      <c r="BA11" s="28">
        <v>82750.801306200097</v>
      </c>
      <c r="BB11" s="28">
        <v>70127.878606122395</v>
      </c>
      <c r="BC11" s="28">
        <v>12622.922700077699</v>
      </c>
      <c r="BD11" s="28">
        <v>1.6656142200322901</v>
      </c>
      <c r="BE11" s="28">
        <v>7.2153753393111604</v>
      </c>
      <c r="BF11" s="28">
        <v>882.95669073595695</v>
      </c>
      <c r="BG11" s="28">
        <v>117.92416806990801</v>
      </c>
      <c r="BH11" s="28">
        <v>24486.6641667576</v>
      </c>
      <c r="BI11" s="28">
        <v>267.68031131952102</v>
      </c>
      <c r="BJ11" s="28">
        <v>700.62179408555005</v>
      </c>
      <c r="BK11" s="28">
        <v>34984.182825156902</v>
      </c>
      <c r="BL11" s="28">
        <v>716.370694841763</v>
      </c>
      <c r="BM11" s="28">
        <v>16.1285240139552</v>
      </c>
      <c r="BN11" s="28">
        <v>280.75199347718399</v>
      </c>
      <c r="BO11" s="28">
        <v>43.704459777079599</v>
      </c>
      <c r="BP11" s="28">
        <v>7380.2306980296198</v>
      </c>
      <c r="BQ11" s="28">
        <v>2523.9047110505699</v>
      </c>
      <c r="BR11" s="28">
        <v>0</v>
      </c>
      <c r="BS11" s="28">
        <v>4001.7355825775098</v>
      </c>
      <c r="BT11" s="28">
        <v>8824.4762840405201</v>
      </c>
      <c r="BU11" s="28">
        <v>47639.117225084097</v>
      </c>
      <c r="BV11" s="28">
        <v>182446.04016600701</v>
      </c>
      <c r="BW11" s="28">
        <v>6929.7005233568798</v>
      </c>
      <c r="BX11" s="28"/>
      <c r="BY11" s="52">
        <f t="shared" si="0"/>
        <v>2.406130799131462E-5</v>
      </c>
      <c r="BZ11" s="52">
        <f t="shared" si="1"/>
        <v>2.4024189263145943E-5</v>
      </c>
      <c r="CA11" s="52">
        <f t="shared" si="2"/>
        <v>2.3153359910882462E-5</v>
      </c>
      <c r="CB11" s="52">
        <f t="shared" si="3"/>
        <v>3.0902928676913273E-5</v>
      </c>
      <c r="CC11" s="52">
        <f t="shared" si="4"/>
        <v>3.2162781709445419E-5</v>
      </c>
      <c r="CD11" s="52">
        <f t="shared" si="5"/>
        <v>2.347177655967934E-5</v>
      </c>
      <c r="CE11" s="52">
        <f t="shared" si="6"/>
        <v>2.4073716222852095E-5</v>
      </c>
      <c r="CF11" s="74">
        <f t="shared" si="7"/>
        <v>4.6638025259340706E+53</v>
      </c>
      <c r="CG11" s="74">
        <f t="shared" si="8"/>
        <v>2.1104630138617601E+53</v>
      </c>
      <c r="CH11" s="74">
        <f t="shared" si="9"/>
        <v>1.2024508310405799E+54</v>
      </c>
      <c r="CI11" s="74">
        <f t="shared" si="10"/>
        <v>7.1018669493351095E+53</v>
      </c>
      <c r="CJ11" s="52" t="e">
        <f>(#REF!-M11)/(M11+1E-50)</f>
        <v>#REF!</v>
      </c>
      <c r="CK11" s="52" t="e">
        <f>(#REF!-N11)/(N11+1E-50)</f>
        <v>#REF!</v>
      </c>
      <c r="CL11" s="74">
        <f t="shared" si="11"/>
        <v>1.43948513770428E+53</v>
      </c>
    </row>
    <row r="12" spans="1:90" x14ac:dyDescent="0.3">
      <c r="A12" s="30" t="s">
        <v>10</v>
      </c>
      <c r="B12" s="28">
        <v>969661.23634777695</v>
      </c>
      <c r="C12" s="28">
        <v>16066.870466600099</v>
      </c>
      <c r="D12" s="28">
        <v>21066.4629056796</v>
      </c>
      <c r="E12" s="28">
        <v>105640.222094873</v>
      </c>
      <c r="F12" s="28">
        <v>89525.599215454495</v>
      </c>
      <c r="G12" s="28">
        <v>9683.0166995006803</v>
      </c>
      <c r="H12" s="28">
        <v>230960.92569133401</v>
      </c>
      <c r="I12" s="72"/>
      <c r="J12" s="72"/>
      <c r="K12" s="72"/>
      <c r="L12" s="72"/>
      <c r="M12" s="28"/>
      <c r="N12" s="28"/>
      <c r="O12" s="72"/>
      <c r="Q12" s="30" t="s">
        <v>10</v>
      </c>
      <c r="R12" s="28">
        <v>5418.8868879298698</v>
      </c>
      <c r="S12" s="28">
        <v>5906.44193367349</v>
      </c>
      <c r="T12" s="28">
        <v>5906.44193367349</v>
      </c>
      <c r="U12" s="28">
        <v>8722.0812770518696</v>
      </c>
      <c r="V12" s="28">
        <v>2734.5926309003999</v>
      </c>
      <c r="W12" s="28">
        <v>21280.914930119401</v>
      </c>
      <c r="X12" s="28">
        <v>969665.60625980305</v>
      </c>
      <c r="Y12" s="28">
        <v>9739.1014574113997</v>
      </c>
      <c r="Z12" s="28">
        <v>2812.0111042539902</v>
      </c>
      <c r="AA12" s="28">
        <v>3057.4600389214802</v>
      </c>
      <c r="AB12" s="28">
        <v>119.164062650536</v>
      </c>
      <c r="AC12" s="28">
        <v>14974.736169065</v>
      </c>
      <c r="AD12" s="28">
        <v>14974.736169065</v>
      </c>
      <c r="AE12" s="28">
        <v>38910663.972768798</v>
      </c>
      <c r="AF12" s="28">
        <v>0</v>
      </c>
      <c r="AG12" s="28">
        <v>4378.01877230023</v>
      </c>
      <c r="AH12" s="28">
        <v>1161.62077266355</v>
      </c>
      <c r="AI12" s="28">
        <v>2106.6827272717101</v>
      </c>
      <c r="AJ12" s="28">
        <v>8916.3143992153291</v>
      </c>
      <c r="AK12" s="28">
        <v>1813.7381631297201</v>
      </c>
      <c r="AL12" s="28">
        <v>16066.9401036535</v>
      </c>
      <c r="AM12" s="28">
        <v>0</v>
      </c>
      <c r="AN12" s="28">
        <v>18959.755810684699</v>
      </c>
      <c r="AO12" s="28">
        <v>2106.6394080589898</v>
      </c>
      <c r="AP12" s="28">
        <v>21066.395218743601</v>
      </c>
      <c r="AQ12" s="28">
        <v>1276.9128769148699</v>
      </c>
      <c r="AR12" s="28">
        <v>11529.7232405088</v>
      </c>
      <c r="AS12" s="28">
        <v>43.183569576988099</v>
      </c>
      <c r="AT12" s="28">
        <v>70206.617234644393</v>
      </c>
      <c r="AU12" s="28">
        <v>107.043276781472</v>
      </c>
      <c r="AV12" s="28">
        <v>744.71414295871296</v>
      </c>
      <c r="AW12" s="28">
        <v>9589.7622451759999</v>
      </c>
      <c r="AX12" s="28">
        <v>39.689740045966303</v>
      </c>
      <c r="AY12" s="28">
        <v>0</v>
      </c>
      <c r="AZ12" s="28">
        <v>501.516104492468</v>
      </c>
      <c r="BA12" s="28">
        <v>105641.582904971</v>
      </c>
      <c r="BB12" s="28">
        <v>89526.908927800396</v>
      </c>
      <c r="BC12" s="28">
        <v>16114.6739771711</v>
      </c>
      <c r="BD12" s="28">
        <v>4.2611777459944697</v>
      </c>
      <c r="BE12" s="28">
        <v>8.5722063031685902</v>
      </c>
      <c r="BF12" s="28">
        <v>1135.35830235398</v>
      </c>
      <c r="BG12" s="28">
        <v>180.346778598632</v>
      </c>
      <c r="BH12" s="28">
        <v>31069.107871679898</v>
      </c>
      <c r="BI12" s="28">
        <v>378.31364893378901</v>
      </c>
      <c r="BJ12" s="28">
        <v>830.67512460093496</v>
      </c>
      <c r="BK12" s="28">
        <v>44388.8598732342</v>
      </c>
      <c r="BL12" s="28">
        <v>950.75928722283095</v>
      </c>
      <c r="BM12" s="28">
        <v>32.273714995397803</v>
      </c>
      <c r="BN12" s="28">
        <v>421.64225961738703</v>
      </c>
      <c r="BO12" s="28">
        <v>51.588890705313702</v>
      </c>
      <c r="BP12" s="28">
        <v>9683.0117891843402</v>
      </c>
      <c r="BQ12" s="28">
        <v>3152.3470731718699</v>
      </c>
      <c r="BR12" s="28">
        <v>0</v>
      </c>
      <c r="BS12" s="28">
        <v>5692.1228072861904</v>
      </c>
      <c r="BT12" s="28">
        <v>11131.7054419789</v>
      </c>
      <c r="BU12" s="28">
        <v>60667.038331125303</v>
      </c>
      <c r="BV12" s="28">
        <v>230961.92501132601</v>
      </c>
      <c r="BW12" s="28">
        <v>8699.7631375158599</v>
      </c>
      <c r="BX12" s="28"/>
      <c r="BY12" s="52">
        <f t="shared" si="0"/>
        <v>4.5066378465947946E-6</v>
      </c>
      <c r="BZ12" s="52">
        <f t="shared" si="1"/>
        <v>4.3342014579221E-6</v>
      </c>
      <c r="CA12" s="52">
        <f t="shared" si="2"/>
        <v>-3.2130185452855194E-6</v>
      </c>
      <c r="CB12" s="52">
        <f t="shared" si="3"/>
        <v>1.2881552793247134E-5</v>
      </c>
      <c r="CC12" s="52">
        <f t="shared" si="4"/>
        <v>1.4629473104659998E-5</v>
      </c>
      <c r="CD12" s="52">
        <f t="shared" si="5"/>
        <v>-5.0710604891909618E-7</v>
      </c>
      <c r="CE12" s="52">
        <f t="shared" si="6"/>
        <v>4.3267924607065644E-6</v>
      </c>
      <c r="CF12" s="74">
        <f t="shared" si="7"/>
        <v>5.9064419336734903E+53</v>
      </c>
      <c r="CG12" s="74">
        <f t="shared" si="8"/>
        <v>2.7345926309004E+53</v>
      </c>
      <c r="CH12" s="74">
        <f t="shared" si="9"/>
        <v>1.4974736169064999E+54</v>
      </c>
      <c r="CI12" s="74">
        <f t="shared" si="10"/>
        <v>8.9163143992153293E+53</v>
      </c>
      <c r="CJ12" s="52" t="e">
        <f>(#REF!-M12)/(M12+1E-50)</f>
        <v>#REF!</v>
      </c>
      <c r="CK12" s="52" t="e">
        <f>(#REF!-N12)/(N12+1E-50)</f>
        <v>#REF!</v>
      </c>
      <c r="CL12" s="74">
        <f t="shared" si="11"/>
        <v>1.8137381631297201E+53</v>
      </c>
    </row>
    <row r="13" spans="1:90" x14ac:dyDescent="0.3">
      <c r="A13" s="30" t="s">
        <v>12</v>
      </c>
      <c r="B13" s="28">
        <v>1257364.8462780099</v>
      </c>
      <c r="C13" s="28">
        <v>20608.1193090003</v>
      </c>
      <c r="D13" s="28">
        <v>15689.487223</v>
      </c>
      <c r="E13" s="28">
        <v>126600.27763400201</v>
      </c>
      <c r="F13" s="28">
        <v>107288.378007997</v>
      </c>
      <c r="G13" s="28">
        <v>9000.4835619999703</v>
      </c>
      <c r="H13" s="28">
        <v>296241.61122700002</v>
      </c>
      <c r="I13" s="72"/>
      <c r="J13" s="72"/>
      <c r="K13" s="72"/>
      <c r="L13" s="72"/>
      <c r="M13" s="28"/>
      <c r="N13" s="28"/>
      <c r="O13" s="72"/>
      <c r="Q13" s="30" t="s">
        <v>12</v>
      </c>
      <c r="R13" s="28">
        <v>3946.6679674321699</v>
      </c>
      <c r="S13" s="28">
        <v>7677.0730154797702</v>
      </c>
      <c r="T13" s="28">
        <v>7677.0730154797702</v>
      </c>
      <c r="U13" s="28">
        <v>11855.152770106301</v>
      </c>
      <c r="V13" s="28">
        <v>2059.4340857361499</v>
      </c>
      <c r="W13" s="28">
        <v>36262.129300069399</v>
      </c>
      <c r="X13" s="28">
        <v>1258069.08802906</v>
      </c>
      <c r="Y13" s="28">
        <v>9389.7200508134192</v>
      </c>
      <c r="Z13" s="28">
        <v>5224.8529911109899</v>
      </c>
      <c r="AA13" s="28">
        <v>1990.94144660968</v>
      </c>
      <c r="AB13" s="28">
        <v>1639.71741775085</v>
      </c>
      <c r="AC13" s="28">
        <v>12660.587292435001</v>
      </c>
      <c r="AD13" s="28">
        <v>12660.587292435001</v>
      </c>
      <c r="AE13" s="28">
        <v>30359267.472087901</v>
      </c>
      <c r="AF13" s="28">
        <v>0</v>
      </c>
      <c r="AG13" s="28">
        <v>3757.1563287453901</v>
      </c>
      <c r="AH13" s="28">
        <v>660.34677019831599</v>
      </c>
      <c r="AI13" s="28">
        <v>3259.51097302467</v>
      </c>
      <c r="AJ13" s="28">
        <v>12570.0844680753</v>
      </c>
      <c r="AK13" s="28">
        <v>2229.2850864841598</v>
      </c>
      <c r="AL13" s="28">
        <v>20619.671521050899</v>
      </c>
      <c r="AM13" s="28">
        <v>0</v>
      </c>
      <c r="AN13" s="28">
        <v>14128.647459139</v>
      </c>
      <c r="AO13" s="28">
        <v>1569.8497619352399</v>
      </c>
      <c r="AP13" s="28">
        <v>15698.4972210742</v>
      </c>
      <c r="AQ13" s="28">
        <v>1575.7452786803799</v>
      </c>
      <c r="AR13" s="28">
        <v>15131.5905065964</v>
      </c>
      <c r="AS13" s="28">
        <v>60.359528566719</v>
      </c>
      <c r="AT13" s="28">
        <v>98013.670106550097</v>
      </c>
      <c r="AU13" s="28">
        <v>310.86777102451998</v>
      </c>
      <c r="AV13" s="28">
        <v>3167.71354419109</v>
      </c>
      <c r="AW13" s="28">
        <v>10661.342324802499</v>
      </c>
      <c r="AX13" s="28">
        <v>46.951366064337499</v>
      </c>
      <c r="AY13" s="28">
        <v>0</v>
      </c>
      <c r="AZ13" s="28">
        <v>2232.8199156184201</v>
      </c>
      <c r="BA13" s="28">
        <v>126675.087757706</v>
      </c>
      <c r="BB13" s="28">
        <v>107352.341145307</v>
      </c>
      <c r="BC13" s="28">
        <v>19322.746612398201</v>
      </c>
      <c r="BD13" s="28">
        <v>23.372566107703399</v>
      </c>
      <c r="BE13" s="28">
        <v>4.8114677596867201</v>
      </c>
      <c r="BF13" s="28">
        <v>1431.17988620292</v>
      </c>
      <c r="BG13" s="28">
        <v>471.20615662674101</v>
      </c>
      <c r="BH13" s="28">
        <v>35619.949875496102</v>
      </c>
      <c r="BI13" s="28">
        <v>766.630281422091</v>
      </c>
      <c r="BJ13" s="28">
        <v>450.65422604452198</v>
      </c>
      <c r="BK13" s="28">
        <v>50893.450200457497</v>
      </c>
      <c r="BL13" s="28">
        <v>2322.91575921905</v>
      </c>
      <c r="BM13" s="28">
        <v>138.651283121799</v>
      </c>
      <c r="BN13" s="28">
        <v>1046.4951595913701</v>
      </c>
      <c r="BO13" s="28">
        <v>25.885592209612302</v>
      </c>
      <c r="BP13" s="28">
        <v>9005.5920851008796</v>
      </c>
      <c r="BQ13" s="28">
        <v>3717.0009545539001</v>
      </c>
      <c r="BR13" s="28">
        <v>0</v>
      </c>
      <c r="BS13" s="28">
        <v>4451.0891373907198</v>
      </c>
      <c r="BT13" s="28">
        <v>14174.824552157999</v>
      </c>
      <c r="BU13" s="28">
        <v>82768.597138513796</v>
      </c>
      <c r="BV13" s="28">
        <v>296407.59184673103</v>
      </c>
      <c r="BW13" s="28">
        <v>11506.7866944097</v>
      </c>
      <c r="BX13" s="28"/>
      <c r="BY13" s="52">
        <f t="shared" si="0"/>
        <v>5.6009339940970432E-4</v>
      </c>
      <c r="BZ13" s="52">
        <f t="shared" si="1"/>
        <v>5.6056605056406452E-4</v>
      </c>
      <c r="CA13" s="52">
        <f t="shared" si="2"/>
        <v>5.7426976077277732E-4</v>
      </c>
      <c r="CB13" s="52">
        <f t="shared" si="3"/>
        <v>5.9091595296709805E-4</v>
      </c>
      <c r="CC13" s="52">
        <f t="shared" si="4"/>
        <v>5.9617955362537608E-4</v>
      </c>
      <c r="CD13" s="52">
        <f t="shared" si="5"/>
        <v>5.6758318213894659E-4</v>
      </c>
      <c r="CE13" s="52">
        <f t="shared" si="6"/>
        <v>5.6028799952692859E-4</v>
      </c>
      <c r="CF13" s="74">
        <f t="shared" si="7"/>
        <v>7.6770730154797705E+53</v>
      </c>
      <c r="CG13" s="74">
        <f t="shared" si="8"/>
        <v>2.0594340857361497E+53</v>
      </c>
      <c r="CH13" s="74">
        <f t="shared" si="9"/>
        <v>1.2660587292435001E+54</v>
      </c>
      <c r="CI13" s="74">
        <f t="shared" si="10"/>
        <v>1.25700844680753E+54</v>
      </c>
      <c r="CJ13" s="52" t="e">
        <f>(#REF!-M13)/(M13+1E-50)</f>
        <v>#REF!</v>
      </c>
      <c r="CK13" s="52" t="e">
        <f>(#REF!-N13)/(N13+1E-50)</f>
        <v>#REF!</v>
      </c>
      <c r="CL13" s="74">
        <f t="shared" si="11"/>
        <v>2.2292850864841598E+53</v>
      </c>
    </row>
    <row r="14" spans="1:90" x14ac:dyDescent="0.3">
      <c r="A14" s="30" t="s">
        <v>13</v>
      </c>
      <c r="B14" s="28">
        <v>175844.439720002</v>
      </c>
      <c r="C14" s="28">
        <v>2907.6804040002498</v>
      </c>
      <c r="D14" s="28">
        <v>3512.7846789998198</v>
      </c>
      <c r="E14" s="28">
        <v>18882.816732000101</v>
      </c>
      <c r="F14" s="28">
        <v>16002.382342999599</v>
      </c>
      <c r="G14" s="28">
        <v>1661.9379120000399</v>
      </c>
      <c r="H14" s="28">
        <v>41798.023667001697</v>
      </c>
      <c r="I14" s="72"/>
      <c r="J14" s="72"/>
      <c r="K14" s="72"/>
      <c r="L14" s="72"/>
      <c r="M14" s="28"/>
      <c r="N14" s="28"/>
      <c r="O14" s="72"/>
      <c r="Q14" s="30" t="s">
        <v>13</v>
      </c>
      <c r="R14" s="28">
        <v>588.58831508015203</v>
      </c>
      <c r="S14" s="28">
        <v>1143.9501691053899</v>
      </c>
      <c r="T14" s="28">
        <v>1143.9501691053899</v>
      </c>
      <c r="U14" s="28">
        <v>1663.94894780502</v>
      </c>
      <c r="V14" s="28">
        <v>307.14680033643401</v>
      </c>
      <c r="W14" s="28">
        <v>4300.3623746635303</v>
      </c>
      <c r="X14" s="28">
        <v>175888.795600015</v>
      </c>
      <c r="Y14" s="28">
        <v>1414.5026957785999</v>
      </c>
      <c r="Z14" s="28">
        <v>569.60202356151694</v>
      </c>
      <c r="AA14" s="28">
        <v>404.061611500477</v>
      </c>
      <c r="AB14" s="28">
        <v>244.34568829051199</v>
      </c>
      <c r="AC14" s="28">
        <v>1713.5532959745401</v>
      </c>
      <c r="AD14" s="28">
        <v>1713.5532959745401</v>
      </c>
      <c r="AE14" s="28">
        <v>5418230.2785149598</v>
      </c>
      <c r="AF14" s="28">
        <v>0</v>
      </c>
      <c r="AG14" s="28">
        <v>559.94113148396798</v>
      </c>
      <c r="AH14" s="28">
        <v>98.294002906587394</v>
      </c>
      <c r="AI14" s="28">
        <v>485.6346442185</v>
      </c>
      <c r="AJ14" s="28">
        <v>1571.15768429387</v>
      </c>
      <c r="AK14" s="28">
        <v>331.69319813033798</v>
      </c>
      <c r="AL14" s="28">
        <v>2908.41350647332</v>
      </c>
      <c r="AM14" s="28">
        <v>0</v>
      </c>
      <c r="AN14" s="28">
        <v>3162.2875562977702</v>
      </c>
      <c r="AO14" s="28">
        <v>351.36518998021302</v>
      </c>
      <c r="AP14" s="28">
        <v>3513.65274627799</v>
      </c>
      <c r="AQ14" s="28">
        <v>233.38103654775799</v>
      </c>
      <c r="AR14" s="28">
        <v>2263.7164614921899</v>
      </c>
      <c r="AS14" s="28">
        <v>7.3699940956916103</v>
      </c>
      <c r="AT14" s="28">
        <v>13712.2468609199</v>
      </c>
      <c r="AU14" s="28">
        <v>11.674579489299299</v>
      </c>
      <c r="AV14" s="28">
        <v>40.124412264312099</v>
      </c>
      <c r="AW14" s="28">
        <v>1748.8119059508199</v>
      </c>
      <c r="AX14" s="28">
        <v>7.1223324098171803</v>
      </c>
      <c r="AY14" s="28">
        <v>0</v>
      </c>
      <c r="AZ14" s="28">
        <v>22.949164304965301</v>
      </c>
      <c r="BA14" s="28">
        <v>18887.645843401198</v>
      </c>
      <c r="BB14" s="28">
        <v>16006.487543716001</v>
      </c>
      <c r="BC14" s="28">
        <v>2881.1582996852899</v>
      </c>
      <c r="BD14" s="28">
        <v>1.5006312053219501E-2</v>
      </c>
      <c r="BE14" s="28">
        <v>1.75621402161631</v>
      </c>
      <c r="BF14" s="28">
        <v>200.137420261578</v>
      </c>
      <c r="BG14" s="28">
        <v>21.818125487083599</v>
      </c>
      <c r="BH14" s="28">
        <v>5621.7072340261302</v>
      </c>
      <c r="BI14" s="28">
        <v>54.839031575698399</v>
      </c>
      <c r="BJ14" s="28">
        <v>170.820399023352</v>
      </c>
      <c r="BK14" s="28">
        <v>8031.6986011673398</v>
      </c>
      <c r="BL14" s="28">
        <v>208.87053913089301</v>
      </c>
      <c r="BM14" s="28">
        <v>1.6827729459812399</v>
      </c>
      <c r="BN14" s="28">
        <v>53.265596179390002</v>
      </c>
      <c r="BO14" s="28">
        <v>10.694754200852</v>
      </c>
      <c r="BP14" s="28">
        <v>1662.3522600219301</v>
      </c>
      <c r="BQ14" s="28">
        <v>554.13628411682703</v>
      </c>
      <c r="BR14" s="28">
        <v>0</v>
      </c>
      <c r="BS14" s="28">
        <v>659.78701936325501</v>
      </c>
      <c r="BT14" s="28">
        <v>2003.1703502081</v>
      </c>
      <c r="BU14" s="28">
        <v>11489.4454897984</v>
      </c>
      <c r="BV14" s="28">
        <v>41808.562562101397</v>
      </c>
      <c r="BW14" s="28">
        <v>1618.6247961337201</v>
      </c>
      <c r="BX14" s="28"/>
      <c r="BY14" s="52">
        <f t="shared" si="0"/>
        <v>2.5224499610920737E-4</v>
      </c>
      <c r="BZ14" s="52">
        <f t="shared" si="1"/>
        <v>2.5212622132116298E-4</v>
      </c>
      <c r="CA14" s="52">
        <f t="shared" si="2"/>
        <v>2.471165634943963E-4</v>
      </c>
      <c r="CB14" s="52">
        <f t="shared" si="3"/>
        <v>2.557410512232235E-4</v>
      </c>
      <c r="CC14" s="52">
        <f t="shared" si="4"/>
        <v>2.5653684735245244E-4</v>
      </c>
      <c r="CD14" s="52">
        <f t="shared" si="5"/>
        <v>2.4931618618143748E-4</v>
      </c>
      <c r="CE14" s="52">
        <f t="shared" si="6"/>
        <v>2.5213859831417002E-4</v>
      </c>
      <c r="CF14" s="74">
        <f t="shared" si="7"/>
        <v>1.1439501691053898E+53</v>
      </c>
      <c r="CG14" s="74">
        <f t="shared" si="8"/>
        <v>3.0714680033643401E+52</v>
      </c>
      <c r="CH14" s="74">
        <f t="shared" si="9"/>
        <v>1.71355329597454E+53</v>
      </c>
      <c r="CI14" s="74">
        <f t="shared" si="10"/>
        <v>1.57115768429387E+53</v>
      </c>
      <c r="CJ14" s="52" t="e">
        <f>(#REF!-M14)/(M14+1E-50)</f>
        <v>#REF!</v>
      </c>
      <c r="CK14" s="52" t="e">
        <f>(#REF!-N14)/(N14+1E-50)</f>
        <v>#REF!</v>
      </c>
      <c r="CL14" s="74">
        <f t="shared" si="11"/>
        <v>3.3169319813033795E+52</v>
      </c>
    </row>
    <row r="15" spans="1:90" x14ac:dyDescent="0.3">
      <c r="A15" s="30" t="s">
        <v>14</v>
      </c>
      <c r="B15" s="28">
        <v>80533.735864999398</v>
      </c>
      <c r="C15" s="28">
        <v>1329.7798010000099</v>
      </c>
      <c r="D15" s="28">
        <v>1511.5465769999701</v>
      </c>
      <c r="E15" s="28">
        <v>8561.1574760000894</v>
      </c>
      <c r="F15" s="28">
        <v>7255.2161899999801</v>
      </c>
      <c r="G15" s="28">
        <v>731.40170999998998</v>
      </c>
      <c r="H15" s="28">
        <v>19115.624405000101</v>
      </c>
      <c r="I15" s="72"/>
      <c r="J15" s="72"/>
      <c r="K15" s="72"/>
      <c r="L15" s="72"/>
      <c r="M15" s="28"/>
      <c r="N15" s="28"/>
      <c r="O15" s="72"/>
      <c r="Q15" s="30" t="s">
        <v>14</v>
      </c>
      <c r="R15" s="28">
        <v>269.11298342757402</v>
      </c>
      <c r="S15" s="28">
        <v>523.035252586973</v>
      </c>
      <c r="T15" s="28">
        <v>523.035252586973</v>
      </c>
      <c r="U15" s="28">
        <v>760.78806893020703</v>
      </c>
      <c r="V15" s="28">
        <v>140.433631227478</v>
      </c>
      <c r="W15" s="28">
        <v>1966.2021393033999</v>
      </c>
      <c r="X15" s="28">
        <v>80533.717322927507</v>
      </c>
      <c r="Y15" s="28">
        <v>646.73591520308503</v>
      </c>
      <c r="Z15" s="28">
        <v>260.43238505172701</v>
      </c>
      <c r="AA15" s="28">
        <v>184.74411847528799</v>
      </c>
      <c r="AB15" s="28">
        <v>111.719028230959</v>
      </c>
      <c r="AC15" s="28">
        <v>783.46750088779595</v>
      </c>
      <c r="AD15" s="28">
        <v>783.46750088779595</v>
      </c>
      <c r="AE15" s="28">
        <v>2588864.4938745601</v>
      </c>
      <c r="AF15" s="28">
        <v>0</v>
      </c>
      <c r="AG15" s="28">
        <v>256.01506754378801</v>
      </c>
      <c r="AH15" s="28">
        <v>44.941830694641297</v>
      </c>
      <c r="AI15" s="28">
        <v>222.040796150311</v>
      </c>
      <c r="AJ15" s="28">
        <v>718.36165711002002</v>
      </c>
      <c r="AK15" s="28">
        <v>151.656664922</v>
      </c>
      <c r="AL15" s="28">
        <v>1329.7795344609899</v>
      </c>
      <c r="AM15" s="28">
        <v>0</v>
      </c>
      <c r="AN15" s="28">
        <v>1360.3917107183199</v>
      </c>
      <c r="AO15" s="28">
        <v>151.15474330505899</v>
      </c>
      <c r="AP15" s="28">
        <v>1511.54645402338</v>
      </c>
      <c r="AQ15" s="28">
        <v>106.70596780967099</v>
      </c>
      <c r="AR15" s="28">
        <v>1035.0112872556299</v>
      </c>
      <c r="AS15" s="28">
        <v>3.3414581902257998</v>
      </c>
      <c r="AT15" s="28">
        <v>6269.4837350346297</v>
      </c>
      <c r="AU15" s="28">
        <v>5.31006047608812</v>
      </c>
      <c r="AV15" s="28">
        <v>18.41571938469</v>
      </c>
      <c r="AW15" s="28">
        <v>792.59885491933801</v>
      </c>
      <c r="AX15" s="28">
        <v>3.2282707612008501</v>
      </c>
      <c r="AY15" s="28">
        <v>0</v>
      </c>
      <c r="AZ15" s="28">
        <v>10.566068067703901</v>
      </c>
      <c r="BA15" s="28">
        <v>8561.1923867755704</v>
      </c>
      <c r="BB15" s="28">
        <v>7255.2517283652196</v>
      </c>
      <c r="BC15" s="28">
        <v>1305.9406584103499</v>
      </c>
      <c r="BD15" s="28">
        <v>8.6368661298412107E-3</v>
      </c>
      <c r="BE15" s="28">
        <v>0.79548709535541295</v>
      </c>
      <c r="BF15" s="28">
        <v>90.723183275737497</v>
      </c>
      <c r="BG15" s="28">
        <v>9.9151012186048</v>
      </c>
      <c r="BH15" s="28">
        <v>2547.9838658046601</v>
      </c>
      <c r="BI15" s="28">
        <v>24.888304292950099</v>
      </c>
      <c r="BJ15" s="28">
        <v>77.372865996461499</v>
      </c>
      <c r="BK15" s="28">
        <v>3640.2890684920899</v>
      </c>
      <c r="BL15" s="28">
        <v>95.498731285019005</v>
      </c>
      <c r="BM15" s="28">
        <v>0.77279023837475203</v>
      </c>
      <c r="BN15" s="28">
        <v>24.198015443376999</v>
      </c>
      <c r="BO15" s="28">
        <v>4.8439778422262201</v>
      </c>
      <c r="BP15" s="28">
        <v>731.40116466652296</v>
      </c>
      <c r="BQ15" s="28">
        <v>253.360652009169</v>
      </c>
      <c r="BR15" s="28">
        <v>0</v>
      </c>
      <c r="BS15" s="28">
        <v>301.66707878976501</v>
      </c>
      <c r="BT15" s="28">
        <v>915.88561235368297</v>
      </c>
      <c r="BU15" s="28">
        <v>5253.1795210754099</v>
      </c>
      <c r="BV15" s="28">
        <v>19115.618871013001</v>
      </c>
      <c r="BW15" s="28">
        <v>740.06415889424397</v>
      </c>
      <c r="BX15" s="28"/>
      <c r="BY15" s="52">
        <f t="shared" si="0"/>
        <v>-2.3023980810722928E-7</v>
      </c>
      <c r="BZ15" s="52">
        <f t="shared" si="1"/>
        <v>-2.0043846342317692E-7</v>
      </c>
      <c r="CA15" s="52">
        <f t="shared" si="2"/>
        <v>-8.1358121517972594E-8</v>
      </c>
      <c r="CB15" s="52">
        <f t="shared" si="3"/>
        <v>4.0778102235397062E-6</v>
      </c>
      <c r="CC15" s="52">
        <f t="shared" si="4"/>
        <v>4.8983192655927851E-6</v>
      </c>
      <c r="CD15" s="52">
        <f t="shared" si="5"/>
        <v>-7.4560048132300612E-7</v>
      </c>
      <c r="CE15" s="52">
        <f t="shared" si="6"/>
        <v>-2.8950072372092665E-7</v>
      </c>
      <c r="CF15" s="74">
        <f t="shared" si="7"/>
        <v>5.23035252586973E+52</v>
      </c>
      <c r="CG15" s="74">
        <f t="shared" si="8"/>
        <v>1.4043363122747801E+52</v>
      </c>
      <c r="CH15" s="74">
        <f t="shared" si="9"/>
        <v>7.8346750088779592E+52</v>
      </c>
      <c r="CI15" s="74">
        <f t="shared" si="10"/>
        <v>7.1836165711001997E+52</v>
      </c>
      <c r="CJ15" s="52" t="e">
        <f>(#REF!-M15)/(M15+1E-50)</f>
        <v>#REF!</v>
      </c>
      <c r="CK15" s="52" t="e">
        <f>(#REF!-N15)/(N15+1E-50)</f>
        <v>#REF!</v>
      </c>
      <c r="CL15" s="74">
        <f t="shared" si="11"/>
        <v>1.5165666492199999E+52</v>
      </c>
    </row>
    <row r="16" spans="1:90" x14ac:dyDescent="0.3">
      <c r="A16" s="30" t="s">
        <v>15</v>
      </c>
      <c r="B16" s="28">
        <v>225387.00284400399</v>
      </c>
      <c r="C16" s="28">
        <v>3732.5239810005401</v>
      </c>
      <c r="D16" s="28">
        <v>4792.5591450000202</v>
      </c>
      <c r="E16" s="28">
        <v>24461.936284998999</v>
      </c>
      <c r="F16" s="28">
        <v>20730.446507999699</v>
      </c>
      <c r="G16" s="28">
        <v>2218.8766920001699</v>
      </c>
      <c r="H16" s="28">
        <v>53655.229135003698</v>
      </c>
      <c r="I16" s="72"/>
      <c r="J16" s="72"/>
      <c r="K16" s="72"/>
      <c r="L16" s="72"/>
      <c r="M16" s="28"/>
      <c r="N16" s="28"/>
      <c r="O16" s="72"/>
      <c r="Q16" s="30" t="s">
        <v>15</v>
      </c>
      <c r="R16" s="28">
        <v>755.41868556730105</v>
      </c>
      <c r="S16" s="28">
        <v>1468.1965221073499</v>
      </c>
      <c r="T16" s="28">
        <v>1468.1965221073499</v>
      </c>
      <c r="U16" s="28">
        <v>2135.5839463747702</v>
      </c>
      <c r="V16" s="28">
        <v>394.20548098824003</v>
      </c>
      <c r="W16" s="28">
        <v>5519.2711298323902</v>
      </c>
      <c r="X16" s="28">
        <v>225402.577403726</v>
      </c>
      <c r="Y16" s="28">
        <v>1815.4328759913601</v>
      </c>
      <c r="Z16" s="28">
        <v>731.051997288248</v>
      </c>
      <c r="AA16" s="28">
        <v>518.59048153124195</v>
      </c>
      <c r="AB16" s="28">
        <v>313.60326226420398</v>
      </c>
      <c r="AC16" s="28">
        <v>2199.24793856408</v>
      </c>
      <c r="AD16" s="28">
        <v>2199.24793856408</v>
      </c>
      <c r="AE16" s="28">
        <v>7329511.8967795903</v>
      </c>
      <c r="AF16" s="28">
        <v>0</v>
      </c>
      <c r="AG16" s="28">
        <v>718.65347747094495</v>
      </c>
      <c r="AH16" s="28">
        <v>126.155084503193</v>
      </c>
      <c r="AI16" s="28">
        <v>623.28502509609405</v>
      </c>
      <c r="AJ16" s="28">
        <v>2016.4911875530299</v>
      </c>
      <c r="AK16" s="28">
        <v>425.70933497770102</v>
      </c>
      <c r="AL16" s="28">
        <v>3732.7799626316501</v>
      </c>
      <c r="AM16" s="28">
        <v>0</v>
      </c>
      <c r="AN16" s="28">
        <v>4313.5314555024597</v>
      </c>
      <c r="AO16" s="28">
        <v>479.28155650721698</v>
      </c>
      <c r="AP16" s="28">
        <v>4792.8130120096703</v>
      </c>
      <c r="AQ16" s="28">
        <v>299.531235533391</v>
      </c>
      <c r="AR16" s="28">
        <v>2905.3513631205301</v>
      </c>
      <c r="AS16" s="28">
        <v>9.5366290811686696</v>
      </c>
      <c r="AT16" s="28">
        <v>17598.888304145199</v>
      </c>
      <c r="AU16" s="28">
        <v>14.9268937096623</v>
      </c>
      <c r="AV16" s="28">
        <v>49.549068910971798</v>
      </c>
      <c r="AW16" s="28">
        <v>2265.9881588650601</v>
      </c>
      <c r="AX16" s="28">
        <v>9.2256715003003702</v>
      </c>
      <c r="AY16" s="28">
        <v>0</v>
      </c>
      <c r="AZ16" s="28">
        <v>27.987950572374899</v>
      </c>
      <c r="BA16" s="28">
        <v>24463.660200404502</v>
      </c>
      <c r="BB16" s="28">
        <v>20731.923854234799</v>
      </c>
      <c r="BC16" s="28">
        <v>3731.73634616974</v>
      </c>
      <c r="BD16" s="28">
        <v>0</v>
      </c>
      <c r="BE16" s="28">
        <v>2.28050662654254</v>
      </c>
      <c r="BF16" s="28">
        <v>259.147715956502</v>
      </c>
      <c r="BG16" s="28">
        <v>27.987950572374899</v>
      </c>
      <c r="BH16" s="28">
        <v>7283.0882726235504</v>
      </c>
      <c r="BI16" s="28">
        <v>70.695495791927797</v>
      </c>
      <c r="BJ16" s="28">
        <v>221.830458065333</v>
      </c>
      <c r="BK16" s="28">
        <v>10405.3005938149</v>
      </c>
      <c r="BL16" s="28">
        <v>268.073663552867</v>
      </c>
      <c r="BM16" s="28">
        <v>2.0731722603438101</v>
      </c>
      <c r="BN16" s="28">
        <v>68.415016859846602</v>
      </c>
      <c r="BO16" s="28">
        <v>13.8902990239036</v>
      </c>
      <c r="BP16" s="28">
        <v>2219.0064733433601</v>
      </c>
      <c r="BQ16" s="28">
        <v>711.19934385019599</v>
      </c>
      <c r="BR16" s="28">
        <v>0</v>
      </c>
      <c r="BS16" s="28">
        <v>846.79857503403503</v>
      </c>
      <c r="BT16" s="28">
        <v>2570.9543934772501</v>
      </c>
      <c r="BU16" s="28">
        <v>14746.0490910563</v>
      </c>
      <c r="BV16" s="28">
        <v>53658.911258673797</v>
      </c>
      <c r="BW16" s="28">
        <v>2077.4118775409602</v>
      </c>
      <c r="BX16" s="28"/>
      <c r="BY16" s="52">
        <f t="shared" si="0"/>
        <v>6.9101410132277953E-5</v>
      </c>
      <c r="BZ16" s="52">
        <f t="shared" si="1"/>
        <v>6.8581376144667388E-5</v>
      </c>
      <c r="CA16" s="52">
        <f t="shared" si="2"/>
        <v>5.2971074945407402E-5</v>
      </c>
      <c r="CB16" s="52">
        <f t="shared" si="3"/>
        <v>7.0473383031396017E-5</v>
      </c>
      <c r="CC16" s="52">
        <f t="shared" si="4"/>
        <v>7.1264564153517753E-5</v>
      </c>
      <c r="CD16" s="52">
        <f t="shared" si="5"/>
        <v>5.8489659951855807E-5</v>
      </c>
      <c r="CE16" s="52">
        <f t="shared" si="6"/>
        <v>6.8625625674528641E-5</v>
      </c>
      <c r="CF16" s="74">
        <f t="shared" si="7"/>
        <v>1.4681965221073498E+53</v>
      </c>
      <c r="CG16" s="74">
        <f t="shared" si="8"/>
        <v>3.9420548098824003E+52</v>
      </c>
      <c r="CH16" s="74">
        <f t="shared" si="9"/>
        <v>2.1992479385640798E+53</v>
      </c>
      <c r="CI16" s="74">
        <f t="shared" si="10"/>
        <v>2.0164911875530299E+53</v>
      </c>
      <c r="CJ16" s="52" t="e">
        <f>(#REF!-M16)/(M16+1E-50)</f>
        <v>#REF!</v>
      </c>
      <c r="CK16" s="52" t="e">
        <f>(#REF!-N16)/(N16+1E-50)</f>
        <v>#REF!</v>
      </c>
      <c r="CL16" s="74">
        <f t="shared" si="11"/>
        <v>4.25709334977701E+52</v>
      </c>
    </row>
    <row r="17" spans="1:90" x14ac:dyDescent="0.3">
      <c r="A17" s="30" t="s">
        <v>16</v>
      </c>
      <c r="B17" s="28">
        <v>355141.30975802598</v>
      </c>
      <c r="C17" s="28">
        <v>5901.21664100011</v>
      </c>
      <c r="D17" s="28">
        <v>8575.30684700038</v>
      </c>
      <c r="E17" s="28">
        <v>39458.763819000502</v>
      </c>
      <c r="F17" s="28">
        <v>33439.628262999002</v>
      </c>
      <c r="G17" s="28">
        <v>3809.3008880003399</v>
      </c>
      <c r="H17" s="28">
        <v>84830.147371004903</v>
      </c>
      <c r="I17" s="72"/>
      <c r="J17" s="72"/>
      <c r="K17" s="72"/>
      <c r="L17" s="72"/>
      <c r="M17" s="28"/>
      <c r="N17" s="28"/>
      <c r="O17" s="72"/>
      <c r="Q17" s="30" t="s">
        <v>16</v>
      </c>
      <c r="R17" s="28">
        <v>1194.2615081271599</v>
      </c>
      <c r="S17" s="28">
        <v>2321.1088024471501</v>
      </c>
      <c r="T17" s="28">
        <v>2321.1088024471501</v>
      </c>
      <c r="U17" s="28">
        <v>3376.2008664414502</v>
      </c>
      <c r="V17" s="28">
        <v>623.21256745039398</v>
      </c>
      <c r="W17" s="28">
        <v>8725.5593623918103</v>
      </c>
      <c r="X17" s="28">
        <v>355144.07300476503</v>
      </c>
      <c r="Y17" s="28">
        <v>2870.0656800798602</v>
      </c>
      <c r="Z17" s="28">
        <v>1155.7389436716601</v>
      </c>
      <c r="AA17" s="28">
        <v>819.85211484676597</v>
      </c>
      <c r="AB17" s="28">
        <v>495.78346203926202</v>
      </c>
      <c r="AC17" s="28">
        <v>3476.8470439613302</v>
      </c>
      <c r="AD17" s="28">
        <v>3476.8470439613302</v>
      </c>
      <c r="AE17" s="28">
        <v>17682967.638223398</v>
      </c>
      <c r="AF17" s="28">
        <v>0</v>
      </c>
      <c r="AG17" s="28">
        <v>1136.1363343867699</v>
      </c>
      <c r="AH17" s="28">
        <v>199.44225929659501</v>
      </c>
      <c r="AI17" s="28">
        <v>985.36723413489699</v>
      </c>
      <c r="AJ17" s="28">
        <v>3187.9253364218598</v>
      </c>
      <c r="AK17" s="28">
        <v>673.01415114654799</v>
      </c>
      <c r="AL17" s="28">
        <v>5901.2633338263904</v>
      </c>
      <c r="AM17" s="28">
        <v>0</v>
      </c>
      <c r="AN17" s="28">
        <v>7717.8275286939197</v>
      </c>
      <c r="AO17" s="28">
        <v>857.53644249404397</v>
      </c>
      <c r="AP17" s="28">
        <v>8575.3639711879696</v>
      </c>
      <c r="AQ17" s="28">
        <v>473.53661101343403</v>
      </c>
      <c r="AR17" s="28">
        <v>4593.1430131914603</v>
      </c>
      <c r="AS17" s="28">
        <v>16.6281306352287</v>
      </c>
      <c r="AT17" s="28">
        <v>27822.542620983499</v>
      </c>
      <c r="AU17" s="28">
        <v>50.580472549920898</v>
      </c>
      <c r="AV17" s="28">
        <v>410.24650975368797</v>
      </c>
      <c r="AW17" s="28">
        <v>3533.3551403503102</v>
      </c>
      <c r="AX17" s="28">
        <v>14.7878324061905</v>
      </c>
      <c r="AY17" s="28">
        <v>0</v>
      </c>
      <c r="AZ17" s="28">
        <v>282.05578340988899</v>
      </c>
      <c r="BA17" s="28">
        <v>39459.568280645297</v>
      </c>
      <c r="BB17" s="28">
        <v>33440.389350431498</v>
      </c>
      <c r="BC17" s="28">
        <v>6019.1789302137904</v>
      </c>
      <c r="BD17" s="28">
        <v>2.6520565705230998</v>
      </c>
      <c r="BE17" s="28">
        <v>2.8844584965018099</v>
      </c>
      <c r="BF17" s="28">
        <v>428.13341501259299</v>
      </c>
      <c r="BG17" s="28">
        <v>82.166888646306901</v>
      </c>
      <c r="BH17" s="28">
        <v>11510.08621433</v>
      </c>
      <c r="BI17" s="28">
        <v>159.48235044252201</v>
      </c>
      <c r="BJ17" s="28">
        <v>278.60805616235899</v>
      </c>
      <c r="BK17" s="28">
        <v>16444.783103835402</v>
      </c>
      <c r="BL17" s="28">
        <v>423.80415007504399</v>
      </c>
      <c r="BM17" s="28">
        <v>17.858535991997201</v>
      </c>
      <c r="BN17" s="28">
        <v>188.89957532322501</v>
      </c>
      <c r="BO17" s="28">
        <v>17.1808265147836</v>
      </c>
      <c r="BP17" s="28">
        <v>3809.32693075833</v>
      </c>
      <c r="BQ17" s="28">
        <v>1124.3522232483499</v>
      </c>
      <c r="BR17" s="28">
        <v>0</v>
      </c>
      <c r="BS17" s="28">
        <v>1338.7277266646799</v>
      </c>
      <c r="BT17" s="28">
        <v>4064.4940983444299</v>
      </c>
      <c r="BU17" s="28">
        <v>23312.4058634459</v>
      </c>
      <c r="BV17" s="28">
        <v>84830.808845505497</v>
      </c>
      <c r="BW17" s="28">
        <v>3284.2358266336701</v>
      </c>
      <c r="BX17" s="28"/>
      <c r="BY17" s="52">
        <f t="shared" si="0"/>
        <v>7.7806964808827784E-6</v>
      </c>
      <c r="BZ17" s="52">
        <f t="shared" si="1"/>
        <v>7.9124067325317437E-6</v>
      </c>
      <c r="CA17" s="52">
        <f t="shared" si="2"/>
        <v>6.6614744648538458E-6</v>
      </c>
      <c r="CB17" s="52">
        <f t="shared" si="3"/>
        <v>2.0387401097641892E-5</v>
      </c>
      <c r="CC17" s="52">
        <f t="shared" si="4"/>
        <v>2.2760044654520538E-5</v>
      </c>
      <c r="CD17" s="52">
        <f t="shared" si="5"/>
        <v>6.8366240304522242E-6</v>
      </c>
      <c r="CE17" s="52">
        <f t="shared" si="6"/>
        <v>7.7976346982005367E-6</v>
      </c>
      <c r="CF17" s="74">
        <f t="shared" si="7"/>
        <v>2.3211088024471502E+53</v>
      </c>
      <c r="CG17" s="74">
        <f t="shared" si="8"/>
        <v>6.2321256745039393E+52</v>
      </c>
      <c r="CH17" s="74">
        <f t="shared" si="9"/>
        <v>3.4768470439613301E+53</v>
      </c>
      <c r="CI17" s="74">
        <f t="shared" si="10"/>
        <v>3.1879253364218597E+53</v>
      </c>
      <c r="CJ17" s="52" t="e">
        <f>(#REF!-M17)/(M17+1E-50)</f>
        <v>#REF!</v>
      </c>
      <c r="CK17" s="52" t="e">
        <f>(#REF!-N17)/(N17+1E-50)</f>
        <v>#REF!</v>
      </c>
      <c r="CL17" s="74">
        <f t="shared" si="11"/>
        <v>6.7301415114654794E+52</v>
      </c>
    </row>
    <row r="18" spans="1:90" x14ac:dyDescent="0.3">
      <c r="A18" s="30" t="s">
        <v>17</v>
      </c>
      <c r="B18" s="28">
        <v>622754.79392640002</v>
      </c>
      <c r="C18" s="28">
        <v>10229.6773787198</v>
      </c>
      <c r="D18" s="28">
        <v>8943.3000858198302</v>
      </c>
      <c r="E18" s="28">
        <v>63750.425512741698</v>
      </c>
      <c r="F18" s="28">
        <v>54025.781557460097</v>
      </c>
      <c r="G18" s="28">
        <v>4816.3506952400303</v>
      </c>
      <c r="H18" s="28">
        <v>147051.6174128</v>
      </c>
      <c r="I18" s="72"/>
      <c r="J18" s="72"/>
      <c r="K18" s="72"/>
      <c r="L18" s="72"/>
      <c r="M18" s="28"/>
      <c r="N18" s="28"/>
      <c r="O18" s="72"/>
      <c r="Q18" s="30" t="s">
        <v>17</v>
      </c>
      <c r="R18" s="28">
        <v>2449.6266448266001</v>
      </c>
      <c r="S18" s="28">
        <v>3770.0299004601202</v>
      </c>
      <c r="T18" s="28">
        <v>3770.0299004601202</v>
      </c>
      <c r="U18" s="28">
        <v>5553.2965697835598</v>
      </c>
      <c r="V18" s="28">
        <v>1961.4539972293401</v>
      </c>
      <c r="W18" s="28">
        <v>13457.7663578106</v>
      </c>
      <c r="X18" s="28">
        <v>622902.52163825405</v>
      </c>
      <c r="Y18" s="28">
        <v>5687.5731302214899</v>
      </c>
      <c r="Z18" s="28">
        <v>2102.3181253154098</v>
      </c>
      <c r="AA18" s="28">
        <v>1438.4467021442199</v>
      </c>
      <c r="AB18" s="28">
        <v>91.464057830592196</v>
      </c>
      <c r="AC18" s="28">
        <v>8671.9848993601499</v>
      </c>
      <c r="AD18" s="28">
        <v>8671.9848993601499</v>
      </c>
      <c r="AE18" s="28">
        <v>13151516.298010301</v>
      </c>
      <c r="AF18" s="28">
        <v>0</v>
      </c>
      <c r="AG18" s="28">
        <v>2064.80391004682</v>
      </c>
      <c r="AH18" s="28">
        <v>514.51421682913201</v>
      </c>
      <c r="AI18" s="28">
        <v>1304.17493931943</v>
      </c>
      <c r="AJ18" s="28">
        <v>5419.3515986153297</v>
      </c>
      <c r="AK18" s="28">
        <v>1125.2426977611999</v>
      </c>
      <c r="AL18" s="28">
        <v>10232.112956655999</v>
      </c>
      <c r="AM18" s="28">
        <v>0</v>
      </c>
      <c r="AN18" s="28">
        <v>8051.2910847181101</v>
      </c>
      <c r="AO18" s="28">
        <v>894.58822901811595</v>
      </c>
      <c r="AP18" s="28">
        <v>8945.8793137362209</v>
      </c>
      <c r="AQ18" s="28">
        <v>794.10677832908596</v>
      </c>
      <c r="AR18" s="28">
        <v>6997.8743265562098</v>
      </c>
      <c r="AS18" s="28">
        <v>29.4042115274172</v>
      </c>
      <c r="AT18" s="28">
        <v>44751.304449392897</v>
      </c>
      <c r="AU18" s="28">
        <v>135.628568133291</v>
      </c>
      <c r="AV18" s="28">
        <v>1334.61494283966</v>
      </c>
      <c r="AW18" s="28">
        <v>5462.6148180360096</v>
      </c>
      <c r="AX18" s="28">
        <v>23.708288106946199</v>
      </c>
      <c r="AY18" s="28">
        <v>0</v>
      </c>
      <c r="AZ18" s="28">
        <v>937.51937865374703</v>
      </c>
      <c r="BA18" s="28">
        <v>63767.536368659101</v>
      </c>
      <c r="BB18" s="28">
        <v>54040.523999605401</v>
      </c>
      <c r="BC18" s="28">
        <v>9727.0123690537202</v>
      </c>
      <c r="BD18" s="28">
        <v>9.6782167638353798</v>
      </c>
      <c r="BE18" s="28">
        <v>3.04698877807723</v>
      </c>
      <c r="BF18" s="28">
        <v>712.47359841487605</v>
      </c>
      <c r="BG18" s="28">
        <v>208.06232136774699</v>
      </c>
      <c r="BH18" s="28">
        <v>18117.7725080331</v>
      </c>
      <c r="BI18" s="28">
        <v>350.143234867199</v>
      </c>
      <c r="BJ18" s="28">
        <v>289.19557947408703</v>
      </c>
      <c r="BK18" s="28">
        <v>25886.170460600599</v>
      </c>
      <c r="BL18" s="28">
        <v>758.92457066815098</v>
      </c>
      <c r="BM18" s="28">
        <v>58.372095289273901</v>
      </c>
      <c r="BN18" s="28">
        <v>464.97632039550899</v>
      </c>
      <c r="BO18" s="28">
        <v>17.142468323991199</v>
      </c>
      <c r="BP18" s="28">
        <v>4817.6329754305898</v>
      </c>
      <c r="BQ18" s="28">
        <v>1858.24012206515</v>
      </c>
      <c r="BR18" s="28">
        <v>0</v>
      </c>
      <c r="BS18" s="28">
        <v>5814.2621338164899</v>
      </c>
      <c r="BT18" s="28">
        <v>6951.5285096595799</v>
      </c>
      <c r="BU18" s="28">
        <v>39893.121660034703</v>
      </c>
      <c r="BV18" s="28">
        <v>147086.62606116699</v>
      </c>
      <c r="BW18" s="28">
        <v>5286.3253112188104</v>
      </c>
      <c r="BX18" s="28"/>
      <c r="BY18" s="52">
        <f t="shared" si="0"/>
        <v>2.3721649884480219E-4</v>
      </c>
      <c r="BZ18" s="52">
        <f t="shared" si="1"/>
        <v>2.3808941827100722E-4</v>
      </c>
      <c r="CA18" s="52">
        <f t="shared" si="2"/>
        <v>2.8839778288108588E-4</v>
      </c>
      <c r="CB18" s="52">
        <f t="shared" si="3"/>
        <v>2.6840379150069735E-4</v>
      </c>
      <c r="CC18" s="52">
        <f t="shared" si="4"/>
        <v>2.7287790607200685E-4</v>
      </c>
      <c r="CD18" s="52">
        <f t="shared" si="5"/>
        <v>2.6623480549843972E-4</v>
      </c>
      <c r="CE18" s="52">
        <f t="shared" si="6"/>
        <v>2.3807047472801322E-4</v>
      </c>
      <c r="CF18" s="74">
        <f t="shared" si="7"/>
        <v>3.77002990046012E+53</v>
      </c>
      <c r="CG18" s="74">
        <f t="shared" si="8"/>
        <v>1.96145399722934E+53</v>
      </c>
      <c r="CH18" s="74">
        <f t="shared" si="9"/>
        <v>8.6719848993601502E+53</v>
      </c>
      <c r="CI18" s="74">
        <f t="shared" si="10"/>
        <v>5.4193515986153297E+53</v>
      </c>
      <c r="CJ18" s="52" t="e">
        <f>(#REF!-M18)/(M18+1E-50)</f>
        <v>#REF!</v>
      </c>
      <c r="CK18" s="52" t="e">
        <f>(#REF!-N18)/(N18+1E-50)</f>
        <v>#REF!</v>
      </c>
      <c r="CL18" s="74">
        <f t="shared" si="11"/>
        <v>1.1252426977612E+53</v>
      </c>
    </row>
    <row r="19" spans="1:90" x14ac:dyDescent="0.3">
      <c r="A19" s="30" t="s">
        <v>18</v>
      </c>
      <c r="B19" s="28">
        <v>1997008.9406906301</v>
      </c>
      <c r="C19" s="28">
        <v>32543.3902975288</v>
      </c>
      <c r="D19" s="28">
        <v>15268.8308355999</v>
      </c>
      <c r="E19" s="28">
        <v>192454.90885887001</v>
      </c>
      <c r="F19" s="28">
        <v>163097.37216810201</v>
      </c>
      <c r="G19" s="28">
        <v>11344.188045451299</v>
      </c>
      <c r="H19" s="28">
        <v>467811.10531308199</v>
      </c>
      <c r="I19" s="72"/>
      <c r="J19" s="72"/>
      <c r="K19" s="72"/>
      <c r="L19" s="72"/>
      <c r="M19" s="28"/>
      <c r="N19" s="28"/>
      <c r="O19" s="72"/>
      <c r="Q19" s="30" t="s">
        <v>18</v>
      </c>
      <c r="R19" s="28">
        <v>11768.398073639801</v>
      </c>
      <c r="S19" s="28">
        <v>11958.2597739473</v>
      </c>
      <c r="T19" s="28">
        <v>11958.2597739473</v>
      </c>
      <c r="U19" s="28">
        <v>17669.8415050316</v>
      </c>
      <c r="V19" s="28">
        <v>5365.8664475774904</v>
      </c>
      <c r="W19" s="28">
        <v>43184.878590741297</v>
      </c>
      <c r="X19" s="28">
        <v>1997269.0896260401</v>
      </c>
      <c r="Y19" s="28">
        <v>20135.659123486301</v>
      </c>
      <c r="Z19" s="28">
        <v>5450.36444851328</v>
      </c>
      <c r="AA19" s="28">
        <v>6595.5149808751503</v>
      </c>
      <c r="AB19" s="28">
        <v>229.09296167977399</v>
      </c>
      <c r="AC19" s="28">
        <v>31018.171829509702</v>
      </c>
      <c r="AD19" s="28">
        <v>31018.171829509702</v>
      </c>
      <c r="AE19" s="28">
        <v>25691830.553945102</v>
      </c>
      <c r="AF19" s="28">
        <v>0</v>
      </c>
      <c r="AG19" s="28">
        <v>9440.2022556375905</v>
      </c>
      <c r="AH19" s="28">
        <v>2531.1089641936501</v>
      </c>
      <c r="AI19" s="28">
        <v>4297.2139037730403</v>
      </c>
      <c r="AJ19" s="28">
        <v>18266.8463368177</v>
      </c>
      <c r="AK19" s="28">
        <v>3697.7560465003498</v>
      </c>
      <c r="AL19" s="28">
        <v>32547.667651620101</v>
      </c>
      <c r="AM19" s="28">
        <v>0</v>
      </c>
      <c r="AN19" s="28">
        <v>13745.4806882433</v>
      </c>
      <c r="AO19" s="28">
        <v>1527.2755115313801</v>
      </c>
      <c r="AP19" s="28">
        <v>15272.7561997746</v>
      </c>
      <c r="AQ19" s="28">
        <v>2601.7926174505201</v>
      </c>
      <c r="AR19" s="28">
        <v>23628.763345552899</v>
      </c>
      <c r="AS19" s="28">
        <v>76.129377927434902</v>
      </c>
      <c r="AT19" s="28">
        <v>142189.37760635099</v>
      </c>
      <c r="AU19" s="28">
        <v>140.72399238082599</v>
      </c>
      <c r="AV19" s="28">
        <v>679.97292296499495</v>
      </c>
      <c r="AW19" s="28">
        <v>17722.207233188299</v>
      </c>
      <c r="AX19" s="28">
        <v>72.506850177637403</v>
      </c>
      <c r="AY19" s="28">
        <v>0</v>
      </c>
      <c r="AZ19" s="28">
        <v>428.28549275395801</v>
      </c>
      <c r="BA19" s="28">
        <v>192482.844051102</v>
      </c>
      <c r="BB19" s="28">
        <v>163121.22306060899</v>
      </c>
      <c r="BC19" s="28">
        <v>29361.620990492502</v>
      </c>
      <c r="BD19" s="28">
        <v>2.3292353147373399</v>
      </c>
      <c r="BE19" s="28">
        <v>17.245919967051901</v>
      </c>
      <c r="BF19" s="28">
        <v>2047.9026221454201</v>
      </c>
      <c r="BG19" s="28">
        <v>252.728701047746</v>
      </c>
      <c r="BH19" s="28">
        <v>57095.639514872899</v>
      </c>
      <c r="BI19" s="28">
        <v>596.15919001306202</v>
      </c>
      <c r="BJ19" s="28">
        <v>1675.82694510755</v>
      </c>
      <c r="BK19" s="28">
        <v>81572.519641418199</v>
      </c>
      <c r="BL19" s="28">
        <v>1804.7936120597301</v>
      </c>
      <c r="BM19" s="28">
        <v>29.059754622816701</v>
      </c>
      <c r="BN19" s="28">
        <v>607.28320813836206</v>
      </c>
      <c r="BO19" s="28">
        <v>104.702458568428</v>
      </c>
      <c r="BP19" s="28">
        <v>11346.2588036407</v>
      </c>
      <c r="BQ19" s="28">
        <v>6503.8431512153202</v>
      </c>
      <c r="BR19" s="28">
        <v>0</v>
      </c>
      <c r="BS19" s="28">
        <v>9801.3742534581397</v>
      </c>
      <c r="BT19" s="28">
        <v>22658.845963715299</v>
      </c>
      <c r="BU19" s="28">
        <v>121903.077748839</v>
      </c>
      <c r="BV19" s="28">
        <v>467872.58344549302</v>
      </c>
      <c r="BW19" s="28">
        <v>17824.303567704901</v>
      </c>
      <c r="BX19" s="28"/>
      <c r="BY19" s="52">
        <f t="shared" si="0"/>
        <v>1.3026928929020886E-4</v>
      </c>
      <c r="BZ19" s="52">
        <f t="shared" si="1"/>
        <v>1.3143541752087121E-4</v>
      </c>
      <c r="CA19" s="52">
        <f t="shared" si="2"/>
        <v>2.5708348052084389E-4</v>
      </c>
      <c r="CB19" s="52">
        <f t="shared" si="3"/>
        <v>1.4515188205709202E-4</v>
      </c>
      <c r="CC19" s="52">
        <f t="shared" si="4"/>
        <v>1.4623713546036549E-4</v>
      </c>
      <c r="CD19" s="52">
        <f t="shared" si="5"/>
        <v>1.8253912762232553E-4</v>
      </c>
      <c r="CE19" s="52">
        <f t="shared" si="6"/>
        <v>1.3141657329805907E-4</v>
      </c>
      <c r="CF19" s="74">
        <f t="shared" si="7"/>
        <v>1.19582597739473E+54</v>
      </c>
      <c r="CG19" s="74">
        <f t="shared" si="8"/>
        <v>5.3658664475774903E+53</v>
      </c>
      <c r="CH19" s="74">
        <f t="shared" si="9"/>
        <v>3.1018171829509701E+54</v>
      </c>
      <c r="CI19" s="74">
        <f t="shared" si="10"/>
        <v>1.8266846336817701E+54</v>
      </c>
      <c r="CJ19" s="52" t="e">
        <f>(#REF!-M19)/(M19+1E-50)</f>
        <v>#REF!</v>
      </c>
      <c r="CK19" s="52" t="e">
        <f>(#REF!-N19)/(N19+1E-50)</f>
        <v>#REF!</v>
      </c>
      <c r="CL19" s="74">
        <f t="shared" si="11"/>
        <v>3.6977560465003497E+53</v>
      </c>
    </row>
    <row r="20" spans="1:90" x14ac:dyDescent="0.3">
      <c r="A20" s="30" t="s">
        <v>19</v>
      </c>
      <c r="B20" s="28">
        <v>17609.5858158599</v>
      </c>
      <c r="C20" s="28">
        <v>287.66331248</v>
      </c>
      <c r="D20" s="28">
        <v>170.55979437999801</v>
      </c>
      <c r="E20" s="28">
        <v>1729.14079645998</v>
      </c>
      <c r="F20" s="28">
        <v>1465.3737495400001</v>
      </c>
      <c r="G20" s="28">
        <v>111.01578258000001</v>
      </c>
      <c r="H20" s="28">
        <v>4135.1782326599796</v>
      </c>
      <c r="I20" s="72"/>
      <c r="J20" s="72"/>
      <c r="K20" s="72"/>
      <c r="L20" s="72"/>
      <c r="M20" s="28"/>
      <c r="N20" s="28"/>
      <c r="O20" s="72"/>
      <c r="Q20" s="30" t="s">
        <v>19</v>
      </c>
      <c r="R20" s="28">
        <v>91.690713389363495</v>
      </c>
      <c r="S20" s="28">
        <v>105.79364868215499</v>
      </c>
      <c r="T20" s="28">
        <v>105.79364868215499</v>
      </c>
      <c r="U20" s="28">
        <v>156.151999570512</v>
      </c>
      <c r="V20" s="28">
        <v>50.130124615803602</v>
      </c>
      <c r="W20" s="28">
        <v>380.50591585095202</v>
      </c>
      <c r="X20" s="28">
        <v>17609.2986621251</v>
      </c>
      <c r="Y20" s="28">
        <v>171.62870416656199</v>
      </c>
      <c r="Z20" s="28">
        <v>52.003466156100103</v>
      </c>
      <c r="AA20" s="28">
        <v>52.033636374554398</v>
      </c>
      <c r="AB20" s="28">
        <v>2.2163571453464499</v>
      </c>
      <c r="AC20" s="28">
        <v>263.505138286342</v>
      </c>
      <c r="AD20" s="28">
        <v>263.505138286342</v>
      </c>
      <c r="AE20" s="28">
        <v>195410.29366312199</v>
      </c>
      <c r="AF20" s="28">
        <v>0</v>
      </c>
      <c r="AG20" s="28">
        <v>74.534622518669195</v>
      </c>
      <c r="AH20" s="28">
        <v>19.598869382806999</v>
      </c>
      <c r="AI20" s="28">
        <v>37.518449566240598</v>
      </c>
      <c r="AJ20" s="28">
        <v>158.25859923644899</v>
      </c>
      <c r="AK20" s="28">
        <v>32.314208750727502</v>
      </c>
      <c r="AL20" s="28">
        <v>287.65863377348597</v>
      </c>
      <c r="AM20" s="28">
        <v>0</v>
      </c>
      <c r="AN20" s="28">
        <v>153.50201314307401</v>
      </c>
      <c r="AO20" s="28">
        <v>17.0557733443564</v>
      </c>
      <c r="AP20" s="28">
        <v>170.55778648743001</v>
      </c>
      <c r="AQ20" s="28">
        <v>22.760112379282202</v>
      </c>
      <c r="AR20" s="28">
        <v>204.59215596093901</v>
      </c>
      <c r="AS20" s="28">
        <v>0.72404303333939601</v>
      </c>
      <c r="AT20" s="28">
        <v>1257.1861733718399</v>
      </c>
      <c r="AU20" s="28">
        <v>2.11839565149335</v>
      </c>
      <c r="AV20" s="28">
        <v>16.755014615541398</v>
      </c>
      <c r="AW20" s="28">
        <v>155.28321222462799</v>
      </c>
      <c r="AX20" s="28">
        <v>0.648353150680401</v>
      </c>
      <c r="AY20" s="28">
        <v>0</v>
      </c>
      <c r="AZ20" s="28">
        <v>11.483256212349101</v>
      </c>
      <c r="BA20" s="28">
        <v>1729.1350188718</v>
      </c>
      <c r="BB20" s="28">
        <v>1465.3721310154101</v>
      </c>
      <c r="BC20" s="28">
        <v>263.76288785639002</v>
      </c>
      <c r="BD20" s="28">
        <v>0.106402317057711</v>
      </c>
      <c r="BE20" s="28">
        <v>0.12933578177549199</v>
      </c>
      <c r="BF20" s="28">
        <v>18.723514569795501</v>
      </c>
      <c r="BG20" s="28">
        <v>3.4636181825096299</v>
      </c>
      <c r="BH20" s="28">
        <v>505.255623230102</v>
      </c>
      <c r="BI20" s="28">
        <v>6.8204226994493897</v>
      </c>
      <c r="BJ20" s="28">
        <v>12.501755556915001</v>
      </c>
      <c r="BK20" s="28">
        <v>721.87105863743295</v>
      </c>
      <c r="BL20" s="28">
        <v>17.838735990021</v>
      </c>
      <c r="BM20" s="28">
        <v>0.72886733422620498</v>
      </c>
      <c r="BN20" s="28">
        <v>7.9870587339958199</v>
      </c>
      <c r="BO20" s="28">
        <v>0.77219908412286298</v>
      </c>
      <c r="BP20" s="28">
        <v>111.01420781340001</v>
      </c>
      <c r="BQ20" s="28">
        <v>55.6447004124594</v>
      </c>
      <c r="BR20" s="28">
        <v>0</v>
      </c>
      <c r="BS20" s="28">
        <v>113.560398769941</v>
      </c>
      <c r="BT20" s="28">
        <v>198.56828269546301</v>
      </c>
      <c r="BU20" s="28">
        <v>1092.8667284242699</v>
      </c>
      <c r="BV20" s="28">
        <v>4135.11103049543</v>
      </c>
      <c r="BW20" s="28">
        <v>154.40746456032301</v>
      </c>
      <c r="BX20" s="28"/>
      <c r="BY20" s="52">
        <f t="shared" si="0"/>
        <v>-1.6306671707262047E-5</v>
      </c>
      <c r="BZ20" s="52">
        <f t="shared" si="1"/>
        <v>-1.6264522832932332E-5</v>
      </c>
      <c r="CA20" s="52">
        <f t="shared" si="2"/>
        <v>-1.1772367428686115E-5</v>
      </c>
      <c r="CB20" s="52">
        <f t="shared" si="3"/>
        <v>-3.3413058045412341E-6</v>
      </c>
      <c r="CC20" s="52">
        <f t="shared" si="4"/>
        <v>-1.104513159503431E-6</v>
      </c>
      <c r="CD20" s="52">
        <f t="shared" si="5"/>
        <v>-1.4185069576627024E-5</v>
      </c>
      <c r="CE20" s="52">
        <f t="shared" si="6"/>
        <v>-1.6251334469414297E-5</v>
      </c>
      <c r="CF20" s="74">
        <f t="shared" si="7"/>
        <v>1.0579364868215499E+52</v>
      </c>
      <c r="CG20" s="74">
        <f t="shared" si="8"/>
        <v>5.0130124615803602E+51</v>
      </c>
      <c r="CH20" s="74">
        <f t="shared" si="9"/>
        <v>2.63505138286342E+52</v>
      </c>
      <c r="CI20" s="74">
        <f t="shared" si="10"/>
        <v>1.5825859923644898E+52</v>
      </c>
      <c r="CJ20" s="52" t="e">
        <f>(#REF!-M20)/(M20+1E-50)</f>
        <v>#REF!</v>
      </c>
      <c r="CK20" s="52" t="e">
        <f>(#REF!-N20)/(N20+1E-50)</f>
        <v>#REF!</v>
      </c>
      <c r="CL20" s="74">
        <f t="shared" si="11"/>
        <v>3.23142087507275E+51</v>
      </c>
    </row>
    <row r="21" spans="1:90" x14ac:dyDescent="0.3">
      <c r="A21" s="30" t="s">
        <v>20</v>
      </c>
      <c r="B21" s="28">
        <v>15902.730806580001</v>
      </c>
      <c r="C21" s="28">
        <v>260.91792238999898</v>
      </c>
      <c r="D21" s="28">
        <v>212.51508014999999</v>
      </c>
      <c r="E21" s="28">
        <v>1613.77223179</v>
      </c>
      <c r="F21" s="28">
        <v>1367.60348519999</v>
      </c>
      <c r="G21" s="28">
        <v>118.140491229999</v>
      </c>
      <c r="H21" s="28">
        <v>3750.6965368699998</v>
      </c>
      <c r="I21" s="72"/>
      <c r="J21" s="72"/>
      <c r="K21" s="72"/>
      <c r="L21" s="72"/>
      <c r="M21" s="28"/>
      <c r="N21" s="28"/>
      <c r="O21" s="72"/>
      <c r="Q21" s="30" t="s">
        <v>20</v>
      </c>
      <c r="R21" s="28">
        <v>97.111636690696997</v>
      </c>
      <c r="S21" s="28">
        <v>95.839557207056899</v>
      </c>
      <c r="T21" s="28">
        <v>95.839557207056899</v>
      </c>
      <c r="U21" s="28">
        <v>141.65368432017701</v>
      </c>
      <c r="V21" s="28">
        <v>42.406932684830501</v>
      </c>
      <c r="W21" s="28">
        <v>346.453540108136</v>
      </c>
      <c r="X21" s="28">
        <v>15902.7270314213</v>
      </c>
      <c r="Y21" s="28">
        <v>162.84129715438399</v>
      </c>
      <c r="Z21" s="28">
        <v>42.830980183501701</v>
      </c>
      <c r="AA21" s="28">
        <v>54.280209864944801</v>
      </c>
      <c r="AB21" s="28">
        <v>1.7934217858355199</v>
      </c>
      <c r="AC21" s="28">
        <v>251.048793161042</v>
      </c>
      <c r="AD21" s="28">
        <v>251.048793161042</v>
      </c>
      <c r="AE21" s="28">
        <v>325321.583438879</v>
      </c>
      <c r="AF21" s="28">
        <v>0</v>
      </c>
      <c r="AG21" s="28">
        <v>77.678417794716594</v>
      </c>
      <c r="AH21" s="28">
        <v>20.913817552494798</v>
      </c>
      <c r="AI21" s="28">
        <v>34.5522107475322</v>
      </c>
      <c r="AJ21" s="28">
        <v>147.15239007501199</v>
      </c>
      <c r="AK21" s="28">
        <v>29.725533895811701</v>
      </c>
      <c r="AL21" s="28">
        <v>260.917868681691</v>
      </c>
      <c r="AM21" s="28">
        <v>0</v>
      </c>
      <c r="AN21" s="28">
        <v>191.26348054696601</v>
      </c>
      <c r="AO21" s="28">
        <v>21.251508148833999</v>
      </c>
      <c r="AP21" s="28">
        <v>212.51498869580001</v>
      </c>
      <c r="AQ21" s="28">
        <v>20.910050142705099</v>
      </c>
      <c r="AR21" s="28">
        <v>190.373528767561</v>
      </c>
      <c r="AS21" s="28">
        <v>0.62909747184973297</v>
      </c>
      <c r="AT21" s="28">
        <v>1139.74702481853</v>
      </c>
      <c r="AU21" s="28">
        <v>0.98467449307473098</v>
      </c>
      <c r="AV21" s="28">
        <v>3.2685707986794301</v>
      </c>
      <c r="AW21" s="28">
        <v>149.47901706928499</v>
      </c>
      <c r="AX21" s="28">
        <v>0.60858398231893096</v>
      </c>
      <c r="AY21" s="28">
        <v>0</v>
      </c>
      <c r="AZ21" s="28">
        <v>1.84626447747703</v>
      </c>
      <c r="BA21" s="28">
        <v>1613.7786378269</v>
      </c>
      <c r="BB21" s="28">
        <v>1367.6099612063599</v>
      </c>
      <c r="BC21" s="28">
        <v>246.168676620534</v>
      </c>
      <c r="BD21" s="28">
        <v>0</v>
      </c>
      <c r="BE21" s="28">
        <v>0.15043625831555801</v>
      </c>
      <c r="BF21" s="28">
        <v>17.0950382777493</v>
      </c>
      <c r="BG21" s="28">
        <v>1.84626447747703</v>
      </c>
      <c r="BH21" s="28">
        <v>480.43898532272902</v>
      </c>
      <c r="BI21" s="28">
        <v>4.6635271747217999</v>
      </c>
      <c r="BJ21" s="28">
        <v>14.633353064700101</v>
      </c>
      <c r="BK21" s="28">
        <v>686.40000308646995</v>
      </c>
      <c r="BL21" s="28">
        <v>14.043587201816599</v>
      </c>
      <c r="BM21" s="28">
        <v>0.13676028593947201</v>
      </c>
      <c r="BN21" s="28">
        <v>4.5130909351455299</v>
      </c>
      <c r="BO21" s="28">
        <v>0.91629403043480595</v>
      </c>
      <c r="BP21" s="28">
        <v>118.14047824864799</v>
      </c>
      <c r="BQ21" s="28">
        <v>52.551063162155401</v>
      </c>
      <c r="BR21" s="28">
        <v>0</v>
      </c>
      <c r="BS21" s="28">
        <v>72.515685957065003</v>
      </c>
      <c r="BT21" s="28">
        <v>182.025209789271</v>
      </c>
      <c r="BU21" s="28">
        <v>973.75520766547004</v>
      </c>
      <c r="BV21" s="28">
        <v>3750.69558877185</v>
      </c>
      <c r="BW21" s="28">
        <v>143.59132661336901</v>
      </c>
      <c r="BX21" s="28"/>
      <c r="BY21" s="52">
        <f t="shared" si="0"/>
        <v>-2.3739059325769312E-7</v>
      </c>
      <c r="BZ21" s="52">
        <f t="shared" si="1"/>
        <v>-2.0584369015934015E-7</v>
      </c>
      <c r="CA21" s="52">
        <f t="shared" si="2"/>
        <v>-4.303421663547546E-7</v>
      </c>
      <c r="CB21" s="52">
        <f t="shared" si="3"/>
        <v>3.9696041199589763E-6</v>
      </c>
      <c r="CC21" s="52">
        <f t="shared" si="4"/>
        <v>4.7352953103560439E-6</v>
      </c>
      <c r="CD21" s="52">
        <f t="shared" si="5"/>
        <v>-1.0988062492832829E-7</v>
      </c>
      <c r="CE21" s="52">
        <f t="shared" si="6"/>
        <v>-2.5277922127264317E-7</v>
      </c>
      <c r="CF21" s="74">
        <f t="shared" si="7"/>
        <v>9.5839557207056893E+51</v>
      </c>
      <c r="CG21" s="74">
        <f t="shared" si="8"/>
        <v>4.2406932684830499E+51</v>
      </c>
      <c r="CH21" s="74">
        <f t="shared" si="9"/>
        <v>2.5104879316104201E+52</v>
      </c>
      <c r="CI21" s="74">
        <f t="shared" si="10"/>
        <v>1.47152390075012E+52</v>
      </c>
      <c r="CJ21" s="52" t="e">
        <f>(#REF!-M21)/(M21+1E-50)</f>
        <v>#REF!</v>
      </c>
      <c r="CK21" s="52" t="e">
        <f>(#REF!-N21)/(N21+1E-50)</f>
        <v>#REF!</v>
      </c>
      <c r="CL21" s="74">
        <f t="shared" si="11"/>
        <v>2.9725533895811701E+51</v>
      </c>
    </row>
    <row r="22" spans="1:90" x14ac:dyDescent="0.3">
      <c r="A22" s="30" t="s">
        <v>129</v>
      </c>
      <c r="B22" s="28">
        <v>8444.3599159199894</v>
      </c>
      <c r="C22" s="28">
        <v>138.90905155999999</v>
      </c>
      <c r="D22" s="28">
        <v>131.45292373999999</v>
      </c>
      <c r="E22" s="28">
        <v>873.53114477999895</v>
      </c>
      <c r="F22" s="28">
        <v>740.28065221999998</v>
      </c>
      <c r="G22" s="28">
        <v>68.422457359999996</v>
      </c>
      <c r="H22" s="28">
        <v>1996.8176123999899</v>
      </c>
      <c r="I22" s="72"/>
      <c r="J22" s="72"/>
      <c r="K22" s="72"/>
      <c r="L22" s="72"/>
      <c r="M22" s="28"/>
      <c r="N22" s="28"/>
      <c r="O22" s="72"/>
      <c r="Q22" s="30" t="s">
        <v>129</v>
      </c>
      <c r="R22" s="28">
        <v>48.930273716485601</v>
      </c>
      <c r="S22" s="28">
        <v>51.0472978414127</v>
      </c>
      <c r="T22" s="28">
        <v>51.0472978414127</v>
      </c>
      <c r="U22" s="28">
        <v>75.410812695315698</v>
      </c>
      <c r="V22" s="28">
        <v>23.185398334937101</v>
      </c>
      <c r="W22" s="28">
        <v>184.18448866879399</v>
      </c>
      <c r="X22" s="28">
        <v>8444.3570698369094</v>
      </c>
      <c r="Y22" s="28">
        <v>85.270287627440894</v>
      </c>
      <c r="Z22" s="28">
        <v>23.6644758532052</v>
      </c>
      <c r="AA22" s="28">
        <v>27.490586340812499</v>
      </c>
      <c r="AB22" s="28">
        <v>0.99788998466729495</v>
      </c>
      <c r="AC22" s="28">
        <v>131.262692734778</v>
      </c>
      <c r="AD22" s="28">
        <v>131.262692734778</v>
      </c>
      <c r="AE22" s="28">
        <v>194449.13513781599</v>
      </c>
      <c r="AF22" s="28">
        <v>0</v>
      </c>
      <c r="AG22" s="28">
        <v>39.353639783616302</v>
      </c>
      <c r="AH22" s="28">
        <v>10.5109538117781</v>
      </c>
      <c r="AI22" s="28">
        <v>18.291456130778101</v>
      </c>
      <c r="AJ22" s="28">
        <v>77.625377246096406</v>
      </c>
      <c r="AK22" s="28">
        <v>15.7429486126853</v>
      </c>
      <c r="AL22" s="28">
        <v>138.90902131318299</v>
      </c>
      <c r="AM22" s="28">
        <v>0</v>
      </c>
      <c r="AN22" s="28">
        <v>118.30757232537999</v>
      </c>
      <c r="AO22" s="28">
        <v>13.145279165771001</v>
      </c>
      <c r="AP22" s="28">
        <v>131.45285149115099</v>
      </c>
      <c r="AQ22" s="28">
        <v>11.079403215815899</v>
      </c>
      <c r="AR22" s="28">
        <v>100.398285796171</v>
      </c>
      <c r="AS22" s="28">
        <v>0.35041653025568098</v>
      </c>
      <c r="AT22" s="28">
        <v>606.89763622083694</v>
      </c>
      <c r="AU22" s="28">
        <v>0.74335243638287596</v>
      </c>
      <c r="AV22" s="28">
        <v>4.3909401059320796</v>
      </c>
      <c r="AW22" s="28">
        <v>79.947377877720598</v>
      </c>
      <c r="AX22" s="28">
        <v>0.32868751136758201</v>
      </c>
      <c r="AY22" s="28">
        <v>0</v>
      </c>
      <c r="AZ22" s="28">
        <v>2.8796608850454901</v>
      </c>
      <c r="BA22" s="28">
        <v>873.53747169177097</v>
      </c>
      <c r="BB22" s="28">
        <v>740.28700811488295</v>
      </c>
      <c r="BC22" s="28">
        <v>133.250463576888</v>
      </c>
      <c r="BD22" s="28">
        <v>2.1048441056675301E-2</v>
      </c>
      <c r="BE22" s="28">
        <v>7.5130005125746094E-2</v>
      </c>
      <c r="BF22" s="28">
        <v>9.3339451159355598</v>
      </c>
      <c r="BG22" s="28">
        <v>1.29321853866631</v>
      </c>
      <c r="BH22" s="28">
        <v>258.17686844469398</v>
      </c>
      <c r="BI22" s="28">
        <v>2.8850958734987899</v>
      </c>
      <c r="BJ22" s="28">
        <v>7.2924296918489597</v>
      </c>
      <c r="BK22" s="28">
        <v>368.85874909748202</v>
      </c>
      <c r="BL22" s="28">
        <v>7.9011480967608501</v>
      </c>
      <c r="BM22" s="28">
        <v>0.18922478325809999</v>
      </c>
      <c r="BN22" s="28">
        <v>3.0663346505949698</v>
      </c>
      <c r="BO22" s="28">
        <v>0.45452812601619202</v>
      </c>
      <c r="BP22" s="28">
        <v>68.422462540716595</v>
      </c>
      <c r="BQ22" s="28">
        <v>27.564313581057799</v>
      </c>
      <c r="BR22" s="28">
        <v>0</v>
      </c>
      <c r="BS22" s="28">
        <v>44.663627271548798</v>
      </c>
      <c r="BT22" s="28">
        <v>96.526830367234894</v>
      </c>
      <c r="BU22" s="28">
        <v>521.89326971014702</v>
      </c>
      <c r="BV22" s="28">
        <v>1996.8170523101601</v>
      </c>
      <c r="BW22" s="28">
        <v>75.742984114926898</v>
      </c>
      <c r="BX22" s="28"/>
      <c r="BY22" s="52">
        <f t="shared" si="0"/>
        <v>-3.3703952795341291E-7</v>
      </c>
      <c r="BZ22" s="52">
        <f t="shared" si="1"/>
        <v>-2.1774547205618175E-7</v>
      </c>
      <c r="CA22" s="52">
        <f t="shared" si="2"/>
        <v>-5.4961766492961645E-7</v>
      </c>
      <c r="CB22" s="52">
        <f t="shared" si="3"/>
        <v>7.2429149319163632E-6</v>
      </c>
      <c r="CC22" s="52">
        <f t="shared" si="4"/>
        <v>8.585790894185636E-6</v>
      </c>
      <c r="CD22" s="52">
        <f t="shared" si="5"/>
        <v>7.5716611164246406E-8</v>
      </c>
      <c r="CE22" s="52">
        <f t="shared" si="6"/>
        <v>-2.8049123082373118E-7</v>
      </c>
      <c r="CF22" s="74">
        <f t="shared" si="7"/>
        <v>5.1047297841412702E+51</v>
      </c>
      <c r="CG22" s="74">
        <f t="shared" si="8"/>
        <v>2.3185398334937103E+51</v>
      </c>
      <c r="CH22" s="74">
        <f t="shared" si="9"/>
        <v>1.3126269273477799E+52</v>
      </c>
      <c r="CI22" s="74">
        <f t="shared" si="10"/>
        <v>7.7625377246096408E+51</v>
      </c>
      <c r="CJ22" s="52" t="e">
        <f>(#REF!-M22)/(M22+1E-50)</f>
        <v>#REF!</v>
      </c>
      <c r="CK22" s="52" t="e">
        <f>(#REF!-N22)/(N22+1E-50)</f>
        <v>#REF!</v>
      </c>
      <c r="CL22" s="74">
        <f t="shared" si="11"/>
        <v>1.5742948612685299E+51</v>
      </c>
    </row>
    <row r="23" spans="1:90" x14ac:dyDescent="0.3">
      <c r="A23" s="30" t="s">
        <v>22</v>
      </c>
      <c r="B23" s="28">
        <v>61846.829891759699</v>
      </c>
      <c r="C23" s="28">
        <v>1014.09001027999</v>
      </c>
      <c r="D23" s="28">
        <v>793.70607078000103</v>
      </c>
      <c r="E23" s="28">
        <v>6246.7991191400197</v>
      </c>
      <c r="F23" s="28">
        <v>5293.8966668800103</v>
      </c>
      <c r="G23" s="28">
        <v>449.433262139997</v>
      </c>
      <c r="H23" s="28">
        <v>14577.56646086</v>
      </c>
      <c r="I23" s="72"/>
      <c r="J23" s="72"/>
      <c r="K23" s="72"/>
      <c r="L23" s="72"/>
      <c r="M23" s="28"/>
      <c r="N23" s="28"/>
      <c r="O23" s="72"/>
      <c r="Q23" s="30" t="s">
        <v>22</v>
      </c>
      <c r="R23" s="28">
        <v>350.28660840333202</v>
      </c>
      <c r="S23" s="28">
        <v>372.72492620490601</v>
      </c>
      <c r="T23" s="28">
        <v>372.72492620490601</v>
      </c>
      <c r="U23" s="28">
        <v>550.52005481353797</v>
      </c>
      <c r="V23" s="28">
        <v>170.783479126407</v>
      </c>
      <c r="W23" s="28">
        <v>1343.9645768186599</v>
      </c>
      <c r="X23" s="28">
        <v>61846.816612444003</v>
      </c>
      <c r="Y23" s="28">
        <v>618.94827615217298</v>
      </c>
      <c r="Z23" s="28">
        <v>174.91408072971601</v>
      </c>
      <c r="AA23" s="28">
        <v>197.17493025156799</v>
      </c>
      <c r="AB23" s="28">
        <v>7.3927091230721702</v>
      </c>
      <c r="AC23" s="28">
        <v>952.29173108490897</v>
      </c>
      <c r="AD23" s="28">
        <v>952.29173108490897</v>
      </c>
      <c r="AE23" s="28">
        <v>1130921.0815467001</v>
      </c>
      <c r="AF23" s="28">
        <v>0</v>
      </c>
      <c r="AG23" s="28">
        <v>282.29564754728602</v>
      </c>
      <c r="AH23" s="28">
        <v>75.176576076941203</v>
      </c>
      <c r="AI23" s="28">
        <v>133.27603278917499</v>
      </c>
      <c r="AJ23" s="28">
        <v>564.90582525883303</v>
      </c>
      <c r="AK23" s="28">
        <v>114.72336060920701</v>
      </c>
      <c r="AL23" s="28">
        <v>1014.08968357699</v>
      </c>
      <c r="AM23" s="28">
        <v>0</v>
      </c>
      <c r="AN23" s="28">
        <v>714.33534281453001</v>
      </c>
      <c r="AO23" s="28">
        <v>79.370475317823804</v>
      </c>
      <c r="AP23" s="28">
        <v>793.70581813235401</v>
      </c>
      <c r="AQ23" s="28">
        <v>80.752102227316499</v>
      </c>
      <c r="AR23" s="28">
        <v>730.56387345196401</v>
      </c>
      <c r="AS23" s="28">
        <v>2.5222517536114402</v>
      </c>
      <c r="AT23" s="28">
        <v>4430.8767775564002</v>
      </c>
      <c r="AU23" s="28">
        <v>5.6637280307765199</v>
      </c>
      <c r="AV23" s="28">
        <v>35.736029498944497</v>
      </c>
      <c r="AW23" s="28">
        <v>570.12362472483505</v>
      </c>
      <c r="AX23" s="28">
        <v>2.34929080760815</v>
      </c>
      <c r="AY23" s="28">
        <v>0</v>
      </c>
      <c r="AZ23" s="28">
        <v>23.702509743878</v>
      </c>
      <c r="BA23" s="28">
        <v>6246.8490983269203</v>
      </c>
      <c r="BB23" s="28">
        <v>5293.9468859446597</v>
      </c>
      <c r="BC23" s="28">
        <v>952.90221238225899</v>
      </c>
      <c r="BD23" s="28">
        <v>0.185330172787248</v>
      </c>
      <c r="BE23" s="28">
        <v>0.52684925302997698</v>
      </c>
      <c r="BF23" s="28">
        <v>66.881964365592395</v>
      </c>
      <c r="BG23" s="28">
        <v>9.7339977996770202</v>
      </c>
      <c r="BH23" s="28">
        <v>1843.1600850873799</v>
      </c>
      <c r="BI23" s="28">
        <v>21.2284690181164</v>
      </c>
      <c r="BJ23" s="28">
        <v>51.1101680618616</v>
      </c>
      <c r="BK23" s="28">
        <v>2633.3381149048901</v>
      </c>
      <c r="BL23" s="28">
        <v>58.742484171345801</v>
      </c>
      <c r="BM23" s="28">
        <v>1.5436870501606601</v>
      </c>
      <c r="BN23" s="28">
        <v>22.958931598075299</v>
      </c>
      <c r="BO23" s="28">
        <v>3.1818540734249301</v>
      </c>
      <c r="BP23" s="28">
        <v>449.433016526507</v>
      </c>
      <c r="BQ23" s="28">
        <v>200.19801401004699</v>
      </c>
      <c r="BR23" s="28">
        <v>0</v>
      </c>
      <c r="BS23" s="28">
        <v>341.20047491775398</v>
      </c>
      <c r="BT23" s="28">
        <v>703.73266260813205</v>
      </c>
      <c r="BU23" s="28">
        <v>3818.7258994577901</v>
      </c>
      <c r="BV23" s="28">
        <v>14577.5622703197</v>
      </c>
      <c r="BW23" s="28">
        <v>551.19722453453505</v>
      </c>
      <c r="BX23" s="28"/>
      <c r="BY23" s="52">
        <f t="shared" si="0"/>
        <v>-2.1471295648685654E-7</v>
      </c>
      <c r="BZ23" s="52">
        <f t="shared" si="1"/>
        <v>-3.2216371005504627E-7</v>
      </c>
      <c r="CA23" s="52">
        <f t="shared" si="2"/>
        <v>-3.1831386494035071E-7</v>
      </c>
      <c r="CB23" s="52">
        <f t="shared" si="3"/>
        <v>8.0007674246263945E-6</v>
      </c>
      <c r="CC23" s="52">
        <f t="shared" si="4"/>
        <v>9.4862192840933286E-6</v>
      </c>
      <c r="CD23" s="52">
        <f t="shared" si="5"/>
        <v>-5.4649602217893693E-7</v>
      </c>
      <c r="CE23" s="52">
        <f t="shared" si="6"/>
        <v>-2.8746501076046996E-7</v>
      </c>
      <c r="CF23" s="74">
        <f t="shared" si="7"/>
        <v>3.72724926204906E+52</v>
      </c>
      <c r="CG23" s="74">
        <f t="shared" si="8"/>
        <v>1.7078347912640701E+52</v>
      </c>
      <c r="CH23" s="74">
        <f t="shared" si="9"/>
        <v>9.52291731084909E+52</v>
      </c>
      <c r="CI23" s="74">
        <f t="shared" si="10"/>
        <v>5.6490582525883301E+52</v>
      </c>
      <c r="CJ23" s="52" t="e">
        <f>(#REF!-M23)/(M23+1E-50)</f>
        <v>#REF!</v>
      </c>
      <c r="CK23" s="52" t="e">
        <f>(#REF!-N23)/(N23+1E-50)</f>
        <v>#REF!</v>
      </c>
      <c r="CL23" s="74">
        <f t="shared" si="11"/>
        <v>1.1472336060920701E+52</v>
      </c>
    </row>
    <row r="24" spans="1:90" x14ac:dyDescent="0.3">
      <c r="A24" s="30" t="s">
        <v>23</v>
      </c>
      <c r="B24" s="28">
        <v>1362459.5875017899</v>
      </c>
      <c r="C24" s="28">
        <v>22198.509242930799</v>
      </c>
      <c r="D24" s="28">
        <v>10200.4823992905</v>
      </c>
      <c r="E24" s="28">
        <v>131108.883874463</v>
      </c>
      <c r="F24" s="28">
        <v>111109.218528495</v>
      </c>
      <c r="G24" s="28">
        <v>7673.3168875800302</v>
      </c>
      <c r="H24" s="28">
        <v>319103.67751539598</v>
      </c>
      <c r="I24" s="72"/>
      <c r="J24" s="72"/>
      <c r="K24" s="72"/>
      <c r="L24" s="72"/>
      <c r="M24" s="28"/>
      <c r="N24" s="28"/>
      <c r="O24" s="72"/>
      <c r="Q24" s="30" t="s">
        <v>23</v>
      </c>
      <c r="R24" s="28">
        <v>7768.0049989519503</v>
      </c>
      <c r="S24" s="28">
        <v>8156.3443561672902</v>
      </c>
      <c r="T24" s="28">
        <v>8156.3443561672902</v>
      </c>
      <c r="U24" s="28">
        <v>12048.461176221201</v>
      </c>
      <c r="V24" s="28">
        <v>3715.2826926909902</v>
      </c>
      <c r="W24" s="28">
        <v>29422.795204463298</v>
      </c>
      <c r="X24" s="28">
        <v>1362167.4971283199</v>
      </c>
      <c r="Y24" s="28">
        <v>13598.258270198899</v>
      </c>
      <c r="Z24" s="28">
        <v>3796.3716930975002</v>
      </c>
      <c r="AA24" s="28">
        <v>4366.98663811405</v>
      </c>
      <c r="AB24" s="28">
        <v>160.20745026292801</v>
      </c>
      <c r="AC24" s="28">
        <v>20929.191283663899</v>
      </c>
      <c r="AD24" s="28">
        <v>20929.191283663899</v>
      </c>
      <c r="AE24" s="28">
        <v>14347933.738723399</v>
      </c>
      <c r="AF24" s="28">
        <v>0</v>
      </c>
      <c r="AG24" s="28">
        <v>6251.7171071091798</v>
      </c>
      <c r="AH24" s="28">
        <v>1668.18187188255</v>
      </c>
      <c r="AI24" s="28">
        <v>2920.6035478619901</v>
      </c>
      <c r="AJ24" s="28">
        <v>12389.504195793301</v>
      </c>
      <c r="AK24" s="28">
        <v>2513.7962663683702</v>
      </c>
      <c r="AL24" s="28">
        <v>22193.740861732698</v>
      </c>
      <c r="AM24" s="28">
        <v>0</v>
      </c>
      <c r="AN24" s="28">
        <v>9178.0532942520003</v>
      </c>
      <c r="AO24" s="28">
        <v>1019.78402543273</v>
      </c>
      <c r="AP24" s="28">
        <v>10197.837319684701</v>
      </c>
      <c r="AQ24" s="28">
        <v>1769.2298597997601</v>
      </c>
      <c r="AR24" s="28">
        <v>16023.7168657777</v>
      </c>
      <c r="AS24" s="28">
        <v>52.670258355682698</v>
      </c>
      <c r="AT24" s="28">
        <v>96967.190041021095</v>
      </c>
      <c r="AU24" s="28">
        <v>113.406388871619</v>
      </c>
      <c r="AV24" s="28">
        <v>682.08280722476604</v>
      </c>
      <c r="AW24" s="28">
        <v>11988.211314251201</v>
      </c>
      <c r="AX24" s="28">
        <v>49.315673914802296</v>
      </c>
      <c r="AY24" s="28">
        <v>0</v>
      </c>
      <c r="AZ24" s="28">
        <v>448.74620101357499</v>
      </c>
      <c r="BA24" s="28">
        <v>131081.37383672301</v>
      </c>
      <c r="BB24" s="28">
        <v>111086.058786298</v>
      </c>
      <c r="BC24" s="28">
        <v>19995.315050425201</v>
      </c>
      <c r="BD24" s="28">
        <v>3.3446479722437998</v>
      </c>
      <c r="BE24" s="28">
        <v>11.2180916857752</v>
      </c>
      <c r="BF24" s="28">
        <v>1401.3452157454101</v>
      </c>
      <c r="BG24" s="28">
        <v>196.65675022823299</v>
      </c>
      <c r="BH24" s="28">
        <v>38724.865107458703</v>
      </c>
      <c r="BI24" s="28">
        <v>436.122294905339</v>
      </c>
      <c r="BJ24" s="28">
        <v>1088.72877085754</v>
      </c>
      <c r="BK24" s="28">
        <v>55326.4509376036</v>
      </c>
      <c r="BL24" s="28">
        <v>1269.9935153797501</v>
      </c>
      <c r="BM24" s="28">
        <v>29.413521491095999</v>
      </c>
      <c r="BN24" s="28">
        <v>465.64192887999599</v>
      </c>
      <c r="BO24" s="28">
        <v>67.838875838753907</v>
      </c>
      <c r="BP24" s="28">
        <v>7671.5323348494503</v>
      </c>
      <c r="BQ24" s="28">
        <v>4396.5956557242898</v>
      </c>
      <c r="BR24" s="28">
        <v>0</v>
      </c>
      <c r="BS24" s="28">
        <v>7244.6005275591697</v>
      </c>
      <c r="BT24" s="28">
        <v>15415.438641353399</v>
      </c>
      <c r="BU24" s="28">
        <v>83446.241555787899</v>
      </c>
      <c r="BV24" s="28">
        <v>319035.13470030902</v>
      </c>
      <c r="BW24" s="28">
        <v>12088.9933607812</v>
      </c>
      <c r="BX24" s="28"/>
      <c r="BY24" s="52">
        <f t="shared" si="0"/>
        <v>-2.1438461452318017E-4</v>
      </c>
      <c r="BZ24" s="52">
        <f t="shared" si="1"/>
        <v>-2.148063703700757E-4</v>
      </c>
      <c r="CA24" s="52">
        <f t="shared" si="2"/>
        <v>-2.5930926619546394E-4</v>
      </c>
      <c r="CB24" s="52">
        <f t="shared" si="3"/>
        <v>-2.0982588614158989E-4</v>
      </c>
      <c r="CC24" s="52">
        <f t="shared" si="4"/>
        <v>-2.0844123020317352E-4</v>
      </c>
      <c r="CD24" s="52">
        <f t="shared" si="5"/>
        <v>-2.3256601502648125E-4</v>
      </c>
      <c r="CE24" s="52">
        <f t="shared" si="6"/>
        <v>-2.1479794786648501E-4</v>
      </c>
      <c r="CF24" s="74">
        <f t="shared" si="7"/>
        <v>8.1563443561672907E+53</v>
      </c>
      <c r="CG24" s="74">
        <f t="shared" si="8"/>
        <v>3.7152826926909904E+53</v>
      </c>
      <c r="CH24" s="74">
        <f t="shared" si="9"/>
        <v>2.0929191283663898E+54</v>
      </c>
      <c r="CI24" s="74">
        <f t="shared" si="10"/>
        <v>1.2389504195793301E+54</v>
      </c>
      <c r="CJ24" s="52" t="e">
        <f>(#REF!-M24)/(M24+1E-50)</f>
        <v>#REF!</v>
      </c>
      <c r="CK24" s="52" t="e">
        <f>(#REF!-N24)/(N24+1E-50)</f>
        <v>#REF!</v>
      </c>
      <c r="CL24" s="74">
        <f t="shared" si="11"/>
        <v>2.5137962663683702E+53</v>
      </c>
    </row>
    <row r="25" spans="1:90" x14ac:dyDescent="0.3">
      <c r="A25" s="30" t="s">
        <v>24</v>
      </c>
      <c r="B25" s="28">
        <v>348418.811643383</v>
      </c>
      <c r="C25" s="28">
        <v>5760.1731265997096</v>
      </c>
      <c r="D25" s="28">
        <v>6901.2680749498304</v>
      </c>
      <c r="E25" s="28">
        <v>37361.794674701203</v>
      </c>
      <c r="F25" s="28">
        <v>31662.531093301499</v>
      </c>
      <c r="G25" s="28">
        <v>3274.9291890998502</v>
      </c>
      <c r="H25" s="28">
        <v>82802.299093148802</v>
      </c>
      <c r="I25" s="72"/>
      <c r="J25" s="72"/>
      <c r="K25" s="72"/>
      <c r="L25" s="72"/>
      <c r="M25" s="28"/>
      <c r="N25" s="28"/>
      <c r="O25" s="72"/>
      <c r="Q25" s="30" t="s">
        <v>24</v>
      </c>
      <c r="R25" s="28">
        <v>2019.0053526648301</v>
      </c>
      <c r="S25" s="28">
        <v>2116.9504088158201</v>
      </c>
      <c r="T25" s="28">
        <v>2116.9504088158201</v>
      </c>
      <c r="U25" s="28">
        <v>3127.1741388088599</v>
      </c>
      <c r="V25" s="28">
        <v>963.67820832046402</v>
      </c>
      <c r="W25" s="28">
        <v>7636.9361313978397</v>
      </c>
      <c r="X25" s="28">
        <v>348431.70139691402</v>
      </c>
      <c r="Y25" s="28">
        <v>3530.87095758035</v>
      </c>
      <c r="Z25" s="28">
        <v>984.46755153054403</v>
      </c>
      <c r="AA25" s="28">
        <v>1134.8834480657999</v>
      </c>
      <c r="AB25" s="28">
        <v>41.537830558357697</v>
      </c>
      <c r="AC25" s="28">
        <v>5434.5980834874799</v>
      </c>
      <c r="AD25" s="28">
        <v>5434.5980834874799</v>
      </c>
      <c r="AE25" s="28">
        <v>10937693.456584901</v>
      </c>
      <c r="AF25" s="28">
        <v>0</v>
      </c>
      <c r="AG25" s="28">
        <v>1624.66972773524</v>
      </c>
      <c r="AH25" s="28">
        <v>433.61120917198502</v>
      </c>
      <c r="AI25" s="28">
        <v>758.14614194378396</v>
      </c>
      <c r="AJ25" s="28">
        <v>3216.4187309423801</v>
      </c>
      <c r="AK25" s="28">
        <v>652.53950668576397</v>
      </c>
      <c r="AL25" s="28">
        <v>5760.3875748010596</v>
      </c>
      <c r="AM25" s="28">
        <v>0</v>
      </c>
      <c r="AN25" s="28">
        <v>6211.4213994320799</v>
      </c>
      <c r="AO25" s="28">
        <v>690.158021293562</v>
      </c>
      <c r="AP25" s="28">
        <v>6901.5794207256404</v>
      </c>
      <c r="AQ25" s="28">
        <v>459.25637904234901</v>
      </c>
      <c r="AR25" s="28">
        <v>4159.91875625189</v>
      </c>
      <c r="AS25" s="28">
        <v>14.9750636542711</v>
      </c>
      <c r="AT25" s="28">
        <v>25167.658911638999</v>
      </c>
      <c r="AU25" s="28">
        <v>31.5152658009116</v>
      </c>
      <c r="AV25" s="28">
        <v>184.32422583376001</v>
      </c>
      <c r="AW25" s="28">
        <v>3420.8442577952601</v>
      </c>
      <c r="AX25" s="28">
        <v>14.0598126521051</v>
      </c>
      <c r="AY25" s="28">
        <v>0</v>
      </c>
      <c r="AZ25" s="28">
        <v>120.669158784591</v>
      </c>
      <c r="BA25" s="28">
        <v>37363.5061212972</v>
      </c>
      <c r="BB25" s="28">
        <v>31664.0234794887</v>
      </c>
      <c r="BC25" s="28">
        <v>5699.4826418084504</v>
      </c>
      <c r="BD25" s="28">
        <v>0.87229421286727604</v>
      </c>
      <c r="BE25" s="28">
        <v>3.22187810290293</v>
      </c>
      <c r="BF25" s="28">
        <v>399.13045596311599</v>
      </c>
      <c r="BG25" s="28">
        <v>54.923445311375197</v>
      </c>
      <c r="BH25" s="28">
        <v>11045.4123138499</v>
      </c>
      <c r="BI25" s="28">
        <v>122.92323223906899</v>
      </c>
      <c r="BJ25" s="28">
        <v>312.75273356448798</v>
      </c>
      <c r="BK25" s="28">
        <v>15780.6366377309</v>
      </c>
      <c r="BL25" s="28">
        <v>329.19294087698898</v>
      </c>
      <c r="BM25" s="28">
        <v>7.9403778532493297</v>
      </c>
      <c r="BN25" s="28">
        <v>130.32581713773899</v>
      </c>
      <c r="BO25" s="28">
        <v>19.496509002066801</v>
      </c>
      <c r="BP25" s="28">
        <v>3275.0671489497699</v>
      </c>
      <c r="BQ25" s="28">
        <v>1141.55379777903</v>
      </c>
      <c r="BR25" s="28">
        <v>0</v>
      </c>
      <c r="BS25" s="28">
        <v>1874.1566171857301</v>
      </c>
      <c r="BT25" s="28">
        <v>4001.45569246884</v>
      </c>
      <c r="BU25" s="28">
        <v>21654.874497999499</v>
      </c>
      <c r="BV25" s="28">
        <v>82805.381372707794</v>
      </c>
      <c r="BW25" s="28">
        <v>3138.40605870539</v>
      </c>
      <c r="BX25" s="28"/>
      <c r="BY25" s="52">
        <f t="shared" si="0"/>
        <v>3.6994998835531794E-5</v>
      </c>
      <c r="BZ25" s="52">
        <f t="shared" si="1"/>
        <v>3.7229471517050521E-5</v>
      </c>
      <c r="CA25" s="52">
        <f t="shared" si="2"/>
        <v>4.5114285147115062E-5</v>
      </c>
      <c r="CB25" s="52">
        <f t="shared" si="3"/>
        <v>4.5807397928760327E-5</v>
      </c>
      <c r="CC25" s="52">
        <f t="shared" si="4"/>
        <v>4.7134140438852008E-5</v>
      </c>
      <c r="CD25" s="52">
        <f t="shared" si="5"/>
        <v>4.2126055848454086E-5</v>
      </c>
      <c r="CE25" s="52">
        <f t="shared" si="6"/>
        <v>3.7224564930553314E-5</v>
      </c>
      <c r="CF25" s="74">
        <f t="shared" si="7"/>
        <v>2.11695040881582E+53</v>
      </c>
      <c r="CG25" s="74">
        <f t="shared" si="8"/>
        <v>9.6367820832046402E+52</v>
      </c>
      <c r="CH25" s="74">
        <f t="shared" si="9"/>
        <v>5.4345980834874799E+53</v>
      </c>
      <c r="CI25" s="74">
        <f t="shared" si="10"/>
        <v>3.2164187309423802E+53</v>
      </c>
      <c r="CJ25" s="52" t="e">
        <f>(#REF!-M25)/(M25+1E-50)</f>
        <v>#REF!</v>
      </c>
      <c r="CK25" s="52" t="e">
        <f>(#REF!-N25)/(N25+1E-50)</f>
        <v>#REF!</v>
      </c>
      <c r="CL25" s="74">
        <f t="shared" si="11"/>
        <v>6.5253950668576399E+52</v>
      </c>
    </row>
    <row r="26" spans="1:90" x14ac:dyDescent="0.3">
      <c r="A26" s="30" t="s">
        <v>25</v>
      </c>
      <c r="B26" s="28">
        <v>1117886.79333593</v>
      </c>
      <c r="C26" s="28">
        <v>18420.9260220002</v>
      </c>
      <c r="D26" s="28">
        <v>19037.9304570001</v>
      </c>
      <c r="E26" s="28">
        <v>117101.280445998</v>
      </c>
      <c r="F26" s="28">
        <v>99238.347901013403</v>
      </c>
      <c r="G26" s="28">
        <v>9558.1783740008104</v>
      </c>
      <c r="H26" s="28">
        <v>264800.77590298199</v>
      </c>
      <c r="I26" s="72"/>
      <c r="J26" s="72"/>
      <c r="K26" s="72"/>
      <c r="L26" s="72"/>
      <c r="M26" s="28"/>
      <c r="N26" s="28"/>
      <c r="O26" s="72"/>
      <c r="Q26" s="30" t="s">
        <v>25</v>
      </c>
      <c r="R26" s="28">
        <v>3728.2789091454702</v>
      </c>
      <c r="S26" s="28">
        <v>7246.1098917474301</v>
      </c>
      <c r="T26" s="28">
        <v>7246.1098917474301</v>
      </c>
      <c r="U26" s="28">
        <v>10539.927979591999</v>
      </c>
      <c r="V26" s="28">
        <v>1945.56531741143</v>
      </c>
      <c r="W26" s="28">
        <v>27239.7174751766</v>
      </c>
      <c r="X26" s="28">
        <v>1117998.3687468299</v>
      </c>
      <c r="Y26" s="28">
        <v>8959.8574856509495</v>
      </c>
      <c r="Z26" s="28">
        <v>3608.02260633382</v>
      </c>
      <c r="AA26" s="28">
        <v>2559.4418800928102</v>
      </c>
      <c r="AB26" s="28">
        <v>1547.75241787958</v>
      </c>
      <c r="AC26" s="28">
        <v>10854.1343344058</v>
      </c>
      <c r="AD26" s="28">
        <v>10854.1343344058</v>
      </c>
      <c r="AE26" s="28">
        <v>29111753.434114199</v>
      </c>
      <c r="AF26" s="28">
        <v>0</v>
      </c>
      <c r="AG26" s="28">
        <v>3546.8260601298498</v>
      </c>
      <c r="AH26" s="28">
        <v>622.62291009646106</v>
      </c>
      <c r="AI26" s="28">
        <v>3076.1505571859602</v>
      </c>
      <c r="AJ26" s="28">
        <v>9952.1576472486904</v>
      </c>
      <c r="AK26" s="28">
        <v>2101.04294293168</v>
      </c>
      <c r="AL26" s="28">
        <v>18422.771174616999</v>
      </c>
      <c r="AM26" s="28">
        <v>0</v>
      </c>
      <c r="AN26" s="28">
        <v>17136.264941256701</v>
      </c>
      <c r="AO26" s="28">
        <v>1904.03003181445</v>
      </c>
      <c r="AP26" s="28">
        <v>19040.294973071199</v>
      </c>
      <c r="AQ26" s="28">
        <v>1478.30181108071</v>
      </c>
      <c r="AR26" s="28">
        <v>14339.0265824578</v>
      </c>
      <c r="AS26" s="28">
        <v>46.080712144711299</v>
      </c>
      <c r="AT26" s="28">
        <v>86857.269916198304</v>
      </c>
      <c r="AU26" s="28">
        <v>80.530298232444295</v>
      </c>
      <c r="AV26" s="28">
        <v>350.26326096661597</v>
      </c>
      <c r="AW26" s="28">
        <v>10806.2440252208</v>
      </c>
      <c r="AX26" s="28">
        <v>44.133829010730999</v>
      </c>
      <c r="AY26" s="28">
        <v>0</v>
      </c>
      <c r="AZ26" s="28">
        <v>215.07251473514199</v>
      </c>
      <c r="BA26" s="28">
        <v>117113.993515724</v>
      </c>
      <c r="BB26" s="28">
        <v>99249.218422772406</v>
      </c>
      <c r="BC26" s="28">
        <v>17864.775092952299</v>
      </c>
      <c r="BD26" s="28">
        <v>0.90771123067510995</v>
      </c>
      <c r="BE26" s="28">
        <v>10.6456183452438</v>
      </c>
      <c r="BF26" s="28">
        <v>1244.0765058527199</v>
      </c>
      <c r="BG26" s="28">
        <v>146.657408265127</v>
      </c>
      <c r="BH26" s="28">
        <v>34784.799962080499</v>
      </c>
      <c r="BI26" s="28">
        <v>353.99454556126898</v>
      </c>
      <c r="BJ26" s="28">
        <v>1034.8529275352801</v>
      </c>
      <c r="BK26" s="28">
        <v>49696.953017190499</v>
      </c>
      <c r="BL26" s="28">
        <v>1323.0453289033401</v>
      </c>
      <c r="BM26" s="28">
        <v>14.8926962052943</v>
      </c>
      <c r="BN26" s="28">
        <v>354.40477211373599</v>
      </c>
      <c r="BO26" s="28">
        <v>64.708618081537907</v>
      </c>
      <c r="BP26" s="28">
        <v>9559.2710919338406</v>
      </c>
      <c r="BQ26" s="28">
        <v>3510.0427468429798</v>
      </c>
      <c r="BR26" s="28">
        <v>0</v>
      </c>
      <c r="BS26" s="28">
        <v>4179.2844030282304</v>
      </c>
      <c r="BT26" s="28">
        <v>12688.658465747099</v>
      </c>
      <c r="BU26" s="28">
        <v>72777.4175061274</v>
      </c>
      <c r="BV26" s="28">
        <v>264827.30187492003</v>
      </c>
      <c r="BW26" s="28">
        <v>10252.827233227599</v>
      </c>
      <c r="BX26" s="28"/>
      <c r="BY26" s="52">
        <f t="shared" si="0"/>
        <v>9.9809221796942824E-5</v>
      </c>
      <c r="BZ26" s="52">
        <f t="shared" si="1"/>
        <v>1.0016611621997147E-4</v>
      </c>
      <c r="CA26" s="52">
        <f t="shared" si="2"/>
        <v>1.2420026832428438E-4</v>
      </c>
      <c r="CB26" s="52">
        <f t="shared" si="3"/>
        <v>1.0856473710262008E-4</v>
      </c>
      <c r="CC26" s="52">
        <f t="shared" si="4"/>
        <v>1.0953952770199391E-4</v>
      </c>
      <c r="CD26" s="52">
        <f t="shared" si="5"/>
        <v>1.1432282285110361E-4</v>
      </c>
      <c r="CE26" s="52">
        <f t="shared" si="6"/>
        <v>1.0017331651535514E-4</v>
      </c>
      <c r="CF26" s="74">
        <f t="shared" si="7"/>
        <v>7.2461098917474298E+53</v>
      </c>
      <c r="CG26" s="74">
        <f t="shared" si="8"/>
        <v>1.9455653174114299E+53</v>
      </c>
      <c r="CH26" s="74">
        <f t="shared" si="9"/>
        <v>1.08541343344058E+54</v>
      </c>
      <c r="CI26" s="74">
        <f t="shared" si="10"/>
        <v>9.9521576472486908E+53</v>
      </c>
      <c r="CJ26" s="52" t="e">
        <f>(#REF!-M26)/(M26+1E-50)</f>
        <v>#REF!</v>
      </c>
      <c r="CK26" s="52" t="e">
        <f>(#REF!-N26)/(N26+1E-50)</f>
        <v>#REF!</v>
      </c>
      <c r="CL26" s="74">
        <f t="shared" si="11"/>
        <v>2.1010429429316799E+53</v>
      </c>
    </row>
    <row r="27" spans="1:90" x14ac:dyDescent="0.3">
      <c r="A27" s="30" t="s">
        <v>26</v>
      </c>
      <c r="B27" s="28">
        <v>480856.70816199802</v>
      </c>
      <c r="C27" s="28">
        <v>7875.3543150000296</v>
      </c>
      <c r="D27" s="28">
        <v>5698.91519099996</v>
      </c>
      <c r="E27" s="28">
        <v>48146.984124999901</v>
      </c>
      <c r="F27" s="28">
        <v>40802.533561999699</v>
      </c>
      <c r="G27" s="28">
        <v>3349.9552120000199</v>
      </c>
      <c r="H27" s="28">
        <v>113208.19276799999</v>
      </c>
      <c r="I27" s="72"/>
      <c r="J27" s="72"/>
      <c r="K27" s="72"/>
      <c r="L27" s="72"/>
      <c r="M27" s="28"/>
      <c r="N27" s="28"/>
      <c r="O27" s="72"/>
      <c r="Q27" s="30" t="s">
        <v>26</v>
      </c>
      <c r="R27" s="28">
        <v>1505.9315991611199</v>
      </c>
      <c r="S27" s="28">
        <v>2928.2355210015699</v>
      </c>
      <c r="T27" s="28">
        <v>2928.2355210015699</v>
      </c>
      <c r="U27" s="28">
        <v>4528.8652285500002</v>
      </c>
      <c r="V27" s="28">
        <v>785.42885600199997</v>
      </c>
      <c r="W27" s="28">
        <v>13695.7953188713</v>
      </c>
      <c r="X27" s="28">
        <v>481133.24947960099</v>
      </c>
      <c r="Y27" s="28">
        <v>3585.0557228840498</v>
      </c>
      <c r="Z27" s="28">
        <v>1961.50646770819</v>
      </c>
      <c r="AA27" s="28">
        <v>766.26118944751704</v>
      </c>
      <c r="AB27" s="28">
        <v>625.40265834817603</v>
      </c>
      <c r="AC27" s="28">
        <v>4951.7177248632397</v>
      </c>
      <c r="AD27" s="28">
        <v>4951.7177248632397</v>
      </c>
      <c r="AE27" s="28">
        <v>9601664.0933269002</v>
      </c>
      <c r="AF27" s="28">
        <v>0</v>
      </c>
      <c r="AG27" s="28">
        <v>1432.52904770192</v>
      </c>
      <c r="AH27" s="28">
        <v>251.78698901521901</v>
      </c>
      <c r="AI27" s="28">
        <v>1243.0812767697701</v>
      </c>
      <c r="AJ27" s="28">
        <v>5010.2885262420596</v>
      </c>
      <c r="AK27" s="28">
        <v>850.30256852740501</v>
      </c>
      <c r="AL27" s="28">
        <v>7879.8772325401096</v>
      </c>
      <c r="AM27" s="28">
        <v>0</v>
      </c>
      <c r="AN27" s="28">
        <v>5131.6592437156696</v>
      </c>
      <c r="AO27" s="28">
        <v>570.18429528651802</v>
      </c>
      <c r="AP27" s="28">
        <v>5701.8435390021796</v>
      </c>
      <c r="AQ27" s="28">
        <v>600.77681721289503</v>
      </c>
      <c r="AR27" s="28">
        <v>5820.1363517232103</v>
      </c>
      <c r="AS27" s="28">
        <v>22.431118564074499</v>
      </c>
      <c r="AT27" s="28">
        <v>37285.963217146404</v>
      </c>
      <c r="AU27" s="28">
        <v>107.073945271471</v>
      </c>
      <c r="AV27" s="28">
        <v>1065.71935332352</v>
      </c>
      <c r="AW27" s="28">
        <v>4105.7890775206797</v>
      </c>
      <c r="AX27" s="28">
        <v>17.895150557482701</v>
      </c>
      <c r="AY27" s="28">
        <v>0</v>
      </c>
      <c r="AZ27" s="28">
        <v>749.476688711012</v>
      </c>
      <c r="BA27" s="28">
        <v>48175.620627427597</v>
      </c>
      <c r="BB27" s="28">
        <v>40826.993304323398</v>
      </c>
      <c r="BC27" s="28">
        <v>7348.6273231040996</v>
      </c>
      <c r="BD27" s="28">
        <v>7.7728935604645102</v>
      </c>
      <c r="BE27" s="28">
        <v>2.16391470502841</v>
      </c>
      <c r="BF27" s="28">
        <v>540.02702603702596</v>
      </c>
      <c r="BG27" s="28">
        <v>163.62581162982099</v>
      </c>
      <c r="BH27" s="28">
        <v>13646.480883693999</v>
      </c>
      <c r="BI27" s="28">
        <v>272.43176088030498</v>
      </c>
      <c r="BJ27" s="28">
        <v>204.71303879462201</v>
      </c>
      <c r="BK27" s="28">
        <v>19497.7857503827</v>
      </c>
      <c r="BL27" s="28">
        <v>855.43302719158305</v>
      </c>
      <c r="BM27" s="28">
        <v>46.623073196756998</v>
      </c>
      <c r="BN27" s="28">
        <v>364.941197187233</v>
      </c>
      <c r="BO27" s="28">
        <v>12.042620307139099</v>
      </c>
      <c r="BP27" s="28">
        <v>3351.7750568154402</v>
      </c>
      <c r="BQ27" s="28">
        <v>1417.30707681679</v>
      </c>
      <c r="BR27" s="28">
        <v>0</v>
      </c>
      <c r="BS27" s="28">
        <v>1697.2959946139499</v>
      </c>
      <c r="BT27" s="28">
        <v>5394.3410098596796</v>
      </c>
      <c r="BU27" s="28">
        <v>31586.718060422099</v>
      </c>
      <c r="BV27" s="28">
        <v>113273.209057998</v>
      </c>
      <c r="BW27" s="28">
        <v>4378.9578496131699</v>
      </c>
      <c r="BX27" s="28"/>
      <c r="BY27" s="52">
        <f t="shared" si="0"/>
        <v>5.7510129922073061E-4</v>
      </c>
      <c r="BZ27" s="52">
        <f t="shared" si="1"/>
        <v>5.7431289554367166E-4</v>
      </c>
      <c r="CA27" s="52">
        <f t="shared" si="2"/>
        <v>5.1384305680564335E-4</v>
      </c>
      <c r="CB27" s="52">
        <f t="shared" si="3"/>
        <v>5.9477250648451907E-4</v>
      </c>
      <c r="CC27" s="52">
        <f t="shared" si="4"/>
        <v>5.9946626320477004E-4</v>
      </c>
      <c r="CD27" s="52">
        <f t="shared" si="5"/>
        <v>5.4324452127042344E-4</v>
      </c>
      <c r="CE27" s="52">
        <f t="shared" si="6"/>
        <v>5.7430728649864819E-4</v>
      </c>
      <c r="CF27" s="74">
        <f t="shared" si="7"/>
        <v>2.9282355210015697E+53</v>
      </c>
      <c r="CG27" s="74">
        <f t="shared" si="8"/>
        <v>7.8542885600199996E+52</v>
      </c>
      <c r="CH27" s="74">
        <f t="shared" si="9"/>
        <v>4.9517177248632393E+53</v>
      </c>
      <c r="CI27" s="74">
        <f t="shared" si="10"/>
        <v>5.0102885262420592E+53</v>
      </c>
      <c r="CJ27" s="52" t="e">
        <f>(#REF!-M27)/(M27+1E-50)</f>
        <v>#REF!</v>
      </c>
      <c r="CK27" s="52" t="e">
        <f>(#REF!-N27)/(N27+1E-50)</f>
        <v>#REF!</v>
      </c>
      <c r="CL27" s="74">
        <f t="shared" si="11"/>
        <v>8.5030256852740504E+52</v>
      </c>
    </row>
    <row r="28" spans="1:90" x14ac:dyDescent="0.3">
      <c r="A28" s="30" t="s">
        <v>27</v>
      </c>
      <c r="B28" s="28">
        <v>51216.612731999499</v>
      </c>
      <c r="C28" s="28">
        <v>845.90096499999697</v>
      </c>
      <c r="D28" s="28">
        <v>971.96993200000099</v>
      </c>
      <c r="E28" s="28">
        <v>5454.13093200003</v>
      </c>
      <c r="F28" s="28">
        <v>4622.1449600000196</v>
      </c>
      <c r="G28" s="28">
        <v>468.41150699999798</v>
      </c>
      <c r="H28" s="28">
        <v>12159.844451999899</v>
      </c>
      <c r="I28" s="72"/>
      <c r="J28" s="72"/>
      <c r="K28" s="72"/>
      <c r="L28" s="72"/>
      <c r="M28" s="28"/>
      <c r="N28" s="28"/>
      <c r="O28" s="72"/>
      <c r="Q28" s="30" t="s">
        <v>27</v>
      </c>
      <c r="R28" s="28">
        <v>159.98310169367301</v>
      </c>
      <c r="S28" s="28">
        <v>310.27139089396201</v>
      </c>
      <c r="T28" s="28">
        <v>310.27139089396201</v>
      </c>
      <c r="U28" s="28">
        <v>484.99311767397597</v>
      </c>
      <c r="V28" s="28">
        <v>83.154677090982204</v>
      </c>
      <c r="W28" s="28">
        <v>1352.0431050361201</v>
      </c>
      <c r="X28" s="28">
        <v>51217.2547900637</v>
      </c>
      <c r="Y28" s="28">
        <v>382.48030027016603</v>
      </c>
      <c r="Z28" s="28">
        <v>184.875886300643</v>
      </c>
      <c r="AA28" s="28">
        <v>86.213564036134798</v>
      </c>
      <c r="AB28" s="28">
        <v>66.246172535089499</v>
      </c>
      <c r="AC28" s="28">
        <v>614.39385720300902</v>
      </c>
      <c r="AD28" s="28">
        <v>614.39385720300902</v>
      </c>
      <c r="AE28" s="28">
        <v>1519427.34055706</v>
      </c>
      <c r="AF28" s="28">
        <v>0</v>
      </c>
      <c r="AG28" s="28">
        <v>151.38723939725801</v>
      </c>
      <c r="AH28" s="28">
        <v>26.615731746429098</v>
      </c>
      <c r="AI28" s="28">
        <v>131.582304726073</v>
      </c>
      <c r="AJ28" s="28">
        <v>688.70057846325096</v>
      </c>
      <c r="AK28" s="28">
        <v>90.093445294959693</v>
      </c>
      <c r="AL28" s="28">
        <v>845.91175610421203</v>
      </c>
      <c r="AM28" s="28">
        <v>0</v>
      </c>
      <c r="AN28" s="28">
        <v>874.78988690950598</v>
      </c>
      <c r="AO28" s="28">
        <v>97.1988307153226</v>
      </c>
      <c r="AP28" s="28">
        <v>971.98871762482804</v>
      </c>
      <c r="AQ28" s="28">
        <v>63.471975219975299</v>
      </c>
      <c r="AR28" s="28">
        <v>652.21185124713804</v>
      </c>
      <c r="AS28" s="28">
        <v>2.14615705301564</v>
      </c>
      <c r="AT28" s="28">
        <v>3878.3362389284298</v>
      </c>
      <c r="AU28" s="28">
        <v>3.7522561265893901</v>
      </c>
      <c r="AV28" s="28">
        <v>16.334866726632299</v>
      </c>
      <c r="AW28" s="28">
        <v>503.26044770978302</v>
      </c>
      <c r="AX28" s="28">
        <v>2.0553912655191602</v>
      </c>
      <c r="AY28" s="28">
        <v>0</v>
      </c>
      <c r="AZ28" s="28">
        <v>10.0324283543048</v>
      </c>
      <c r="BA28" s="28">
        <v>5454.2344276891899</v>
      </c>
      <c r="BB28" s="28">
        <v>4622.2370879282798</v>
      </c>
      <c r="BC28" s="28">
        <v>831.99733976090795</v>
      </c>
      <c r="BD28" s="28">
        <v>4.2453811846536203E-2</v>
      </c>
      <c r="BE28" s="28">
        <v>0.49573393234632301</v>
      </c>
      <c r="BF28" s="28">
        <v>57.939849202202403</v>
      </c>
      <c r="BG28" s="28">
        <v>6.8326433490412599</v>
      </c>
      <c r="BH28" s="28">
        <v>1619.9824943390799</v>
      </c>
      <c r="BI28" s="28">
        <v>16.4893245780077</v>
      </c>
      <c r="BJ28" s="28">
        <v>48.189828336932301</v>
      </c>
      <c r="BK28" s="28">
        <v>2314.46471596421</v>
      </c>
      <c r="BL28" s="28">
        <v>68.264155684905006</v>
      </c>
      <c r="BM28" s="28">
        <v>0.694567561037715</v>
      </c>
      <c r="BN28" s="28">
        <v>16.510673612107698</v>
      </c>
      <c r="BO28" s="28">
        <v>3.01325600561406</v>
      </c>
      <c r="BP28" s="28">
        <v>468.41926653019999</v>
      </c>
      <c r="BQ28" s="28">
        <v>149.84393664568799</v>
      </c>
      <c r="BR28" s="28">
        <v>0</v>
      </c>
      <c r="BS28" s="28">
        <v>179.502173306858</v>
      </c>
      <c r="BT28" s="28">
        <v>562.57334779407302</v>
      </c>
      <c r="BU28" s="28">
        <v>3359.03989553679</v>
      </c>
      <c r="BV28" s="28">
        <v>12159.999718203</v>
      </c>
      <c r="BW28" s="28">
        <v>456.64939928290198</v>
      </c>
      <c r="BX28" s="28"/>
      <c r="BY28" s="52">
        <f t="shared" si="0"/>
        <v>1.2536129000962469E-5</v>
      </c>
      <c r="BZ28" s="52">
        <f t="shared" si="1"/>
        <v>1.2756935695254894E-5</v>
      </c>
      <c r="CA28" s="52">
        <f t="shared" si="2"/>
        <v>1.932737238938206E-5</v>
      </c>
      <c r="CB28" s="52">
        <f t="shared" si="3"/>
        <v>1.8975651749150001E-5</v>
      </c>
      <c r="CC28" s="52">
        <f t="shared" si="4"/>
        <v>1.9931856109548937E-5</v>
      </c>
      <c r="CD28" s="52">
        <f t="shared" si="5"/>
        <v>1.6565626774853388E-5</v>
      </c>
      <c r="CE28" s="52">
        <f t="shared" si="6"/>
        <v>1.2768765563880258E-5</v>
      </c>
      <c r="CF28" s="74">
        <f t="shared" si="7"/>
        <v>3.1027139089396199E+52</v>
      </c>
      <c r="CG28" s="74">
        <f t="shared" si="8"/>
        <v>8.3154677090982199E+51</v>
      </c>
      <c r="CH28" s="74">
        <f t="shared" si="9"/>
        <v>6.1439385720300898E+52</v>
      </c>
      <c r="CI28" s="74">
        <f t="shared" si="10"/>
        <v>6.8870057846325101E+52</v>
      </c>
      <c r="CJ28" s="52" t="e">
        <f>(#REF!-M28)/(M28+1E-50)</f>
        <v>#REF!</v>
      </c>
      <c r="CK28" s="52" t="e">
        <f>(#REF!-N28)/(N28+1E-50)</f>
        <v>#REF!</v>
      </c>
      <c r="CL28" s="74">
        <f t="shared" si="11"/>
        <v>9.0093445294959697E+51</v>
      </c>
    </row>
    <row r="29" spans="1:90" x14ac:dyDescent="0.3">
      <c r="A29" s="30" t="s">
        <v>28</v>
      </c>
      <c r="B29" s="28">
        <v>81275.833934999901</v>
      </c>
      <c r="C29" s="28">
        <v>1340.1163409999999</v>
      </c>
      <c r="D29" s="28">
        <v>1426.6642380000001</v>
      </c>
      <c r="E29" s="28">
        <v>8551.8015309999791</v>
      </c>
      <c r="F29" s="28">
        <v>7247.2895009999802</v>
      </c>
      <c r="G29" s="28">
        <v>707.92476799999804</v>
      </c>
      <c r="H29" s="28">
        <v>19264.182167999901</v>
      </c>
      <c r="I29" s="72"/>
      <c r="J29" s="72"/>
      <c r="K29" s="72"/>
      <c r="L29" s="72"/>
      <c r="M29" s="28"/>
      <c r="N29" s="28"/>
      <c r="O29" s="72"/>
      <c r="Q29" s="30" t="s">
        <v>28</v>
      </c>
      <c r="R29" s="28">
        <v>271.21768092385997</v>
      </c>
      <c r="S29" s="28">
        <v>527.12539367814099</v>
      </c>
      <c r="T29" s="28">
        <v>527.12539367814099</v>
      </c>
      <c r="U29" s="28">
        <v>766.73742907584403</v>
      </c>
      <c r="V29" s="28">
        <v>141.532152092491</v>
      </c>
      <c r="W29" s="28">
        <v>1981.58069852054</v>
      </c>
      <c r="X29" s="28">
        <v>81279.751616348105</v>
      </c>
      <c r="Y29" s="28">
        <v>651.79358681097699</v>
      </c>
      <c r="Z29" s="28">
        <v>262.46908473549098</v>
      </c>
      <c r="AA29" s="28">
        <v>186.189138625163</v>
      </c>
      <c r="AB29" s="28">
        <v>112.59268102077699</v>
      </c>
      <c r="AC29" s="28">
        <v>789.59455658368904</v>
      </c>
      <c r="AD29" s="28">
        <v>789.59455658368904</v>
      </c>
      <c r="AE29" s="28">
        <v>3847033.1025989</v>
      </c>
      <c r="AF29" s="28">
        <v>0</v>
      </c>
      <c r="AG29" s="28">
        <v>258.01737443854103</v>
      </c>
      <c r="AH29" s="28">
        <v>45.293404958438103</v>
      </c>
      <c r="AI29" s="28">
        <v>223.77759948602099</v>
      </c>
      <c r="AJ29" s="28">
        <v>723.97958945005905</v>
      </c>
      <c r="AK29" s="28">
        <v>152.842371224288</v>
      </c>
      <c r="AL29" s="28">
        <v>1340.1819933607801</v>
      </c>
      <c r="AM29" s="28">
        <v>0</v>
      </c>
      <c r="AN29" s="28">
        <v>1284.0967931288501</v>
      </c>
      <c r="AO29" s="28">
        <v>142.67745022258899</v>
      </c>
      <c r="AP29" s="28">
        <v>1426.77424335144</v>
      </c>
      <c r="AQ29" s="28">
        <v>107.540542488257</v>
      </c>
      <c r="AR29" s="28">
        <v>1043.10651845384</v>
      </c>
      <c r="AS29" s="28">
        <v>4.3166172000418799</v>
      </c>
      <c r="AT29" s="28">
        <v>6318.5176589694402</v>
      </c>
      <c r="AU29" s="28">
        <v>26.124627790803402</v>
      </c>
      <c r="AV29" s="28">
        <v>277.884501506638</v>
      </c>
      <c r="AW29" s="28">
        <v>696.23318612862795</v>
      </c>
      <c r="AX29" s="28">
        <v>3.1519279994620701</v>
      </c>
      <c r="AY29" s="28">
        <v>0</v>
      </c>
      <c r="AZ29" s="28">
        <v>196.661901692047</v>
      </c>
      <c r="BA29" s="28">
        <v>8552.5698967563694</v>
      </c>
      <c r="BB29" s="28">
        <v>7247.9894287589996</v>
      </c>
      <c r="BC29" s="28">
        <v>1304.5804679973701</v>
      </c>
      <c r="BD29" s="28">
        <v>2.0919621004359601</v>
      </c>
      <c r="BE29" s="28">
        <v>0.170987832114397</v>
      </c>
      <c r="BF29" s="28">
        <v>98.5906589289946</v>
      </c>
      <c r="BG29" s="28">
        <v>38.988545588386003</v>
      </c>
      <c r="BH29" s="28">
        <v>2358.89524301449</v>
      </c>
      <c r="BI29" s="28">
        <v>60.567723576558201</v>
      </c>
      <c r="BJ29" s="28">
        <v>15.0776821736911</v>
      </c>
      <c r="BK29" s="28">
        <v>3370.4479093745999</v>
      </c>
      <c r="BL29" s="28">
        <v>96.246137516227094</v>
      </c>
      <c r="BM29" s="28">
        <v>12.173930168774801</v>
      </c>
      <c r="BN29" s="28">
        <v>85.876717492573107</v>
      </c>
      <c r="BO29" s="28">
        <v>0.735306190757122</v>
      </c>
      <c r="BP29" s="28">
        <v>707.97152619516396</v>
      </c>
      <c r="BQ29" s="28">
        <v>255.34147857735101</v>
      </c>
      <c r="BR29" s="28">
        <v>0</v>
      </c>
      <c r="BS29" s="28">
        <v>304.02621300750297</v>
      </c>
      <c r="BT29" s="28">
        <v>923.04892041083394</v>
      </c>
      <c r="BU29" s="28">
        <v>5294.2655495913996</v>
      </c>
      <c r="BV29" s="28">
        <v>19265.123386245301</v>
      </c>
      <c r="BW29" s="28">
        <v>745.85245486643703</v>
      </c>
      <c r="BX29" s="28"/>
      <c r="BY29" s="52">
        <f t="shared" si="0"/>
        <v>4.8202290379913545E-5</v>
      </c>
      <c r="BZ29" s="52">
        <f t="shared" si="1"/>
        <v>4.8990045693486054E-5</v>
      </c>
      <c r="CA29" s="52">
        <f t="shared" si="2"/>
        <v>7.7106686009112042E-5</v>
      </c>
      <c r="CB29" s="52">
        <f t="shared" si="3"/>
        <v>8.9848408385644621E-5</v>
      </c>
      <c r="CC29" s="52">
        <f t="shared" si="4"/>
        <v>9.6577866652463411E-5</v>
      </c>
      <c r="CD29" s="52">
        <f t="shared" si="5"/>
        <v>6.6049666969585969E-5</v>
      </c>
      <c r="CE29" s="52">
        <f t="shared" si="6"/>
        <v>4.8858458521186079E-5</v>
      </c>
      <c r="CF29" s="74">
        <f t="shared" si="7"/>
        <v>5.2712539367814103E+52</v>
      </c>
      <c r="CG29" s="74">
        <f t="shared" si="8"/>
        <v>1.41532152092491E+52</v>
      </c>
      <c r="CH29" s="74">
        <f t="shared" si="9"/>
        <v>7.8959455658368903E+52</v>
      </c>
      <c r="CI29" s="74">
        <f t="shared" si="10"/>
        <v>7.2397958945005903E+52</v>
      </c>
      <c r="CJ29" s="52" t="e">
        <f>(#REF!-M29)/(M29+1E-50)</f>
        <v>#REF!</v>
      </c>
      <c r="CK29" s="52" t="e">
        <f>(#REF!-N29)/(N29+1E-50)</f>
        <v>#REF!</v>
      </c>
      <c r="CL29" s="74">
        <f t="shared" si="11"/>
        <v>1.52842371224288E+52</v>
      </c>
    </row>
    <row r="30" spans="1:90" x14ac:dyDescent="0.3">
      <c r="A30" s="30" t="s">
        <v>29</v>
      </c>
      <c r="B30" s="28">
        <v>5675.4902483599899</v>
      </c>
      <c r="C30" s="28">
        <v>92.911929740000005</v>
      </c>
      <c r="D30" s="28">
        <v>65.212344289999905</v>
      </c>
      <c r="E30" s="28">
        <v>566.44089384999995</v>
      </c>
      <c r="F30" s="28">
        <v>480.03465248999902</v>
      </c>
      <c r="G30" s="28">
        <v>38.91186484</v>
      </c>
      <c r="H30" s="28">
        <v>1335.6090909899899</v>
      </c>
      <c r="I30" s="72"/>
      <c r="J30" s="72"/>
      <c r="K30" s="72"/>
      <c r="L30" s="72"/>
      <c r="M30" s="28"/>
      <c r="N30" s="28"/>
      <c r="O30" s="72"/>
      <c r="Q30" s="30" t="s">
        <v>29</v>
      </c>
      <c r="R30" s="28">
        <v>27.042233129872798</v>
      </c>
      <c r="S30" s="28">
        <v>34.192491076012203</v>
      </c>
      <c r="T30" s="28">
        <v>34.192491076012203</v>
      </c>
      <c r="U30" s="28">
        <v>50.432522905305902</v>
      </c>
      <c r="V30" s="28">
        <v>16.756829139334201</v>
      </c>
      <c r="W30" s="28">
        <v>122.656730801902</v>
      </c>
      <c r="X30" s="28">
        <v>5675.48880063052</v>
      </c>
      <c r="Y30" s="28">
        <v>54.112111282173899</v>
      </c>
      <c r="Z30" s="28">
        <v>17.597173096109302</v>
      </c>
      <c r="AA30" s="28">
        <v>15.499328251814999</v>
      </c>
      <c r="AB30" s="28">
        <v>0.75589141017860695</v>
      </c>
      <c r="AC30" s="28">
        <v>82.888440956653795</v>
      </c>
      <c r="AD30" s="28">
        <v>82.888440956653795</v>
      </c>
      <c r="AE30" s="28">
        <v>81789.854713095905</v>
      </c>
      <c r="AF30" s="28">
        <v>0</v>
      </c>
      <c r="AG30" s="28">
        <v>22.215458125420898</v>
      </c>
      <c r="AH30" s="28">
        <v>5.75145516509708</v>
      </c>
      <c r="AI30" s="28">
        <v>12.021933707312099</v>
      </c>
      <c r="AJ30" s="28">
        <v>50.450906098456201</v>
      </c>
      <c r="AK30" s="28">
        <v>10.3605764139977</v>
      </c>
      <c r="AL30" s="28">
        <v>92.911911723628506</v>
      </c>
      <c r="AM30" s="28">
        <v>0</v>
      </c>
      <c r="AN30" s="28">
        <v>58.691085189900598</v>
      </c>
      <c r="AO30" s="28">
        <v>6.52123527439276</v>
      </c>
      <c r="AP30" s="28">
        <v>65.212320464293398</v>
      </c>
      <c r="AQ30" s="28">
        <v>7.3022920074061997</v>
      </c>
      <c r="AR30" s="28">
        <v>65.195748667250797</v>
      </c>
      <c r="AS30" s="28">
        <v>0.24608523741023</v>
      </c>
      <c r="AT30" s="28">
        <v>406.16585505117399</v>
      </c>
      <c r="AU30" s="28">
        <v>0.883224889079956</v>
      </c>
      <c r="AV30" s="28">
        <v>7.8475803391810901</v>
      </c>
      <c r="AW30" s="28">
        <v>50.000775916709301</v>
      </c>
      <c r="AX30" s="28">
        <v>0.21173065119022</v>
      </c>
      <c r="AY30" s="28">
        <v>0</v>
      </c>
      <c r="AZ30" s="28">
        <v>5.4535535287730701</v>
      </c>
      <c r="BA30" s="28">
        <v>566.45040057811798</v>
      </c>
      <c r="BB30" s="28">
        <v>480.04418995955598</v>
      </c>
      <c r="BC30" s="28">
        <v>86.406210618561801</v>
      </c>
      <c r="BD30" s="28">
        <v>5.3794249464001201E-2</v>
      </c>
      <c r="BE30" s="28">
        <v>3.66997997762308E-2</v>
      </c>
      <c r="BF30" s="28">
        <v>6.2060155117203202</v>
      </c>
      <c r="BG30" s="28">
        <v>1.39902496293479</v>
      </c>
      <c r="BH30" s="28">
        <v>163.822042472042</v>
      </c>
      <c r="BI30" s="28">
        <v>2.5588724141161898</v>
      </c>
      <c r="BJ30" s="28">
        <v>3.5299079550477499</v>
      </c>
      <c r="BK30" s="28">
        <v>234.05941974349199</v>
      </c>
      <c r="BL30" s="28">
        <v>6.1560663213364402</v>
      </c>
      <c r="BM30" s="28">
        <v>0.34241578476275503</v>
      </c>
      <c r="BN30" s="28">
        <v>3.1773843482861799</v>
      </c>
      <c r="BO30" s="28">
        <v>0.21566215556915</v>
      </c>
      <c r="BP30" s="28">
        <v>38.911849457828303</v>
      </c>
      <c r="BQ30" s="28">
        <v>17.589108789327099</v>
      </c>
      <c r="BR30" s="28">
        <v>0</v>
      </c>
      <c r="BS30" s="28">
        <v>42.304779573276903</v>
      </c>
      <c r="BT30" s="28">
        <v>63.782336262531203</v>
      </c>
      <c r="BU30" s="28">
        <v>356.21935904826398</v>
      </c>
      <c r="BV30" s="28">
        <v>1335.60858336502</v>
      </c>
      <c r="BW30" s="28">
        <v>49.219555185506202</v>
      </c>
      <c r="BX30" s="28"/>
      <c r="BY30" s="52">
        <f t="shared" si="0"/>
        <v>-2.5508447843636667E-7</v>
      </c>
      <c r="BZ30" s="52">
        <f t="shared" si="1"/>
        <v>-1.939080541012423E-7</v>
      </c>
      <c r="CA30" s="52">
        <f t="shared" si="2"/>
        <v>-3.6535577375401703E-7</v>
      </c>
      <c r="CB30" s="52">
        <f t="shared" si="3"/>
        <v>1.6783265864529585E-5</v>
      </c>
      <c r="CC30" s="52">
        <f t="shared" si="4"/>
        <v>1.9868293898134853E-5</v>
      </c>
      <c r="CD30" s="52">
        <f t="shared" si="5"/>
        <v>-3.9530800591636611E-7</v>
      </c>
      <c r="CE30" s="52">
        <f t="shared" si="6"/>
        <v>-3.8007001701757196E-7</v>
      </c>
      <c r="CF30" s="74">
        <f t="shared" si="7"/>
        <v>3.41924910760122E+51</v>
      </c>
      <c r="CG30" s="74">
        <f t="shared" si="8"/>
        <v>1.6756829139334202E+51</v>
      </c>
      <c r="CH30" s="74">
        <f t="shared" si="9"/>
        <v>8.2888440956653799E+51</v>
      </c>
      <c r="CI30" s="74">
        <f t="shared" si="10"/>
        <v>5.0450906098456204E+51</v>
      </c>
      <c r="CJ30" s="52" t="e">
        <f>(#REF!-M30)/(M30+1E-50)</f>
        <v>#REF!</v>
      </c>
      <c r="CK30" s="52" t="e">
        <f>(#REF!-N30)/(N30+1E-50)</f>
        <v>#REF!</v>
      </c>
      <c r="CL30" s="74">
        <f t="shared" si="11"/>
        <v>1.03605764139977E+51</v>
      </c>
    </row>
    <row r="31" spans="1:90" x14ac:dyDescent="0.3">
      <c r="A31" s="30" t="s">
        <v>30</v>
      </c>
      <c r="B31" s="28">
        <v>60681.269421919897</v>
      </c>
      <c r="C31" s="28">
        <v>989.32499445000099</v>
      </c>
      <c r="D31" s="28">
        <v>487.62479620000101</v>
      </c>
      <c r="E31" s="28">
        <v>5869.0841471000003</v>
      </c>
      <c r="F31" s="28">
        <v>4973.79968138</v>
      </c>
      <c r="G31" s="28">
        <v>351.94191959999898</v>
      </c>
      <c r="H31" s="28">
        <v>14221.552339149999</v>
      </c>
      <c r="I31" s="72"/>
      <c r="J31" s="72"/>
      <c r="K31" s="72"/>
      <c r="L31" s="72"/>
      <c r="M31" s="28"/>
      <c r="N31" s="28"/>
      <c r="O31" s="72"/>
      <c r="Q31" s="30" t="s">
        <v>30</v>
      </c>
      <c r="R31" s="28">
        <v>324.51553877176099</v>
      </c>
      <c r="S31" s="28">
        <v>363.752705355214</v>
      </c>
      <c r="T31" s="28">
        <v>363.752705355214</v>
      </c>
      <c r="U31" s="28">
        <v>537.02887279882202</v>
      </c>
      <c r="V31" s="28">
        <v>170.38325189203701</v>
      </c>
      <c r="W31" s="28">
        <v>1309.4546330011999</v>
      </c>
      <c r="X31" s="28">
        <v>60678.546480376099</v>
      </c>
      <c r="Y31" s="28">
        <v>594.96360059921597</v>
      </c>
      <c r="Z31" s="28">
        <v>175.98573455662199</v>
      </c>
      <c r="AA31" s="28">
        <v>183.61299374311699</v>
      </c>
      <c r="AB31" s="28">
        <v>7.4793711135572103</v>
      </c>
      <c r="AC31" s="28">
        <v>914.141837266268</v>
      </c>
      <c r="AD31" s="28">
        <v>914.141837266268</v>
      </c>
      <c r="AE31" s="28">
        <v>657608.75081488304</v>
      </c>
      <c r="AF31" s="28">
        <v>0</v>
      </c>
      <c r="AG31" s="28">
        <v>262.96428971709099</v>
      </c>
      <c r="AH31" s="28">
        <v>69.468018440034797</v>
      </c>
      <c r="AI31" s="28">
        <v>129.372044255802</v>
      </c>
      <c r="AJ31" s="28">
        <v>546.63687602810899</v>
      </c>
      <c r="AK31" s="28">
        <v>111.40436174424801</v>
      </c>
      <c r="AL31" s="28">
        <v>989.28061012913497</v>
      </c>
      <c r="AM31" s="28">
        <v>0</v>
      </c>
      <c r="AN31" s="28">
        <v>438.84524353907898</v>
      </c>
      <c r="AO31" s="28">
        <v>48.760619580350102</v>
      </c>
      <c r="AP31" s="28">
        <v>487.60586311943001</v>
      </c>
      <c r="AQ31" s="28">
        <v>78.448575456483496</v>
      </c>
      <c r="AR31" s="28">
        <v>706.76787120047197</v>
      </c>
      <c r="AS31" s="28">
        <v>2.42796663304618</v>
      </c>
      <c r="AT31" s="28">
        <v>4323.1717758329296</v>
      </c>
      <c r="AU31" s="28">
        <v>6.5619901343165896</v>
      </c>
      <c r="AV31" s="28">
        <v>49.040270981111803</v>
      </c>
      <c r="AW31" s="28">
        <v>529.93253592155895</v>
      </c>
      <c r="AX31" s="28">
        <v>2.2027932560613301</v>
      </c>
      <c r="AY31" s="28">
        <v>0</v>
      </c>
      <c r="AZ31" s="28">
        <v>33.361058890964898</v>
      </c>
      <c r="BA31" s="28">
        <v>5868.8884592040204</v>
      </c>
      <c r="BB31" s="28">
        <v>4973.6439051163698</v>
      </c>
      <c r="BC31" s="28">
        <v>895.24455408764402</v>
      </c>
      <c r="BD31" s="28">
        <v>0.298291197495549</v>
      </c>
      <c r="BE31" s="28">
        <v>0.45779680770735798</v>
      </c>
      <c r="BF31" s="28">
        <v>63.309701328835899</v>
      </c>
      <c r="BG31" s="28">
        <v>10.8785341578619</v>
      </c>
      <c r="BH31" s="28">
        <v>1720.52395277699</v>
      </c>
      <c r="BI31" s="28">
        <v>22.072181219927501</v>
      </c>
      <c r="BJ31" s="28">
        <v>44.309397642156704</v>
      </c>
      <c r="BK31" s="28">
        <v>2458.1452514095799</v>
      </c>
      <c r="BL31" s="28">
        <v>59.941100449059398</v>
      </c>
      <c r="BM31" s="28">
        <v>2.1298852119468399</v>
      </c>
      <c r="BN31" s="28">
        <v>25.247557444181702</v>
      </c>
      <c r="BO31" s="28">
        <v>2.7447401026251499</v>
      </c>
      <c r="BP31" s="28">
        <v>351.92709085798299</v>
      </c>
      <c r="BQ31" s="28">
        <v>192.735345952009</v>
      </c>
      <c r="BR31" s="28">
        <v>0</v>
      </c>
      <c r="BS31" s="28">
        <v>370.45978109373499</v>
      </c>
      <c r="BT31" s="28">
        <v>684.15137625099601</v>
      </c>
      <c r="BU31" s="28">
        <v>3746.9030908976601</v>
      </c>
      <c r="BV31" s="28">
        <v>14220.914722245099</v>
      </c>
      <c r="BW31" s="28">
        <v>533.34785189002196</v>
      </c>
      <c r="BX31" s="28"/>
      <c r="BY31" s="52">
        <f t="shared" si="0"/>
        <v>-4.4872850712219602E-5</v>
      </c>
      <c r="BZ31" s="52">
        <f t="shared" si="1"/>
        <v>-4.4863236161025374E-5</v>
      </c>
      <c r="CA31" s="52">
        <f t="shared" si="2"/>
        <v>-3.8827148903308391E-5</v>
      </c>
      <c r="CB31" s="52">
        <f t="shared" si="3"/>
        <v>-3.3342152042012315E-5</v>
      </c>
      <c r="CC31" s="52">
        <f t="shared" si="4"/>
        <v>-3.1319368211279896E-5</v>
      </c>
      <c r="CD31" s="52">
        <f t="shared" si="5"/>
        <v>-4.2134060167787982E-5</v>
      </c>
      <c r="CE31" s="52">
        <f t="shared" si="6"/>
        <v>-4.4834550384815724E-5</v>
      </c>
      <c r="CF31" s="74">
        <f t="shared" si="7"/>
        <v>3.6375270535521402E+52</v>
      </c>
      <c r="CG31" s="74">
        <f t="shared" si="8"/>
        <v>1.7038325189203702E+52</v>
      </c>
      <c r="CH31" s="74">
        <f t="shared" si="9"/>
        <v>9.1414183726626798E+52</v>
      </c>
      <c r="CI31" s="74">
        <f t="shared" si="10"/>
        <v>5.46636876028109E+52</v>
      </c>
      <c r="CJ31" s="52" t="e">
        <f>(#REF!-M31)/(M31+1E-50)</f>
        <v>#REF!</v>
      </c>
      <c r="CK31" s="52" t="e">
        <f>(#REF!-N31)/(N31+1E-50)</f>
        <v>#REF!</v>
      </c>
      <c r="CL31" s="74">
        <f t="shared" si="11"/>
        <v>1.1140436174424801E+52</v>
      </c>
    </row>
    <row r="32" spans="1:90" x14ac:dyDescent="0.3">
      <c r="A32" s="30" t="s">
        <v>31</v>
      </c>
      <c r="B32" s="28">
        <v>174235.52428799999</v>
      </c>
      <c r="C32" s="28">
        <v>2876.1364050000002</v>
      </c>
      <c r="D32" s="28">
        <v>3225.9951109999902</v>
      </c>
      <c r="E32" s="28">
        <v>18482.6280460001</v>
      </c>
      <c r="F32" s="28">
        <v>15663.24365</v>
      </c>
      <c r="G32" s="28">
        <v>1568.8603350000001</v>
      </c>
      <c r="H32" s="28">
        <v>41344.488400000002</v>
      </c>
      <c r="I32" s="72"/>
      <c r="J32" s="72"/>
      <c r="K32" s="72"/>
      <c r="L32" s="72"/>
      <c r="M32" s="28"/>
      <c r="N32" s="28"/>
      <c r="O32" s="72"/>
      <c r="Q32" s="30" t="s">
        <v>31</v>
      </c>
      <c r="R32" s="28">
        <v>582.05454420672299</v>
      </c>
      <c r="S32" s="28">
        <v>1131.2531085696501</v>
      </c>
      <c r="T32" s="28">
        <v>1131.2531085696501</v>
      </c>
      <c r="U32" s="28">
        <v>1645.47946734518</v>
      </c>
      <c r="V32" s="28">
        <v>303.73916204130597</v>
      </c>
      <c r="W32" s="28">
        <v>4252.6281279246696</v>
      </c>
      <c r="X32" s="28">
        <v>174235.50978647999</v>
      </c>
      <c r="Y32" s="28">
        <v>1398.80099653356</v>
      </c>
      <c r="Z32" s="28">
        <v>563.27960172994801</v>
      </c>
      <c r="AA32" s="28">
        <v>399.57655129305903</v>
      </c>
      <c r="AB32" s="28">
        <v>241.63286683947101</v>
      </c>
      <c r="AC32" s="28">
        <v>1694.53295831988</v>
      </c>
      <c r="AD32" s="28">
        <v>1694.53295831988</v>
      </c>
      <c r="AE32" s="28">
        <v>7666879.4914408997</v>
      </c>
      <c r="AF32" s="28">
        <v>0</v>
      </c>
      <c r="AG32" s="28">
        <v>553.72584582599598</v>
      </c>
      <c r="AH32" s="28">
        <v>97.203284726177998</v>
      </c>
      <c r="AI32" s="28">
        <v>480.24443860136398</v>
      </c>
      <c r="AJ32" s="28">
        <v>1553.71773719166</v>
      </c>
      <c r="AK32" s="28">
        <v>328.01179785233302</v>
      </c>
      <c r="AL32" s="28">
        <v>2876.1361612534602</v>
      </c>
      <c r="AM32" s="28">
        <v>0</v>
      </c>
      <c r="AN32" s="28">
        <v>2903.39494869994</v>
      </c>
      <c r="AO32" s="28">
        <v>322.59951928824398</v>
      </c>
      <c r="AP32" s="28">
        <v>3225.9944679881901</v>
      </c>
      <c r="AQ32" s="28">
        <v>230.790501801738</v>
      </c>
      <c r="AR32" s="28">
        <v>2238.5893640246099</v>
      </c>
      <c r="AS32" s="28">
        <v>9.0972542649426504</v>
      </c>
      <c r="AT32" s="28">
        <v>13560.041055752101</v>
      </c>
      <c r="AU32" s="28">
        <v>51.532472188428997</v>
      </c>
      <c r="AV32" s="28">
        <v>539.146597306172</v>
      </c>
      <c r="AW32" s="28">
        <v>1527.2660007296199</v>
      </c>
      <c r="AX32" s="28">
        <v>6.82903208229523</v>
      </c>
      <c r="AY32" s="28">
        <v>0</v>
      </c>
      <c r="AZ32" s="28">
        <v>380.97683196889199</v>
      </c>
      <c r="BA32" s="28">
        <v>18483.249658566299</v>
      </c>
      <c r="BB32" s="28">
        <v>15663.8653901669</v>
      </c>
      <c r="BC32" s="28">
        <v>2819.3842683993898</v>
      </c>
      <c r="BD32" s="28">
        <v>4.0280600552257804</v>
      </c>
      <c r="BE32" s="28">
        <v>0.51710423736850797</v>
      </c>
      <c r="BF32" s="28">
        <v>211.18437114269901</v>
      </c>
      <c r="BG32" s="28">
        <v>77.377855525587293</v>
      </c>
      <c r="BH32" s="28">
        <v>5142.02388725948</v>
      </c>
      <c r="BI32" s="28">
        <v>122.44669241453499</v>
      </c>
      <c r="BJ32" s="28">
        <v>47.306516351067302</v>
      </c>
      <c r="BK32" s="28">
        <v>7346.9698850797804</v>
      </c>
      <c r="BL32" s="28">
        <v>206.55180817064999</v>
      </c>
      <c r="BM32" s="28">
        <v>23.6116114902098</v>
      </c>
      <c r="BN32" s="28">
        <v>170.99109818758001</v>
      </c>
      <c r="BO32" s="28">
        <v>2.5601198830808398</v>
      </c>
      <c r="BP32" s="28">
        <v>1568.86017243724</v>
      </c>
      <c r="BQ32" s="28">
        <v>547.98318150969897</v>
      </c>
      <c r="BR32" s="28">
        <v>0</v>
      </c>
      <c r="BS32" s="28">
        <v>652.46453241035601</v>
      </c>
      <c r="BT32" s="28">
        <v>1980.93620196848</v>
      </c>
      <c r="BU32" s="28">
        <v>11361.9125913933</v>
      </c>
      <c r="BV32" s="28">
        <v>41344.484483328102</v>
      </c>
      <c r="BW32" s="28">
        <v>1600.65815359966</v>
      </c>
      <c r="BX32" s="28"/>
      <c r="BY32" s="52">
        <f t="shared" si="0"/>
        <v>-8.3229410622395854E-8</v>
      </c>
      <c r="BZ32" s="52">
        <f t="shared" si="1"/>
        <v>-8.4747906814324785E-8</v>
      </c>
      <c r="CA32" s="52">
        <f t="shared" si="2"/>
        <v>-1.9932200079937444E-7</v>
      </c>
      <c r="CB32" s="52">
        <f t="shared" si="3"/>
        <v>3.3632260772244428E-5</v>
      </c>
      <c r="CC32" s="52">
        <f t="shared" si="4"/>
        <v>3.9694215374096775E-5</v>
      </c>
      <c r="CD32" s="52">
        <f t="shared" si="5"/>
        <v>-1.0361837602597942E-7</v>
      </c>
      <c r="CE32" s="52">
        <f t="shared" si="6"/>
        <v>-9.4732624622043107E-8</v>
      </c>
      <c r="CF32" s="74">
        <f t="shared" si="7"/>
        <v>1.13125310856965E+53</v>
      </c>
      <c r="CG32" s="74">
        <f t="shared" si="8"/>
        <v>3.0373916204130598E+52</v>
      </c>
      <c r="CH32" s="74">
        <f t="shared" si="9"/>
        <v>1.69453295831988E+53</v>
      </c>
      <c r="CI32" s="74">
        <f t="shared" si="10"/>
        <v>1.5537177371916601E+53</v>
      </c>
      <c r="CJ32" s="52" t="e">
        <f>(#REF!-M32)/(M32+1E-50)</f>
        <v>#REF!</v>
      </c>
      <c r="CK32" s="52" t="e">
        <f>(#REF!-N32)/(N32+1E-50)</f>
        <v>#REF!</v>
      </c>
      <c r="CL32" s="74">
        <f t="shared" si="11"/>
        <v>3.2801179785233304E+52</v>
      </c>
    </row>
    <row r="33" spans="1:90" x14ac:dyDescent="0.3">
      <c r="A33" s="30" t="s">
        <v>32</v>
      </c>
      <c r="B33" s="28">
        <v>32923.080062320099</v>
      </c>
      <c r="C33" s="28">
        <v>542.22783777999905</v>
      </c>
      <c r="D33" s="28">
        <v>545.78476028</v>
      </c>
      <c r="E33" s="28">
        <v>3435.4593752199899</v>
      </c>
      <c r="F33" s="28">
        <v>2911.4060797799998</v>
      </c>
      <c r="G33" s="28">
        <v>276.94189862000002</v>
      </c>
      <c r="H33" s="28">
        <v>7794.5324084800004</v>
      </c>
      <c r="I33" s="72"/>
      <c r="J33" s="72"/>
      <c r="K33" s="72"/>
      <c r="L33" s="72"/>
      <c r="M33" s="28"/>
      <c r="N33" s="28"/>
      <c r="O33" s="72"/>
      <c r="Q33" s="30" t="s">
        <v>32</v>
      </c>
      <c r="R33" s="28">
        <v>166.23756871011699</v>
      </c>
      <c r="S33" s="28">
        <v>199.498485046702</v>
      </c>
      <c r="T33" s="28">
        <v>199.498485046702</v>
      </c>
      <c r="U33" s="28">
        <v>294.36893518146701</v>
      </c>
      <c r="V33" s="28">
        <v>95.958758749572198</v>
      </c>
      <c r="W33" s="28">
        <v>716.70241159710997</v>
      </c>
      <c r="X33" s="28">
        <v>32927.1975018546</v>
      </c>
      <c r="Y33" s="28">
        <v>320.15266168535197</v>
      </c>
      <c r="Z33" s="28">
        <v>100.095455675561</v>
      </c>
      <c r="AA33" s="28">
        <v>94.732049812210093</v>
      </c>
      <c r="AB33" s="28">
        <v>4.2812345659240796</v>
      </c>
      <c r="AC33" s="28">
        <v>491.04587867935601</v>
      </c>
      <c r="AD33" s="28">
        <v>491.04587867935601</v>
      </c>
      <c r="AE33" s="28">
        <v>897323.12513309799</v>
      </c>
      <c r="AF33" s="28">
        <v>0</v>
      </c>
      <c r="AG33" s="28">
        <v>135.73254917645099</v>
      </c>
      <c r="AH33" s="28">
        <v>35.459218154814302</v>
      </c>
      <c r="AI33" s="28">
        <v>70.482252068074203</v>
      </c>
      <c r="AJ33" s="28">
        <v>296.63769448584901</v>
      </c>
      <c r="AK33" s="28">
        <v>60.721519593100702</v>
      </c>
      <c r="AL33" s="28">
        <v>542.29556432271204</v>
      </c>
      <c r="AM33" s="28">
        <v>0</v>
      </c>
      <c r="AN33" s="28">
        <v>491.26086883535299</v>
      </c>
      <c r="AO33" s="28">
        <v>54.584519827598498</v>
      </c>
      <c r="AP33" s="28">
        <v>545.845388662951</v>
      </c>
      <c r="AQ33" s="28">
        <v>42.781187992897998</v>
      </c>
      <c r="AR33" s="28">
        <v>383.41843186184701</v>
      </c>
      <c r="AS33" s="28">
        <v>1.4631993624233199</v>
      </c>
      <c r="AT33" s="28">
        <v>2370.3143953857002</v>
      </c>
      <c r="AU33" s="28">
        <v>4.73001571895478</v>
      </c>
      <c r="AV33" s="28">
        <v>39.781927389672397</v>
      </c>
      <c r="AW33" s="28">
        <v>306.170759082215</v>
      </c>
      <c r="AX33" s="28">
        <v>1.2865026195318401</v>
      </c>
      <c r="AY33" s="28">
        <v>0</v>
      </c>
      <c r="AZ33" s="28">
        <v>27.471666509036101</v>
      </c>
      <c r="BA33" s="28">
        <v>3435.9326118379599</v>
      </c>
      <c r="BB33" s="28">
        <v>2911.8147516694198</v>
      </c>
      <c r="BC33" s="28">
        <v>524.11786016854296</v>
      </c>
      <c r="BD33" s="28">
        <v>0.26352242717857899</v>
      </c>
      <c r="BE33" s="28">
        <v>0.24140492381818399</v>
      </c>
      <c r="BF33" s="28">
        <v>37.404147583899601</v>
      </c>
      <c r="BG33" s="28">
        <v>7.6097055405457503</v>
      </c>
      <c r="BH33" s="28">
        <v>999.32011954562699</v>
      </c>
      <c r="BI33" s="28">
        <v>14.4455065521365</v>
      </c>
      <c r="BJ33" s="28">
        <v>23.286296189972202</v>
      </c>
      <c r="BK33" s="28">
        <v>1427.760961127</v>
      </c>
      <c r="BL33" s="28">
        <v>34.643568821491499</v>
      </c>
      <c r="BM33" s="28">
        <v>1.73341637339682</v>
      </c>
      <c r="BN33" s="28">
        <v>17.4137900050155</v>
      </c>
      <c r="BO33" s="28">
        <v>1.43181071899336</v>
      </c>
      <c r="BP33" s="28">
        <v>276.974248807023</v>
      </c>
      <c r="BQ33" s="28">
        <v>103.914465906956</v>
      </c>
      <c r="BR33" s="28">
        <v>0</v>
      </c>
      <c r="BS33" s="28">
        <v>228.55175302160399</v>
      </c>
      <c r="BT33" s="28">
        <v>373.43101781190097</v>
      </c>
      <c r="BU33" s="28">
        <v>2068.5826152048799</v>
      </c>
      <c r="BV33" s="28">
        <v>7795.5053792335602</v>
      </c>
      <c r="BW33" s="28">
        <v>289.40965630955799</v>
      </c>
      <c r="BX33" s="28"/>
      <c r="BY33" s="52">
        <f t="shared" si="0"/>
        <v>1.2506240384273551E-4</v>
      </c>
      <c r="BZ33" s="52">
        <f t="shared" si="1"/>
        <v>1.2490421552363871E-4</v>
      </c>
      <c r="CA33" s="52">
        <f t="shared" si="2"/>
        <v>1.1108478536463912E-4</v>
      </c>
      <c r="CB33" s="52">
        <f t="shared" si="3"/>
        <v>1.3775060807982449E-4</v>
      </c>
      <c r="CC33" s="52">
        <f t="shared" si="4"/>
        <v>1.4036925053440211E-4</v>
      </c>
      <c r="CD33" s="52">
        <f t="shared" si="5"/>
        <v>1.1681218040385207E-4</v>
      </c>
      <c r="CE33" s="52">
        <f t="shared" si="6"/>
        <v>1.2482734082948772E-4</v>
      </c>
      <c r="CF33" s="74">
        <f t="shared" si="7"/>
        <v>1.9949848504670201E+52</v>
      </c>
      <c r="CG33" s="74">
        <f t="shared" si="8"/>
        <v>9.59587587495722E+51</v>
      </c>
      <c r="CH33" s="74">
        <f t="shared" si="9"/>
        <v>4.9104587867935604E+52</v>
      </c>
      <c r="CI33" s="74">
        <f t="shared" si="10"/>
        <v>2.96637694485849E+52</v>
      </c>
      <c r="CJ33" s="52" t="e">
        <f>(#REF!-M33)/(M33+1E-50)</f>
        <v>#REF!</v>
      </c>
      <c r="CK33" s="52" t="e">
        <f>(#REF!-N33)/(N33+1E-50)</f>
        <v>#REF!</v>
      </c>
      <c r="CL33" s="74">
        <f t="shared" si="11"/>
        <v>6.07215195931007E+51</v>
      </c>
    </row>
    <row r="34" spans="1:90" x14ac:dyDescent="0.3">
      <c r="A34" s="30" t="s">
        <v>33</v>
      </c>
      <c r="B34" s="28">
        <v>1014617.42484113</v>
      </c>
      <c r="C34" s="28">
        <v>16630.4998640503</v>
      </c>
      <c r="D34" s="28">
        <v>12711.393658479799</v>
      </c>
      <c r="E34" s="28">
        <v>102204.25415433499</v>
      </c>
      <c r="F34" s="28">
        <v>86613.770880293203</v>
      </c>
      <c r="G34" s="28">
        <v>7278.4197662299903</v>
      </c>
      <c r="H34" s="28">
        <v>239063.29755218999</v>
      </c>
      <c r="I34" s="72"/>
      <c r="J34" s="72"/>
      <c r="K34" s="72"/>
      <c r="L34" s="72"/>
      <c r="M34" s="28"/>
      <c r="N34" s="28"/>
      <c r="O34" s="72"/>
      <c r="Q34" s="30" t="s">
        <v>33</v>
      </c>
      <c r="R34" s="28">
        <v>4087.5174615771498</v>
      </c>
      <c r="S34" s="28">
        <v>6126.9512390374903</v>
      </c>
      <c r="T34" s="28">
        <v>6126.9512390374903</v>
      </c>
      <c r="U34" s="28">
        <v>9026.5379749386702</v>
      </c>
      <c r="V34" s="28">
        <v>3164.9198315508802</v>
      </c>
      <c r="W34" s="28">
        <v>21884.451934632001</v>
      </c>
      <c r="X34" s="28">
        <v>1014671.87359962</v>
      </c>
      <c r="Y34" s="28">
        <v>9299.0682928814895</v>
      </c>
      <c r="Z34" s="28">
        <v>3384.2029557358501</v>
      </c>
      <c r="AA34" s="28">
        <v>2391.8465258706301</v>
      </c>
      <c r="AB34" s="28">
        <v>147.02026431939899</v>
      </c>
      <c r="AC34" s="28">
        <v>14186.9584180357</v>
      </c>
      <c r="AD34" s="28">
        <v>14186.9584180357</v>
      </c>
      <c r="AE34" s="28">
        <v>22335213.849661101</v>
      </c>
      <c r="AF34" s="28">
        <v>0</v>
      </c>
      <c r="AG34" s="28">
        <v>3432.6257560641702</v>
      </c>
      <c r="AH34" s="28">
        <v>860.11223838624096</v>
      </c>
      <c r="AI34" s="28">
        <v>2123.7818789954999</v>
      </c>
      <c r="AJ34" s="28">
        <v>8836.0590899861709</v>
      </c>
      <c r="AK34" s="28">
        <v>1832.1364576847</v>
      </c>
      <c r="AL34" s="28">
        <v>16631.4182635178</v>
      </c>
      <c r="AM34" s="28">
        <v>0</v>
      </c>
      <c r="AN34" s="28">
        <v>11442.022311622401</v>
      </c>
      <c r="AO34" s="28">
        <v>1271.3358751436499</v>
      </c>
      <c r="AP34" s="28">
        <v>12713.358186766</v>
      </c>
      <c r="AQ34" s="28">
        <v>1292.76907687325</v>
      </c>
      <c r="AR34" s="28">
        <v>11410.8803933827</v>
      </c>
      <c r="AS34" s="28">
        <v>46.816470145008999</v>
      </c>
      <c r="AT34" s="28">
        <v>72735.042735532203</v>
      </c>
      <c r="AU34" s="28">
        <v>210.682386345894</v>
      </c>
      <c r="AV34" s="28">
        <v>2055.5402331597102</v>
      </c>
      <c r="AW34" s="28">
        <v>8786.8890646913205</v>
      </c>
      <c r="AX34" s="28">
        <v>38.025713354607902</v>
      </c>
      <c r="AY34" s="28">
        <v>0</v>
      </c>
      <c r="AZ34" s="28">
        <v>1442.70955398347</v>
      </c>
      <c r="BA34" s="28">
        <v>102213.329048151</v>
      </c>
      <c r="BB34" s="28">
        <v>86621.833835567493</v>
      </c>
      <c r="BC34" s="28">
        <v>15591.495212583901</v>
      </c>
      <c r="BD34" s="28">
        <v>14.841098054410001</v>
      </c>
      <c r="BE34" s="28">
        <v>5.0852529728511797</v>
      </c>
      <c r="BF34" s="28">
        <v>1139.4599749568099</v>
      </c>
      <c r="BG34" s="28">
        <v>324.12073549121698</v>
      </c>
      <c r="BH34" s="28">
        <v>29101.254320003001</v>
      </c>
      <c r="BI34" s="28">
        <v>549.72672645689602</v>
      </c>
      <c r="BJ34" s="28">
        <v>483.62698793807198</v>
      </c>
      <c r="BK34" s="28">
        <v>41578.962145019999</v>
      </c>
      <c r="BL34" s="28">
        <v>1217.3437799298099</v>
      </c>
      <c r="BM34" s="28">
        <v>89.886233521056795</v>
      </c>
      <c r="BN34" s="28">
        <v>725.405125909709</v>
      </c>
      <c r="BO34" s="28">
        <v>28.801813563330501</v>
      </c>
      <c r="BP34" s="28">
        <v>7279.2026729189702</v>
      </c>
      <c r="BQ34" s="28">
        <v>3036.1924951567598</v>
      </c>
      <c r="BR34" s="28">
        <v>0</v>
      </c>
      <c r="BS34" s="28">
        <v>9219.1286990168392</v>
      </c>
      <c r="BT34" s="28">
        <v>11313.6521819433</v>
      </c>
      <c r="BU34" s="28">
        <v>64709.823476481797</v>
      </c>
      <c r="BV34" s="28">
        <v>239076.482215347</v>
      </c>
      <c r="BW34" s="28">
        <v>8619.3180791321192</v>
      </c>
      <c r="BX34" s="28"/>
      <c r="BY34" s="52">
        <f t="shared" si="0"/>
        <v>5.3664324263348438E-5</v>
      </c>
      <c r="BZ34" s="52">
        <f t="shared" si="1"/>
        <v>5.5223804155502302E-5</v>
      </c>
      <c r="CA34" s="52">
        <f t="shared" si="2"/>
        <v>1.5454861512291212E-4</v>
      </c>
      <c r="CB34" s="52">
        <f t="shared" si="3"/>
        <v>8.8791742487614764E-5</v>
      </c>
      <c r="CC34" s="52">
        <f t="shared" si="4"/>
        <v>9.3090916055760969E-5</v>
      </c>
      <c r="CD34" s="52">
        <f t="shared" si="5"/>
        <v>1.075654763156667E-4</v>
      </c>
      <c r="CE34" s="52">
        <f t="shared" si="6"/>
        <v>5.5151348165979101E-5</v>
      </c>
      <c r="CF34" s="74">
        <f t="shared" si="7"/>
        <v>6.1269512390374905E+53</v>
      </c>
      <c r="CG34" s="74">
        <f t="shared" si="8"/>
        <v>3.1649198315508802E+53</v>
      </c>
      <c r="CH34" s="74">
        <f t="shared" si="9"/>
        <v>1.41869584180357E+54</v>
      </c>
      <c r="CI34" s="74">
        <f t="shared" si="10"/>
        <v>8.8360590899861705E+53</v>
      </c>
      <c r="CJ34" s="52" t="e">
        <f>(#REF!-M34)/(M34+1E-50)</f>
        <v>#REF!</v>
      </c>
      <c r="CK34" s="52" t="e">
        <f>(#REF!-N34)/(N34+1E-50)</f>
        <v>#REF!</v>
      </c>
      <c r="CL34" s="74">
        <f t="shared" si="11"/>
        <v>1.8321364576846999E+53</v>
      </c>
    </row>
    <row r="35" spans="1:90" x14ac:dyDescent="0.3">
      <c r="A35" s="30" t="s">
        <v>34</v>
      </c>
      <c r="B35" s="28">
        <v>116367.321805</v>
      </c>
      <c r="C35" s="28">
        <v>1925.4056780000601</v>
      </c>
      <c r="D35" s="28">
        <v>2387.00150999988</v>
      </c>
      <c r="E35" s="28">
        <v>12551.648746000301</v>
      </c>
      <c r="F35" s="28">
        <v>10636.986429999801</v>
      </c>
      <c r="G35" s="28">
        <v>1118.8812189999801</v>
      </c>
      <c r="H35" s="28">
        <v>27677.795888001001</v>
      </c>
      <c r="I35" s="72"/>
      <c r="J35" s="72"/>
      <c r="K35" s="72"/>
      <c r="L35" s="72"/>
      <c r="M35" s="28"/>
      <c r="N35" s="28"/>
      <c r="O35" s="72"/>
      <c r="Q35" s="30" t="s">
        <v>34</v>
      </c>
      <c r="R35" s="28">
        <v>364.17002701487797</v>
      </c>
      <c r="S35" s="28">
        <v>706.26926937469102</v>
      </c>
      <c r="T35" s="28">
        <v>706.26926937469102</v>
      </c>
      <c r="U35" s="28">
        <v>1103.9966752181399</v>
      </c>
      <c r="V35" s="28">
        <v>189.28568421466099</v>
      </c>
      <c r="W35" s="28">
        <v>3077.48487330957</v>
      </c>
      <c r="X35" s="28">
        <v>116376.74832365999</v>
      </c>
      <c r="Y35" s="28">
        <v>870.64291170848503</v>
      </c>
      <c r="Z35" s="28">
        <v>420.79405075238498</v>
      </c>
      <c r="AA35" s="28">
        <v>196.25623030620901</v>
      </c>
      <c r="AB35" s="28">
        <v>150.79580381981199</v>
      </c>
      <c r="AC35" s="28">
        <v>1398.6951474182599</v>
      </c>
      <c r="AD35" s="28">
        <v>1398.6951474182599</v>
      </c>
      <c r="AE35" s="28">
        <v>3522107.1877715099</v>
      </c>
      <c r="AF35" s="28">
        <v>0</v>
      </c>
      <c r="AG35" s="28">
        <v>344.60241955067301</v>
      </c>
      <c r="AH35" s="28">
        <v>60.585170876859202</v>
      </c>
      <c r="AI35" s="28">
        <v>299.520278435899</v>
      </c>
      <c r="AJ35" s="28">
        <v>1567.9535407532901</v>
      </c>
      <c r="AK35" s="28">
        <v>205.079428977101</v>
      </c>
      <c r="AL35" s="28">
        <v>1925.5619232075001</v>
      </c>
      <c r="AM35" s="28">
        <v>0</v>
      </c>
      <c r="AN35" s="28">
        <v>2148.49817066794</v>
      </c>
      <c r="AO35" s="28">
        <v>238.72188436096201</v>
      </c>
      <c r="AP35" s="28">
        <v>2387.2200550288999</v>
      </c>
      <c r="AQ35" s="28">
        <v>144.48075762499801</v>
      </c>
      <c r="AR35" s="28">
        <v>1484.68777235731</v>
      </c>
      <c r="AS35" s="28">
        <v>4.9358362666931201</v>
      </c>
      <c r="AT35" s="28">
        <v>8828.1242155867603</v>
      </c>
      <c r="AU35" s="28">
        <v>8.5619258982456703</v>
      </c>
      <c r="AV35" s="28">
        <v>36.674830603460101</v>
      </c>
      <c r="AW35" s="28">
        <v>1158.5764891615199</v>
      </c>
      <c r="AX35" s="28">
        <v>4.7306985700821702</v>
      </c>
      <c r="AY35" s="28">
        <v>0</v>
      </c>
      <c r="AZ35" s="28">
        <v>22.429949261727199</v>
      </c>
      <c r="BA35" s="28">
        <v>12552.7520982563</v>
      </c>
      <c r="BB35" s="28">
        <v>10637.931785122801</v>
      </c>
      <c r="BC35" s="28">
        <v>1914.8203131334801</v>
      </c>
      <c r="BD35" s="28">
        <v>9.0324770250830799E-2</v>
      </c>
      <c r="BE35" s="28">
        <v>1.14312384305296</v>
      </c>
      <c r="BF35" s="28">
        <v>133.31852581336699</v>
      </c>
      <c r="BG35" s="28">
        <v>15.6220792132806</v>
      </c>
      <c r="BH35" s="28">
        <v>3728.9991658702402</v>
      </c>
      <c r="BI35" s="28">
        <v>37.823161013464698</v>
      </c>
      <c r="BJ35" s="28">
        <v>111.127819864415</v>
      </c>
      <c r="BK35" s="28">
        <v>5327.6100690487501</v>
      </c>
      <c r="BL35" s="28">
        <v>155.35147874601901</v>
      </c>
      <c r="BM35" s="28">
        <v>1.55812798492038</v>
      </c>
      <c r="BN35" s="28">
        <v>37.780190997426097</v>
      </c>
      <c r="BO35" s="28">
        <v>6.94946694194679</v>
      </c>
      <c r="BP35" s="28">
        <v>1118.98006250103</v>
      </c>
      <c r="BQ35" s="28">
        <v>341.08954747843399</v>
      </c>
      <c r="BR35" s="28">
        <v>0</v>
      </c>
      <c r="BS35" s="28">
        <v>408.60094190908302</v>
      </c>
      <c r="BT35" s="28">
        <v>1280.5678965187201</v>
      </c>
      <c r="BU35" s="28">
        <v>7646.1951151562598</v>
      </c>
      <c r="BV35" s="28">
        <v>27680.039154307</v>
      </c>
      <c r="BW35" s="28">
        <v>1039.45820438072</v>
      </c>
      <c r="BX35" s="28"/>
      <c r="BY35" s="52">
        <f t="shared" ref="BY35:BY51" si="12">(X35-B35)/(B35+1E-50)</f>
        <v>8.1006579113261174E-5</v>
      </c>
      <c r="BZ35" s="52">
        <f t="shared" ref="BZ35:BZ51" si="13">(AL35-C35)/(C35+1E-50)</f>
        <v>8.114923998886574E-5</v>
      </c>
      <c r="CA35" s="52">
        <f t="shared" ref="CA35:CA51" si="14">(AP35-D35)/(D35+1E-50)</f>
        <v>9.1556301118506502E-5</v>
      </c>
      <c r="CB35" s="52">
        <f t="shared" ref="CB35:CB51" si="15">(BA35-E35)/(E35+1E-50)</f>
        <v>8.7904965979134129E-5</v>
      </c>
      <c r="CC35" s="52">
        <f t="shared" ref="CC35:CC51" si="16">(BB35-F35)/(F35+1E-50)</f>
        <v>8.8874337597506648E-5</v>
      </c>
      <c r="CD35" s="52">
        <f t="shared" ref="CD35:CD51" si="17">(BP35-G35)/(G35+1E-50)</f>
        <v>8.8341371158490512E-5</v>
      </c>
      <c r="CE35" s="52">
        <f t="shared" ref="CE35:CE51" si="18">(BV35-H35)/(H35+1E-50)</f>
        <v>8.1049311696510375E-5</v>
      </c>
      <c r="CF35" s="74">
        <f t="shared" ref="CF35:CF51" si="19">(T35-I35)/(I35+1E-50)</f>
        <v>7.0626926937469104E+52</v>
      </c>
      <c r="CG35" s="74">
        <f t="shared" ref="CG35:CG51" si="20">(V35-J35)/(J35+1E-50)</f>
        <v>1.8928568421466099E+52</v>
      </c>
      <c r="CH35" s="74">
        <f t="shared" ref="CH35:CH51" si="21">(AD35-K35)/(K35+1E-50)</f>
        <v>1.39869514741826E+53</v>
      </c>
      <c r="CI35" s="74">
        <f t="shared" ref="CI35:CI51" si="22">(AJ35-L35)/(L35+1E-50)</f>
        <v>1.56795354075329E+53</v>
      </c>
      <c r="CJ35" s="52" t="e">
        <f>(#REF!-M35)/(M35+1E-50)</f>
        <v>#REF!</v>
      </c>
      <c r="CK35" s="52" t="e">
        <f>(#REF!-N35)/(N35+1E-50)</f>
        <v>#REF!</v>
      </c>
      <c r="CL35" s="74">
        <f t="shared" ref="CL35:CL51" si="23">(AK35-O35)/(O35+1E-50)</f>
        <v>2.0507942897710099E+52</v>
      </c>
    </row>
    <row r="36" spans="1:90" x14ac:dyDescent="0.3">
      <c r="A36" s="30" t="s">
        <v>35</v>
      </c>
      <c r="B36" s="28">
        <v>60541.563227519502</v>
      </c>
      <c r="C36" s="28">
        <v>998.01481669999998</v>
      </c>
      <c r="D36" s="28">
        <v>1051.1969440999901</v>
      </c>
      <c r="E36" s="28">
        <v>6359.8729068000303</v>
      </c>
      <c r="F36" s="28">
        <v>5389.7216012200197</v>
      </c>
      <c r="G36" s="28">
        <v>523.80720851999695</v>
      </c>
      <c r="H36" s="28">
        <v>14346.4828667399</v>
      </c>
      <c r="I36" s="72"/>
      <c r="J36" s="72"/>
      <c r="K36" s="72"/>
      <c r="L36" s="72"/>
      <c r="M36" s="28"/>
      <c r="N36" s="28"/>
      <c r="O36" s="72"/>
      <c r="Q36" s="30" t="s">
        <v>35</v>
      </c>
      <c r="R36" s="28">
        <v>201.97210747879299</v>
      </c>
      <c r="S36" s="28">
        <v>392.54322315077599</v>
      </c>
      <c r="T36" s="28">
        <v>392.54322315077599</v>
      </c>
      <c r="U36" s="28">
        <v>570.97906988946499</v>
      </c>
      <c r="V36" s="28">
        <v>105.396927996857</v>
      </c>
      <c r="W36" s="28">
        <v>1475.65632965799</v>
      </c>
      <c r="X36" s="28">
        <v>60541.546417323902</v>
      </c>
      <c r="Y36" s="28">
        <v>485.381981135535</v>
      </c>
      <c r="Z36" s="28">
        <v>195.45726603403</v>
      </c>
      <c r="AA36" s="28">
        <v>138.65246778158601</v>
      </c>
      <c r="AB36" s="28">
        <v>83.846261947103898</v>
      </c>
      <c r="AC36" s="28">
        <v>588.00034718760901</v>
      </c>
      <c r="AD36" s="28">
        <v>588.00034718760901</v>
      </c>
      <c r="AE36" s="28">
        <v>1886796.2627729899</v>
      </c>
      <c r="AF36" s="28">
        <v>0</v>
      </c>
      <c r="AG36" s="28">
        <v>192.142072024078</v>
      </c>
      <c r="AH36" s="28">
        <v>33.729301446384902</v>
      </c>
      <c r="AI36" s="28">
        <v>166.64397238643701</v>
      </c>
      <c r="AJ36" s="28">
        <v>539.13791153905595</v>
      </c>
      <c r="AK36" s="28">
        <v>113.819306878861</v>
      </c>
      <c r="AL36" s="28">
        <v>998.01461228404298</v>
      </c>
      <c r="AM36" s="28">
        <v>0</v>
      </c>
      <c r="AN36" s="28">
        <v>946.07708122466704</v>
      </c>
      <c r="AO36" s="28">
        <v>105.11952502234899</v>
      </c>
      <c r="AP36" s="28">
        <v>1051.1966062470101</v>
      </c>
      <c r="AQ36" s="28">
        <v>80.083986954957695</v>
      </c>
      <c r="AR36" s="28">
        <v>776.78758509023999</v>
      </c>
      <c r="AS36" s="28">
        <v>2.4819424681845401</v>
      </c>
      <c r="AT36" s="28">
        <v>4705.3154419400098</v>
      </c>
      <c r="AU36" s="28">
        <v>3.9374476644785701</v>
      </c>
      <c r="AV36" s="28">
        <v>13.5899095928614</v>
      </c>
      <c r="AW36" s="28">
        <v>588.83565817005297</v>
      </c>
      <c r="AX36" s="28">
        <v>2.39822672508914</v>
      </c>
      <c r="AY36" s="28">
        <v>0</v>
      </c>
      <c r="AZ36" s="28">
        <v>7.7842458318865404</v>
      </c>
      <c r="BA36" s="28">
        <v>6359.89879694095</v>
      </c>
      <c r="BB36" s="28">
        <v>5389.7479012471304</v>
      </c>
      <c r="BC36" s="28">
        <v>970.15089569382098</v>
      </c>
      <c r="BD36" s="28">
        <v>5.6882085792864696E-3</v>
      </c>
      <c r="BE36" s="28">
        <v>0.59116696801644597</v>
      </c>
      <c r="BF36" s="28">
        <v>67.3932448629552</v>
      </c>
      <c r="BG36" s="28">
        <v>7.3555217295259396</v>
      </c>
      <c r="BH36" s="28">
        <v>1892.8995851342299</v>
      </c>
      <c r="BI36" s="28">
        <v>18.476432079675</v>
      </c>
      <c r="BJ36" s="28">
        <v>57.500148902814701</v>
      </c>
      <c r="BK36" s="28">
        <v>2704.3741217282</v>
      </c>
      <c r="BL36" s="28">
        <v>71.673229722674805</v>
      </c>
      <c r="BM36" s="28">
        <v>0.57010316440417297</v>
      </c>
      <c r="BN36" s="28">
        <v>17.954550409894299</v>
      </c>
      <c r="BO36" s="28">
        <v>3.5999076062765498</v>
      </c>
      <c r="BP36" s="28">
        <v>523.80710726566201</v>
      </c>
      <c r="BQ36" s="28">
        <v>190.14942262855601</v>
      </c>
      <c r="BR36" s="28">
        <v>0</v>
      </c>
      <c r="BS36" s="28">
        <v>226.40433156809701</v>
      </c>
      <c r="BT36" s="28">
        <v>687.38265327539102</v>
      </c>
      <c r="BU36" s="28">
        <v>3942.5683989130098</v>
      </c>
      <c r="BV36" s="28">
        <v>14346.480445774499</v>
      </c>
      <c r="BW36" s="28">
        <v>555.42607174912098</v>
      </c>
      <c r="BX36" s="28"/>
      <c r="BY36" s="52">
        <f t="shared" si="12"/>
        <v>-2.776637190120419E-7</v>
      </c>
      <c r="BZ36" s="52">
        <f t="shared" si="13"/>
        <v>-2.0482256734063996E-7</v>
      </c>
      <c r="CA36" s="52">
        <f t="shared" si="14"/>
        <v>-3.2139836584044981E-7</v>
      </c>
      <c r="CB36" s="52">
        <f t="shared" si="15"/>
        <v>4.0708582229757918E-6</v>
      </c>
      <c r="CC36" s="52">
        <f t="shared" si="16"/>
        <v>4.8796633771791717E-6</v>
      </c>
      <c r="CD36" s="52">
        <f t="shared" si="17"/>
        <v>-1.9330458475785551E-7</v>
      </c>
      <c r="CE36" s="52">
        <f t="shared" si="18"/>
        <v>-1.6874975021550632E-7</v>
      </c>
      <c r="CF36" s="74">
        <f t="shared" si="19"/>
        <v>3.9254322315077598E+52</v>
      </c>
      <c r="CG36" s="74">
        <f t="shared" si="20"/>
        <v>1.05396927996857E+52</v>
      </c>
      <c r="CH36" s="74">
        <f t="shared" si="21"/>
        <v>5.8800034718760901E+52</v>
      </c>
      <c r="CI36" s="74">
        <f t="shared" si="22"/>
        <v>5.3913791153905589E+52</v>
      </c>
      <c r="CJ36" s="52" t="e">
        <f>(#REF!-M36)/(M36+1E-50)</f>
        <v>#REF!</v>
      </c>
      <c r="CK36" s="52" t="e">
        <f>(#REF!-N36)/(N36+1E-50)</f>
        <v>#REF!</v>
      </c>
      <c r="CL36" s="74">
        <f t="shared" si="23"/>
        <v>1.13819306878861E+52</v>
      </c>
    </row>
    <row r="37" spans="1:90" x14ac:dyDescent="0.3">
      <c r="A37" s="30" t="s">
        <v>36</v>
      </c>
      <c r="B37" s="28">
        <v>873097.08282502403</v>
      </c>
      <c r="C37" s="28">
        <v>14429.2642339995</v>
      </c>
      <c r="D37" s="28">
        <v>17034.920770999801</v>
      </c>
      <c r="E37" s="28">
        <v>93393.172412998305</v>
      </c>
      <c r="F37" s="28">
        <v>79146.752906000504</v>
      </c>
      <c r="G37" s="28">
        <v>8127.4527599999701</v>
      </c>
      <c r="H37" s="28">
        <v>207420.66274800501</v>
      </c>
      <c r="I37" s="72"/>
      <c r="J37" s="72"/>
      <c r="K37" s="72"/>
      <c r="L37" s="72"/>
      <c r="M37" s="28"/>
      <c r="N37" s="28"/>
      <c r="O37" s="72"/>
      <c r="Q37" s="30" t="s">
        <v>36</v>
      </c>
      <c r="R37" s="28">
        <v>2920.0925595143299</v>
      </c>
      <c r="S37" s="28">
        <v>5675.3506884873304</v>
      </c>
      <c r="T37" s="28">
        <v>5675.3506884873304</v>
      </c>
      <c r="U37" s="28">
        <v>8255.1586434918099</v>
      </c>
      <c r="V37" s="28">
        <v>1523.8194728475</v>
      </c>
      <c r="W37" s="28">
        <v>21334.887032013201</v>
      </c>
      <c r="X37" s="28">
        <v>873094.26975737896</v>
      </c>
      <c r="Y37" s="28">
        <v>7017.6035009071302</v>
      </c>
      <c r="Z37" s="28">
        <v>2825.9010777530698</v>
      </c>
      <c r="AA37" s="28">
        <v>2004.6241924087799</v>
      </c>
      <c r="AB37" s="28">
        <v>1212.2402164671601</v>
      </c>
      <c r="AC37" s="28">
        <v>8501.2526753411803</v>
      </c>
      <c r="AD37" s="28">
        <v>8501.2526753411803</v>
      </c>
      <c r="AE37" s="28">
        <v>31184188.942823999</v>
      </c>
      <c r="AF37" s="28">
        <v>0</v>
      </c>
      <c r="AG37" s="28">
        <v>2777.9707544017601</v>
      </c>
      <c r="AH37" s="28">
        <v>487.65633676586498</v>
      </c>
      <c r="AI37" s="28">
        <v>2409.3243171158401</v>
      </c>
      <c r="AJ37" s="28">
        <v>7794.8016968260199</v>
      </c>
      <c r="AK37" s="28">
        <v>1645.5920073490699</v>
      </c>
      <c r="AL37" s="28">
        <v>14429.2141598083</v>
      </c>
      <c r="AM37" s="28">
        <v>0</v>
      </c>
      <c r="AN37" s="28">
        <v>15331.1937296747</v>
      </c>
      <c r="AO37" s="28">
        <v>1703.4661815629599</v>
      </c>
      <c r="AP37" s="28">
        <v>17034.659911237701</v>
      </c>
      <c r="AQ37" s="28">
        <v>1157.84605564801</v>
      </c>
      <c r="AR37" s="28">
        <v>11230.7132538554</v>
      </c>
      <c r="AS37" s="28">
        <v>40.215544930196103</v>
      </c>
      <c r="AT37" s="28">
        <v>68028.976350624507</v>
      </c>
      <c r="AU37" s="28">
        <v>138.003963003797</v>
      </c>
      <c r="AV37" s="28">
        <v>1198.9230090716801</v>
      </c>
      <c r="AW37" s="28">
        <v>8278.9083974845198</v>
      </c>
      <c r="AX37" s="28">
        <v>34.936106518185298</v>
      </c>
      <c r="AY37" s="28">
        <v>0</v>
      </c>
      <c r="AZ37" s="28">
        <v>831.05788234748104</v>
      </c>
      <c r="BA37" s="28">
        <v>93394.179785594606</v>
      </c>
      <c r="BB37" s="28">
        <v>79147.833619205194</v>
      </c>
      <c r="BC37" s="28">
        <v>14246.3461663894</v>
      </c>
      <c r="BD37" s="28">
        <v>8.1070251216455294</v>
      </c>
      <c r="BE37" s="28">
        <v>6.27915782254997</v>
      </c>
      <c r="BF37" s="28">
        <v>1020.31152250092</v>
      </c>
      <c r="BG37" s="28">
        <v>220.023163237266</v>
      </c>
      <c r="BH37" s="28">
        <v>27078.607340471899</v>
      </c>
      <c r="BI37" s="28">
        <v>408.83156163759298</v>
      </c>
      <c r="BJ37" s="28">
        <v>604.76532035273897</v>
      </c>
      <c r="BK37" s="28">
        <v>38688.2250672023</v>
      </c>
      <c r="BL37" s="28">
        <v>1036.2437487489401</v>
      </c>
      <c r="BM37" s="28">
        <v>52.283802940855402</v>
      </c>
      <c r="BN37" s="28">
        <v>501.29547784409999</v>
      </c>
      <c r="BO37" s="28">
        <v>37.059276717406</v>
      </c>
      <c r="BP37" s="28">
        <v>8127.3646879999096</v>
      </c>
      <c r="BQ37" s="28">
        <v>2749.1615605235102</v>
      </c>
      <c r="BR37" s="28">
        <v>0</v>
      </c>
      <c r="BS37" s="28">
        <v>3273.3299691951902</v>
      </c>
      <c r="BT37" s="28">
        <v>9938.1016082801998</v>
      </c>
      <c r="BU37" s="28">
        <v>57001.249958601104</v>
      </c>
      <c r="BV37" s="28">
        <v>207419.93756577701</v>
      </c>
      <c r="BW37" s="28">
        <v>8030.2952655366898</v>
      </c>
      <c r="BX37" s="28"/>
      <c r="BY37" s="52">
        <f t="shared" si="12"/>
        <v>-3.2219414088125082E-6</v>
      </c>
      <c r="BZ37" s="52">
        <f t="shared" si="13"/>
        <v>-3.4703218672869789E-6</v>
      </c>
      <c r="CA37" s="52">
        <f t="shared" si="14"/>
        <v>-1.5313236005431883E-5</v>
      </c>
      <c r="CB37" s="52">
        <f t="shared" si="15"/>
        <v>1.0786362324714585E-5</v>
      </c>
      <c r="CC37" s="52">
        <f t="shared" si="16"/>
        <v>1.3654548860314913E-5</v>
      </c>
      <c r="CD37" s="52">
        <f t="shared" si="17"/>
        <v>-1.0836359516470785E-5</v>
      </c>
      <c r="CE37" s="52">
        <f t="shared" si="18"/>
        <v>-3.4961908731103857E-6</v>
      </c>
      <c r="CF37" s="74">
        <f t="shared" si="19"/>
        <v>5.6753506884873305E+53</v>
      </c>
      <c r="CG37" s="74">
        <f t="shared" si="20"/>
        <v>1.5238194728475001E+53</v>
      </c>
      <c r="CH37" s="74">
        <f t="shared" si="21"/>
        <v>8.5012526753411806E+53</v>
      </c>
      <c r="CI37" s="74">
        <f t="shared" si="22"/>
        <v>7.7948016968260204E+53</v>
      </c>
      <c r="CJ37" s="52" t="e">
        <f>(#REF!-M37)/(M37+1E-50)</f>
        <v>#REF!</v>
      </c>
      <c r="CK37" s="52" t="e">
        <f>(#REF!-N37)/(N37+1E-50)</f>
        <v>#REF!</v>
      </c>
      <c r="CL37" s="74">
        <f t="shared" si="23"/>
        <v>1.64559200734907E+53</v>
      </c>
    </row>
    <row r="38" spans="1:90" x14ac:dyDescent="0.3">
      <c r="A38" s="30" t="s">
        <v>37</v>
      </c>
      <c r="B38" s="28">
        <v>1455916.94093512</v>
      </c>
      <c r="C38" s="28">
        <v>23785.940909769</v>
      </c>
      <c r="D38" s="28">
        <v>14232.7692110596</v>
      </c>
      <c r="E38" s="28">
        <v>143078.405698177</v>
      </c>
      <c r="F38" s="28">
        <v>121252.891433422</v>
      </c>
      <c r="G38" s="28">
        <v>9218.7183174898601</v>
      </c>
      <c r="H38" s="28">
        <v>341922.98782362702</v>
      </c>
      <c r="I38" s="72"/>
      <c r="J38" s="72"/>
      <c r="K38" s="72"/>
      <c r="L38" s="72"/>
      <c r="M38" s="28"/>
      <c r="N38" s="28"/>
      <c r="O38" s="72"/>
      <c r="Q38" s="30" t="s">
        <v>37</v>
      </c>
      <c r="R38" s="28">
        <v>4527.4351112533004</v>
      </c>
      <c r="S38" s="28">
        <v>8785.7028221716992</v>
      </c>
      <c r="T38" s="28">
        <v>8785.7028221716992</v>
      </c>
      <c r="U38" s="28">
        <v>13700.286886112999</v>
      </c>
      <c r="V38" s="28">
        <v>2355.0668797682802</v>
      </c>
      <c r="W38" s="28">
        <v>38921.022997721702</v>
      </c>
      <c r="X38" s="28">
        <v>1461835.69119481</v>
      </c>
      <c r="Y38" s="28">
        <v>10813.613632614501</v>
      </c>
      <c r="Z38" s="28">
        <v>5382.3571339619803</v>
      </c>
      <c r="AA38" s="28">
        <v>2409.00981992897</v>
      </c>
      <c r="AB38" s="28">
        <v>1875.9696078392101</v>
      </c>
      <c r="AC38" s="28">
        <v>16821.4853764746</v>
      </c>
      <c r="AD38" s="28">
        <v>16821.4853764746</v>
      </c>
      <c r="AE38" s="28">
        <v>20467058.6777355</v>
      </c>
      <c r="AF38" s="28">
        <v>0</v>
      </c>
      <c r="AG38" s="28">
        <v>4289.2899699871195</v>
      </c>
      <c r="AH38" s="28">
        <v>754.061749221426</v>
      </c>
      <c r="AI38" s="28">
        <v>3726.7605684996902</v>
      </c>
      <c r="AJ38" s="28">
        <v>18488.49334786</v>
      </c>
      <c r="AK38" s="28">
        <v>2551.1137990697198</v>
      </c>
      <c r="AL38" s="28">
        <v>23882.597971531599</v>
      </c>
      <c r="AM38" s="28">
        <v>0</v>
      </c>
      <c r="AN38" s="28">
        <v>12859.938335066099</v>
      </c>
      <c r="AO38" s="28">
        <v>1428.88190108511</v>
      </c>
      <c r="AP38" s="28">
        <v>14288.820236151199</v>
      </c>
      <c r="AQ38" s="28">
        <v>1798.4746403127201</v>
      </c>
      <c r="AR38" s="28">
        <v>18240.192818920299</v>
      </c>
      <c r="AS38" s="28">
        <v>58.957226546349403</v>
      </c>
      <c r="AT38" s="28">
        <v>110284.545535937</v>
      </c>
      <c r="AU38" s="28">
        <v>150.517616390813</v>
      </c>
      <c r="AV38" s="28">
        <v>1074.4357948791001</v>
      </c>
      <c r="AW38" s="28">
        <v>13018.2020116811</v>
      </c>
      <c r="AX38" s="28">
        <v>53.955928937305998</v>
      </c>
      <c r="AY38" s="28">
        <v>0</v>
      </c>
      <c r="AZ38" s="28">
        <v>726.26339468741196</v>
      </c>
      <c r="BA38" s="28">
        <v>143659.89494345299</v>
      </c>
      <c r="BB38" s="28">
        <v>121745.90098082399</v>
      </c>
      <c r="BC38" s="28">
        <v>21913.9939626294</v>
      </c>
      <c r="BD38" s="28">
        <v>6.2901689949128299</v>
      </c>
      <c r="BE38" s="28">
        <v>11.5088423432883</v>
      </c>
      <c r="BF38" s="28">
        <v>1545.84440083048</v>
      </c>
      <c r="BG38" s="28">
        <v>252.16697510794299</v>
      </c>
      <c r="BH38" s="28">
        <v>42205.913606688802</v>
      </c>
      <c r="BI38" s="28">
        <v>522.95284035053498</v>
      </c>
      <c r="BJ38" s="28">
        <v>1114.8217328886601</v>
      </c>
      <c r="BK38" s="28">
        <v>60300.2337567629</v>
      </c>
      <c r="BL38" s="28">
        <v>2076.5933094799302</v>
      </c>
      <c r="BM38" s="28">
        <v>46.600097807944302</v>
      </c>
      <c r="BN38" s="28">
        <v>588.05784362583097</v>
      </c>
      <c r="BO38" s="28">
        <v>69.178742300605705</v>
      </c>
      <c r="BP38" s="28">
        <v>9255.6414503114502</v>
      </c>
      <c r="BQ38" s="28">
        <v>4245.1417750645396</v>
      </c>
      <c r="BR38" s="28">
        <v>0</v>
      </c>
      <c r="BS38" s="28">
        <v>5085.0034028544296</v>
      </c>
      <c r="BT38" s="28">
        <v>15987.709977476299</v>
      </c>
      <c r="BU38" s="28">
        <v>95037.190862122807</v>
      </c>
      <c r="BV38" s="28">
        <v>343312.493664357</v>
      </c>
      <c r="BW38" s="28">
        <v>12977.6669202761</v>
      </c>
      <c r="BX38" s="28"/>
      <c r="BY38" s="52">
        <f t="shared" si="12"/>
        <v>4.0653076375967139E-3</v>
      </c>
      <c r="BZ38" s="52">
        <f t="shared" si="13"/>
        <v>4.0636215371619346E-3</v>
      </c>
      <c r="CA38" s="52">
        <f t="shared" si="14"/>
        <v>3.9381672154175703E-3</v>
      </c>
      <c r="CB38" s="52">
        <f t="shared" si="15"/>
        <v>4.0641300302342188E-3</v>
      </c>
      <c r="CC38" s="52">
        <f t="shared" si="16"/>
        <v>4.065961162441181E-3</v>
      </c>
      <c r="CD38" s="52">
        <f t="shared" si="17"/>
        <v>4.005234952405381E-3</v>
      </c>
      <c r="CE38" s="52">
        <f t="shared" si="18"/>
        <v>4.0637976685168782E-3</v>
      </c>
      <c r="CF38" s="74">
        <f t="shared" si="19"/>
        <v>8.7857028221716985E+53</v>
      </c>
      <c r="CG38" s="74">
        <f t="shared" si="20"/>
        <v>2.35506687976828E+53</v>
      </c>
      <c r="CH38" s="74">
        <f t="shared" si="21"/>
        <v>1.68214853764746E+54</v>
      </c>
      <c r="CI38" s="74">
        <f t="shared" si="22"/>
        <v>1.848849334786E+54</v>
      </c>
      <c r="CJ38" s="52" t="e">
        <f>(#REF!-M38)/(M38+1E-50)</f>
        <v>#REF!</v>
      </c>
      <c r="CK38" s="52" t="e">
        <f>(#REF!-N38)/(N38+1E-50)</f>
        <v>#REF!</v>
      </c>
      <c r="CL38" s="74">
        <f t="shared" si="23"/>
        <v>2.5511137990697199E+53</v>
      </c>
    </row>
    <row r="39" spans="1:90" x14ac:dyDescent="0.3">
      <c r="A39" s="30" t="s">
        <v>130</v>
      </c>
      <c r="B39" s="28">
        <v>128244.5658311</v>
      </c>
      <c r="C39" s="28">
        <v>2105.1310847200002</v>
      </c>
      <c r="D39" s="28">
        <v>1765.66318663999</v>
      </c>
      <c r="E39" s="28">
        <v>13060.28710788</v>
      </c>
      <c r="F39" s="28">
        <v>11068.0396284</v>
      </c>
      <c r="G39" s="28">
        <v>968.58484861999898</v>
      </c>
      <c r="H39" s="28">
        <v>30261.26663346</v>
      </c>
      <c r="I39" s="72"/>
      <c r="J39" s="72"/>
      <c r="K39" s="72"/>
      <c r="L39" s="72"/>
      <c r="M39" s="28"/>
      <c r="N39" s="28"/>
      <c r="O39" s="72"/>
      <c r="Q39" s="30" t="s">
        <v>130</v>
      </c>
      <c r="R39" s="28">
        <v>676.58266262950599</v>
      </c>
      <c r="S39" s="28">
        <v>774.16339912478497</v>
      </c>
      <c r="T39" s="28">
        <v>774.16339912478497</v>
      </c>
      <c r="U39" s="28">
        <v>1142.74723801552</v>
      </c>
      <c r="V39" s="28">
        <v>365.63317569419303</v>
      </c>
      <c r="W39" s="28">
        <v>2785.1182531366599</v>
      </c>
      <c r="X39" s="28">
        <v>128244.527681035</v>
      </c>
      <c r="Y39" s="28">
        <v>1258.8679363561901</v>
      </c>
      <c r="Z39" s="28">
        <v>378.83207568641001</v>
      </c>
      <c r="AA39" s="28">
        <v>383.62254814914002</v>
      </c>
      <c r="AB39" s="28">
        <v>16.132884200794699</v>
      </c>
      <c r="AC39" s="28">
        <v>1933.1802185592201</v>
      </c>
      <c r="AD39" s="28">
        <v>1933.1802185592201</v>
      </c>
      <c r="AE39" s="28">
        <v>3655523.5320241102</v>
      </c>
      <c r="AF39" s="28">
        <v>0</v>
      </c>
      <c r="AG39" s="28">
        <v>549.48381684826302</v>
      </c>
      <c r="AH39" s="28">
        <v>144.68201103636699</v>
      </c>
      <c r="AI39" s="28">
        <v>274.773602060342</v>
      </c>
      <c r="AJ39" s="28">
        <v>1159.5988833168601</v>
      </c>
      <c r="AK39" s="28">
        <v>236.64602919079601</v>
      </c>
      <c r="AL39" s="28">
        <v>2105.13046890435</v>
      </c>
      <c r="AM39" s="28">
        <v>0</v>
      </c>
      <c r="AN39" s="28">
        <v>1589.0962953977401</v>
      </c>
      <c r="AO39" s="28">
        <v>176.56628023677601</v>
      </c>
      <c r="AP39" s="28">
        <v>1765.6625756345099</v>
      </c>
      <c r="AQ39" s="28">
        <v>166.667666302741</v>
      </c>
      <c r="AR39" s="28">
        <v>1499.1513160506599</v>
      </c>
      <c r="AS39" s="28">
        <v>5.4643221285625296</v>
      </c>
      <c r="AT39" s="28">
        <v>9200.0188634896294</v>
      </c>
      <c r="AU39" s="28">
        <v>15.9048989502692</v>
      </c>
      <c r="AV39" s="28">
        <v>125.36068756648299</v>
      </c>
      <c r="AW39" s="28">
        <v>1173.3192214267201</v>
      </c>
      <c r="AX39" s="28">
        <v>4.8974563910338</v>
      </c>
      <c r="AY39" s="28">
        <v>0</v>
      </c>
      <c r="AZ39" s="28">
        <v>85.879511945193002</v>
      </c>
      <c r="BA39" s="28">
        <v>13060.4465090171</v>
      </c>
      <c r="BB39" s="28">
        <v>11068.1995627493</v>
      </c>
      <c r="BC39" s="28">
        <v>1992.24694626785</v>
      </c>
      <c r="BD39" s="28">
        <v>0.79409697779394395</v>
      </c>
      <c r="BE39" s="28">
        <v>0.97976026854500498</v>
      </c>
      <c r="BF39" s="28">
        <v>141.385222838781</v>
      </c>
      <c r="BG39" s="28">
        <v>26.0275962226006</v>
      </c>
      <c r="BH39" s="28">
        <v>3817.1370392257299</v>
      </c>
      <c r="BI39" s="28">
        <v>51.3516709756003</v>
      </c>
      <c r="BJ39" s="28">
        <v>94.713821060864106</v>
      </c>
      <c r="BK39" s="28">
        <v>5453.63603969421</v>
      </c>
      <c r="BL39" s="28">
        <v>129.69124694753401</v>
      </c>
      <c r="BM39" s="28">
        <v>5.4528410496205302</v>
      </c>
      <c r="BN39" s="28">
        <v>60.043958548697297</v>
      </c>
      <c r="BO39" s="28">
        <v>5.8514174785848496</v>
      </c>
      <c r="BP39" s="28">
        <v>968.584648262923</v>
      </c>
      <c r="BQ39" s="28">
        <v>408.04691598451598</v>
      </c>
      <c r="BR39" s="28">
        <v>0</v>
      </c>
      <c r="BS39" s="28">
        <v>818.85202221095597</v>
      </c>
      <c r="BT39" s="28">
        <v>1453.91387579295</v>
      </c>
      <c r="BU39" s="28">
        <v>7990.7284227894597</v>
      </c>
      <c r="BV39" s="28">
        <v>30261.2580342488</v>
      </c>
      <c r="BW39" s="28">
        <v>1131.3883879461</v>
      </c>
      <c r="BX39" s="28"/>
      <c r="BY39" s="52">
        <f t="shared" si="12"/>
        <v>-2.974789984215619E-7</v>
      </c>
      <c r="BZ39" s="52">
        <f t="shared" si="13"/>
        <v>-2.9253078570975149E-7</v>
      </c>
      <c r="CA39" s="52">
        <f t="shared" si="14"/>
        <v>-3.4604871683276971E-7</v>
      </c>
      <c r="CB39" s="52">
        <f t="shared" si="15"/>
        <v>1.2205025493174121E-5</v>
      </c>
      <c r="CC39" s="52">
        <f t="shared" si="16"/>
        <v>1.445010631236729E-5</v>
      </c>
      <c r="CD39" s="52">
        <f t="shared" si="17"/>
        <v>-2.0685547194755183E-7</v>
      </c>
      <c r="CE39" s="52">
        <f t="shared" si="18"/>
        <v>-2.8416560694784022E-7</v>
      </c>
      <c r="CF39" s="74">
        <f t="shared" si="19"/>
        <v>7.7416339912478502E+52</v>
      </c>
      <c r="CG39" s="74">
        <f t="shared" si="20"/>
        <v>3.6563317569419302E+52</v>
      </c>
      <c r="CH39" s="74">
        <f t="shared" si="21"/>
        <v>1.9331802185592203E+53</v>
      </c>
      <c r="CI39" s="74">
        <f t="shared" si="22"/>
        <v>1.1595988833168601E+53</v>
      </c>
      <c r="CJ39" s="52" t="e">
        <f>(#REF!-M39)/(M39+1E-50)</f>
        <v>#REF!</v>
      </c>
      <c r="CK39" s="52" t="e">
        <f>(#REF!-N39)/(N39+1E-50)</f>
        <v>#REF!</v>
      </c>
      <c r="CL39" s="74">
        <f t="shared" si="23"/>
        <v>2.36646029190796E+52</v>
      </c>
    </row>
    <row r="40" spans="1:90" x14ac:dyDescent="0.3">
      <c r="A40" s="30" t="s">
        <v>39</v>
      </c>
      <c r="B40" s="28">
        <v>561.46644400000002</v>
      </c>
      <c r="C40" s="28">
        <v>9.3307119999999895</v>
      </c>
      <c r="D40" s="28">
        <v>13.611619999999901</v>
      </c>
      <c r="E40" s="28">
        <v>62.431476000000004</v>
      </c>
      <c r="F40" s="28">
        <v>52.908031999999899</v>
      </c>
      <c r="G40" s="28">
        <v>6.0389799999999898</v>
      </c>
      <c r="H40" s="28">
        <v>134.12879599999999</v>
      </c>
      <c r="I40" s="72"/>
      <c r="J40" s="72"/>
      <c r="K40" s="72"/>
      <c r="L40" s="72"/>
      <c r="M40" s="28"/>
      <c r="N40" s="28"/>
      <c r="O40" s="72"/>
      <c r="Q40" s="30" t="s">
        <v>39</v>
      </c>
      <c r="R40" s="28">
        <v>3.47281286529208</v>
      </c>
      <c r="S40" s="28">
        <v>3.4273217557168598</v>
      </c>
      <c r="T40" s="28">
        <v>3.4273217557168598</v>
      </c>
      <c r="U40" s="28">
        <v>5.0656874286942504</v>
      </c>
      <c r="V40" s="28">
        <v>1.5165107384601799</v>
      </c>
      <c r="W40" s="28">
        <v>12.3895376488808</v>
      </c>
      <c r="X40" s="28">
        <v>561.46646251867003</v>
      </c>
      <c r="Y40" s="28">
        <v>5.8233758752624798</v>
      </c>
      <c r="Z40" s="28">
        <v>1.53168158534367</v>
      </c>
      <c r="AA40" s="28">
        <v>1.9411145534813701</v>
      </c>
      <c r="AB40" s="28">
        <v>6.4135260684424794E-2</v>
      </c>
      <c r="AC40" s="28">
        <v>8.9777668839321603</v>
      </c>
      <c r="AD40" s="28">
        <v>8.9777668839321603</v>
      </c>
      <c r="AE40" s="28">
        <v>20514.9782855757</v>
      </c>
      <c r="AF40" s="28">
        <v>0</v>
      </c>
      <c r="AG40" s="28">
        <v>2.7778620281419899</v>
      </c>
      <c r="AH40" s="28">
        <v>0.747902787413813</v>
      </c>
      <c r="AI40" s="28">
        <v>1.23562074769754</v>
      </c>
      <c r="AJ40" s="28">
        <v>5.2623214995838703</v>
      </c>
      <c r="AK40" s="28">
        <v>1.0630175325815501</v>
      </c>
      <c r="AL40" s="28">
        <v>9.3307088410853307</v>
      </c>
      <c r="AM40" s="28">
        <v>0</v>
      </c>
      <c r="AN40" s="28">
        <v>12.2504507900814</v>
      </c>
      <c r="AO40" s="28">
        <v>1.3611600720911301</v>
      </c>
      <c r="AP40" s="28">
        <v>13.611610862172499</v>
      </c>
      <c r="AQ40" s="28">
        <v>0.74776526216813499</v>
      </c>
      <c r="AR40" s="28">
        <v>6.8079558524446497</v>
      </c>
      <c r="AS40" s="28">
        <v>2.43376488808787E-2</v>
      </c>
      <c r="AT40" s="28">
        <v>40.758538173580902</v>
      </c>
      <c r="AU40" s="28">
        <v>3.8093663365245202E-2</v>
      </c>
      <c r="AV40" s="28">
        <v>0.12645017278724799</v>
      </c>
      <c r="AW40" s="28">
        <v>5.7828477102244804</v>
      </c>
      <c r="AX40" s="28">
        <v>2.35440511031377E-2</v>
      </c>
      <c r="AY40" s="28">
        <v>0</v>
      </c>
      <c r="AZ40" s="28">
        <v>7.1425894387583497E-2</v>
      </c>
      <c r="BA40" s="28">
        <v>62.431729140142302</v>
      </c>
      <c r="BB40" s="28">
        <v>52.908290811686697</v>
      </c>
      <c r="BC40" s="28">
        <v>9.5234383284555992</v>
      </c>
      <c r="BD40" s="28">
        <v>0</v>
      </c>
      <c r="BE40" s="28">
        <v>5.8198934065267797E-3</v>
      </c>
      <c r="BF40" s="28">
        <v>0.66135044119997499</v>
      </c>
      <c r="BG40" s="28">
        <v>7.1425894387583497E-2</v>
      </c>
      <c r="BH40" s="28">
        <v>18.586589284434801</v>
      </c>
      <c r="BI40" s="28">
        <v>0.18041645309391099</v>
      </c>
      <c r="BJ40" s="28">
        <v>0.56611573163136497</v>
      </c>
      <c r="BK40" s="28">
        <v>26.554538379713001</v>
      </c>
      <c r="BL40" s="28">
        <v>0.50221323430171305</v>
      </c>
      <c r="BM40" s="28">
        <v>5.2907841289262904E-3</v>
      </c>
      <c r="BN40" s="28">
        <v>0.17459647150250401</v>
      </c>
      <c r="BO40" s="28">
        <v>3.5448337439441702E-2</v>
      </c>
      <c r="BP40" s="28">
        <v>6.0389852124979999</v>
      </c>
      <c r="BQ40" s="28">
        <v>1.8792843240331301</v>
      </c>
      <c r="BR40" s="28">
        <v>0</v>
      </c>
      <c r="BS40" s="28">
        <v>2.5932282348583802</v>
      </c>
      <c r="BT40" s="28">
        <v>6.5094054526915599</v>
      </c>
      <c r="BU40" s="28">
        <v>34.822491238281003</v>
      </c>
      <c r="BV40" s="28">
        <v>134.12872104366801</v>
      </c>
      <c r="BW40" s="28">
        <v>5.13497419930885</v>
      </c>
      <c r="BX40" s="28"/>
      <c r="BY40" s="52">
        <f t="shared" si="12"/>
        <v>3.2982683473932708E-8</v>
      </c>
      <c r="BZ40" s="52">
        <f t="shared" si="13"/>
        <v>-3.3855022625719721E-7</v>
      </c>
      <c r="CA40" s="52">
        <f t="shared" si="14"/>
        <v>-6.7132548524111158E-7</v>
      </c>
      <c r="CB40" s="52">
        <f t="shared" si="15"/>
        <v>4.0546877715736108E-6</v>
      </c>
      <c r="CC40" s="52">
        <f t="shared" si="16"/>
        <v>4.8917277210067239E-6</v>
      </c>
      <c r="CD40" s="52">
        <f t="shared" si="17"/>
        <v>8.6314212170098599E-7</v>
      </c>
      <c r="CE40" s="52">
        <f t="shared" si="18"/>
        <v>-5.5883847630848482E-7</v>
      </c>
      <c r="CF40" s="74">
        <f t="shared" si="19"/>
        <v>3.4273217557168597E+50</v>
      </c>
      <c r="CG40" s="74">
        <f t="shared" si="20"/>
        <v>1.51651073846018E+50</v>
      </c>
      <c r="CH40" s="74">
        <f t="shared" si="21"/>
        <v>8.9777668839321605E+50</v>
      </c>
      <c r="CI40" s="74">
        <f t="shared" si="22"/>
        <v>5.26232149958387E+50</v>
      </c>
      <c r="CJ40" s="52" t="e">
        <f>(#REF!-M40)/(M40+1E-50)</f>
        <v>#REF!</v>
      </c>
      <c r="CK40" s="52" t="e">
        <f>(#REF!-N40)/(N40+1E-50)</f>
        <v>#REF!</v>
      </c>
      <c r="CL40" s="74">
        <f t="shared" si="23"/>
        <v>1.06301753258155E+50</v>
      </c>
    </row>
    <row r="41" spans="1:90" x14ac:dyDescent="0.3">
      <c r="A41" s="30" t="s">
        <v>40</v>
      </c>
      <c r="B41" s="28">
        <v>281035.22692125302</v>
      </c>
      <c r="C41" s="28">
        <v>4634.9961087798602</v>
      </c>
      <c r="D41" s="28">
        <v>4991.62449946979</v>
      </c>
      <c r="E41" s="28">
        <v>29622.626656550801</v>
      </c>
      <c r="F41" s="28">
        <v>25103.919151640599</v>
      </c>
      <c r="G41" s="28">
        <v>2465.7507137099401</v>
      </c>
      <c r="H41" s="28">
        <v>66627.942334351697</v>
      </c>
      <c r="I41" s="72"/>
      <c r="J41" s="72"/>
      <c r="K41" s="72"/>
      <c r="L41" s="72"/>
      <c r="M41" s="28"/>
      <c r="N41" s="28"/>
      <c r="O41" s="72"/>
      <c r="Q41" s="30" t="s">
        <v>40</v>
      </c>
      <c r="R41" s="28">
        <v>1667.3476358494199</v>
      </c>
      <c r="S41" s="28">
        <v>1702.74214710661</v>
      </c>
      <c r="T41" s="28">
        <v>1702.74214710661</v>
      </c>
      <c r="U41" s="28">
        <v>2515.9017892171901</v>
      </c>
      <c r="V41" s="28">
        <v>765.83697677412601</v>
      </c>
      <c r="W41" s="28">
        <v>6148.0748786444401</v>
      </c>
      <c r="X41" s="28">
        <v>280992.786333945</v>
      </c>
      <c r="Y41" s="28">
        <v>2862.7457357162298</v>
      </c>
      <c r="Z41" s="28">
        <v>778.62657840758004</v>
      </c>
      <c r="AA41" s="28">
        <v>934.88830384206904</v>
      </c>
      <c r="AB41" s="28">
        <v>32.748281132300399</v>
      </c>
      <c r="AC41" s="28">
        <v>4409.3509169582103</v>
      </c>
      <c r="AD41" s="28">
        <v>4409.3509169582103</v>
      </c>
      <c r="AE41" s="28">
        <v>8353992.5071579702</v>
      </c>
      <c r="AF41" s="28">
        <v>0</v>
      </c>
      <c r="AG41" s="28">
        <v>1338.15089806933</v>
      </c>
      <c r="AH41" s="28">
        <v>358.52584832094601</v>
      </c>
      <c r="AI41" s="28">
        <v>611.54704009846</v>
      </c>
      <c r="AJ41" s="28">
        <v>2598.7730535834098</v>
      </c>
      <c r="AK41" s="28">
        <v>526.25683204088796</v>
      </c>
      <c r="AL41" s="28">
        <v>4634.2931058547001</v>
      </c>
      <c r="AM41" s="28">
        <v>0</v>
      </c>
      <c r="AN41" s="28">
        <v>4491.6243982777496</v>
      </c>
      <c r="AO41" s="28">
        <v>499.06944272204601</v>
      </c>
      <c r="AP41" s="28">
        <v>4990.6938409997902</v>
      </c>
      <c r="AQ41" s="28">
        <v>370.29709380375601</v>
      </c>
      <c r="AR41" s="28">
        <v>3361.5166480051198</v>
      </c>
      <c r="AS41" s="28">
        <v>11.7487706903222</v>
      </c>
      <c r="AT41" s="28">
        <v>20245.907114116198</v>
      </c>
      <c r="AU41" s="28">
        <v>22.3858038143267</v>
      </c>
      <c r="AV41" s="28">
        <v>113.75345234654399</v>
      </c>
      <c r="AW41" s="28">
        <v>2723.6337945402502</v>
      </c>
      <c r="AX41" s="28">
        <v>11.154379555989101</v>
      </c>
      <c r="AY41" s="28">
        <v>0</v>
      </c>
      <c r="AZ41" s="28">
        <v>72.445287721908997</v>
      </c>
      <c r="BA41" s="28">
        <v>29618.1807401767</v>
      </c>
      <c r="BB41" s="28">
        <v>25100.179621981399</v>
      </c>
      <c r="BC41" s="28">
        <v>4518.0011181952896</v>
      </c>
      <c r="BD41" s="28">
        <v>0.43165539432420003</v>
      </c>
      <c r="BE41" s="28">
        <v>2.6317793932990501</v>
      </c>
      <c r="BF41" s="28">
        <v>315.39959542540902</v>
      </c>
      <c r="BG41" s="28">
        <v>39.910980982930703</v>
      </c>
      <c r="BH41" s="28">
        <v>8778.9989857305809</v>
      </c>
      <c r="BI41" s="28">
        <v>92.988922175300502</v>
      </c>
      <c r="BJ41" s="28">
        <v>255.67939544381699</v>
      </c>
      <c r="BK41" s="28">
        <v>12542.5629707722</v>
      </c>
      <c r="BL41" s="28">
        <v>258.24489860013398</v>
      </c>
      <c r="BM41" s="28">
        <v>4.87242128000352</v>
      </c>
      <c r="BN41" s="28">
        <v>95.614680048501697</v>
      </c>
      <c r="BO41" s="28">
        <v>15.9667466656635</v>
      </c>
      <c r="BP41" s="28">
        <v>2465.32504912581</v>
      </c>
      <c r="BQ41" s="28">
        <v>924.809876283329</v>
      </c>
      <c r="BR41" s="28">
        <v>0</v>
      </c>
      <c r="BS41" s="28">
        <v>1413.6892007490501</v>
      </c>
      <c r="BT41" s="28">
        <v>3225.1313451045398</v>
      </c>
      <c r="BU41" s="28">
        <v>17367.529044872299</v>
      </c>
      <c r="BV41" s="28">
        <v>66617.830231319895</v>
      </c>
      <c r="BW41" s="28">
        <v>2535.8022234262799</v>
      </c>
      <c r="BX41" s="28"/>
      <c r="BY41" s="52">
        <f t="shared" si="12"/>
        <v>-1.5101518686095881E-4</v>
      </c>
      <c r="BZ41" s="52">
        <f t="shared" si="13"/>
        <v>-1.5167281884624869E-4</v>
      </c>
      <c r="CA41" s="52">
        <f t="shared" si="14"/>
        <v>-1.8644400637480901E-4</v>
      </c>
      <c r="CB41" s="52">
        <f t="shared" si="15"/>
        <v>-1.5008515030243065E-4</v>
      </c>
      <c r="CC41" s="52">
        <f t="shared" si="16"/>
        <v>-1.4896198623854938E-4</v>
      </c>
      <c r="CD41" s="52">
        <f t="shared" si="17"/>
        <v>-1.72630826694426E-4</v>
      </c>
      <c r="CE41" s="52">
        <f t="shared" si="18"/>
        <v>-1.5176970318336159E-4</v>
      </c>
      <c r="CF41" s="74">
        <f t="shared" si="19"/>
        <v>1.70274214710661E+53</v>
      </c>
      <c r="CG41" s="74">
        <f t="shared" si="20"/>
        <v>7.6583697677412598E+52</v>
      </c>
      <c r="CH41" s="74">
        <f t="shared" si="21"/>
        <v>4.4093509169582107E+53</v>
      </c>
      <c r="CI41" s="74">
        <f t="shared" si="22"/>
        <v>2.5987730535834097E+53</v>
      </c>
      <c r="CJ41" s="52" t="e">
        <f>(#REF!-M41)/(M41+1E-50)</f>
        <v>#REF!</v>
      </c>
      <c r="CK41" s="52" t="e">
        <f>(#REF!-N41)/(N41+1E-50)</f>
        <v>#REF!</v>
      </c>
      <c r="CL41" s="74">
        <f t="shared" si="23"/>
        <v>5.2625683204088791E+52</v>
      </c>
    </row>
    <row r="42" spans="1:90" x14ac:dyDescent="0.3">
      <c r="A42" s="30" t="s">
        <v>41</v>
      </c>
      <c r="B42" s="28">
        <v>360895.90482500399</v>
      </c>
      <c r="C42" s="28">
        <v>5896.3835410000102</v>
      </c>
      <c r="D42" s="28">
        <v>3541.9954619999698</v>
      </c>
      <c r="E42" s="28">
        <v>35479.0442210002</v>
      </c>
      <c r="F42" s="28">
        <v>30066.988218999999</v>
      </c>
      <c r="G42" s="28">
        <v>2289.4223419999998</v>
      </c>
      <c r="H42" s="28">
        <v>84760.519128000393</v>
      </c>
      <c r="I42" s="72"/>
      <c r="J42" s="72"/>
      <c r="K42" s="72"/>
      <c r="L42" s="72"/>
      <c r="M42" s="28"/>
      <c r="N42" s="28"/>
      <c r="O42" s="72"/>
      <c r="Q42" s="30" t="s">
        <v>41</v>
      </c>
      <c r="R42" s="28">
        <v>1127.6743456978099</v>
      </c>
      <c r="S42" s="28">
        <v>2193.0734634894702</v>
      </c>
      <c r="T42" s="28">
        <v>2193.0734634894702</v>
      </c>
      <c r="U42" s="28">
        <v>3389.6583118026001</v>
      </c>
      <c r="V42" s="28">
        <v>588.268453664361</v>
      </c>
      <c r="W42" s="28">
        <v>10299.746525037601</v>
      </c>
      <c r="X42" s="28">
        <v>360924.95117334602</v>
      </c>
      <c r="Y42" s="28">
        <v>2683.8745207577199</v>
      </c>
      <c r="Z42" s="28">
        <v>1478.8742697692201</v>
      </c>
      <c r="AA42" s="28">
        <v>571.73565731775102</v>
      </c>
      <c r="AB42" s="28">
        <v>468.398279355108</v>
      </c>
      <c r="AC42" s="28">
        <v>3670.1593460000399</v>
      </c>
      <c r="AD42" s="28">
        <v>3670.1593460000399</v>
      </c>
      <c r="AE42" s="28">
        <v>6359358.3035239903</v>
      </c>
      <c r="AF42" s="28">
        <v>0</v>
      </c>
      <c r="AG42" s="28">
        <v>1073.05029578055</v>
      </c>
      <c r="AH42" s="28">
        <v>188.60050256829501</v>
      </c>
      <c r="AI42" s="28">
        <v>931.05029653823499</v>
      </c>
      <c r="AJ42" s="28">
        <v>3684.8914502456801</v>
      </c>
      <c r="AK42" s="28">
        <v>636.82772090112996</v>
      </c>
      <c r="AL42" s="28">
        <v>5896.8606873224298</v>
      </c>
      <c r="AM42" s="28">
        <v>0</v>
      </c>
      <c r="AN42" s="28">
        <v>3188.1989488066902</v>
      </c>
      <c r="AO42" s="28">
        <v>354.24442330161901</v>
      </c>
      <c r="AP42" s="28">
        <v>3542.4433721083101</v>
      </c>
      <c r="AQ42" s="28">
        <v>450.02518041785999</v>
      </c>
      <c r="AR42" s="28">
        <v>4343.7390800677804</v>
      </c>
      <c r="AS42" s="28">
        <v>16.604205118007801</v>
      </c>
      <c r="AT42" s="28">
        <v>27955.941038729899</v>
      </c>
      <c r="AU42" s="28">
        <v>80.627882429868194</v>
      </c>
      <c r="AV42" s="28">
        <v>806.92736930041804</v>
      </c>
      <c r="AW42" s="28">
        <v>3015.95527305819</v>
      </c>
      <c r="AX42" s="28">
        <v>13.1741999770719</v>
      </c>
      <c r="AY42" s="28">
        <v>0</v>
      </c>
      <c r="AZ42" s="28">
        <v>567.78558171574696</v>
      </c>
      <c r="BA42" s="28">
        <v>35482.989792747503</v>
      </c>
      <c r="BB42" s="28">
        <v>30070.4769224753</v>
      </c>
      <c r="BC42" s="28">
        <v>5412.5128702722104</v>
      </c>
      <c r="BD42" s="28">
        <v>5.9015379119253497</v>
      </c>
      <c r="BE42" s="28">
        <v>1.5409447479231899</v>
      </c>
      <c r="BF42" s="28">
        <v>398.422797747537</v>
      </c>
      <c r="BG42" s="28">
        <v>122.98048548531899</v>
      </c>
      <c r="BH42" s="28">
        <v>10035.2934847126</v>
      </c>
      <c r="BI42" s="28">
        <v>203.68079586170401</v>
      </c>
      <c r="BJ42" s="28">
        <v>145.50592167116901</v>
      </c>
      <c r="BK42" s="28">
        <v>14338.2283940287</v>
      </c>
      <c r="BL42" s="28">
        <v>650.24089139484101</v>
      </c>
      <c r="BM42" s="28">
        <v>35.305668574171698</v>
      </c>
      <c r="BN42" s="28">
        <v>274.02032574237802</v>
      </c>
      <c r="BO42" s="28">
        <v>8.5220543925483803</v>
      </c>
      <c r="BP42" s="28">
        <v>2289.6561979076801</v>
      </c>
      <c r="BQ42" s="28">
        <v>1061.6208016473099</v>
      </c>
      <c r="BR42" s="28">
        <v>0</v>
      </c>
      <c r="BS42" s="28">
        <v>1271.31897680818</v>
      </c>
      <c r="BT42" s="28">
        <v>4043.8906556256402</v>
      </c>
      <c r="BU42" s="28">
        <v>23651.3650463144</v>
      </c>
      <c r="BV42" s="28">
        <v>84767.3843947485</v>
      </c>
      <c r="BW42" s="28">
        <v>3282.7163243886998</v>
      </c>
      <c r="BX42" s="28"/>
      <c r="BY42" s="52">
        <f t="shared" si="12"/>
        <v>8.0484006478588577E-5</v>
      </c>
      <c r="BZ42" s="52">
        <f t="shared" si="13"/>
        <v>8.0921859831859297E-5</v>
      </c>
      <c r="CA42" s="52">
        <f t="shared" si="14"/>
        <v>1.2645699666913977E-4</v>
      </c>
      <c r="CB42" s="52">
        <f t="shared" si="15"/>
        <v>1.1120851291048848E-4</v>
      </c>
      <c r="CC42" s="52">
        <f t="shared" si="16"/>
        <v>1.1603102545190805E-4</v>
      </c>
      <c r="CD42" s="52">
        <f t="shared" si="17"/>
        <v>1.0214625034012554E-4</v>
      </c>
      <c r="CE42" s="52">
        <f t="shared" si="18"/>
        <v>8.0996044133942386E-5</v>
      </c>
      <c r="CF42" s="74">
        <f t="shared" si="19"/>
        <v>2.1930734634894703E+53</v>
      </c>
      <c r="CG42" s="74">
        <f t="shared" si="20"/>
        <v>5.8826845366436104E+52</v>
      </c>
      <c r="CH42" s="74">
        <f t="shared" si="21"/>
        <v>3.6701593460000397E+53</v>
      </c>
      <c r="CI42" s="74">
        <f t="shared" si="22"/>
        <v>3.6848914502456799E+53</v>
      </c>
      <c r="CJ42" s="52" t="e">
        <f>(#REF!-M42)/(M42+1E-50)</f>
        <v>#REF!</v>
      </c>
      <c r="CK42" s="52" t="e">
        <f>(#REF!-N42)/(N42+1E-50)</f>
        <v>#REF!</v>
      </c>
      <c r="CL42" s="74">
        <f t="shared" si="23"/>
        <v>6.3682772090112993E+52</v>
      </c>
    </row>
    <row r="43" spans="1:90" x14ac:dyDescent="0.3">
      <c r="A43" s="30" t="s">
        <v>42</v>
      </c>
      <c r="B43" s="28">
        <v>520009.26026088302</v>
      </c>
      <c r="C43" s="28">
        <v>8584.4087526299099</v>
      </c>
      <c r="D43" s="28">
        <v>9654.7509525099504</v>
      </c>
      <c r="E43" s="28">
        <v>55185.5953652608</v>
      </c>
      <c r="F43" s="28">
        <v>46767.452817929901</v>
      </c>
      <c r="G43" s="28">
        <v>4690.4642335200197</v>
      </c>
      <c r="H43" s="28">
        <v>123400.872452179</v>
      </c>
      <c r="I43" s="72"/>
      <c r="J43" s="72"/>
      <c r="K43" s="72"/>
      <c r="L43" s="72"/>
      <c r="M43" s="28"/>
      <c r="N43" s="28"/>
      <c r="O43" s="72"/>
      <c r="Q43" s="30" t="s">
        <v>42</v>
      </c>
      <c r="R43" s="28">
        <v>2373.4740039308299</v>
      </c>
      <c r="S43" s="28">
        <v>3160.81030504918</v>
      </c>
      <c r="T43" s="28">
        <v>3160.81030504918</v>
      </c>
      <c r="U43" s="28">
        <v>4660.3229865844996</v>
      </c>
      <c r="V43" s="28">
        <v>1576.0713467768801</v>
      </c>
      <c r="W43" s="28">
        <v>11322.8581496935</v>
      </c>
      <c r="X43" s="28">
        <v>520106.64830436901</v>
      </c>
      <c r="Y43" s="28">
        <v>4936.00433701986</v>
      </c>
      <c r="Z43" s="28">
        <v>1665.2031728028701</v>
      </c>
      <c r="AA43" s="28">
        <v>1368.54142342914</v>
      </c>
      <c r="AB43" s="28">
        <v>71.804563353235395</v>
      </c>
      <c r="AC43" s="28">
        <v>7551.3816516924699</v>
      </c>
      <c r="AD43" s="28">
        <v>7551.3816516924699</v>
      </c>
      <c r="AE43" s="28">
        <v>17543353.090079501</v>
      </c>
      <c r="AF43" s="28">
        <v>0</v>
      </c>
      <c r="AG43" s="28">
        <v>1962.27942181922</v>
      </c>
      <c r="AH43" s="28">
        <v>503.261563882556</v>
      </c>
      <c r="AI43" s="28">
        <v>1106.25633685565</v>
      </c>
      <c r="AJ43" s="28">
        <v>4629.7275598885199</v>
      </c>
      <c r="AK43" s="28">
        <v>953.68794386244303</v>
      </c>
      <c r="AL43" s="28">
        <v>8586.0190995772591</v>
      </c>
      <c r="AM43" s="28">
        <v>0</v>
      </c>
      <c r="AN43" s="28">
        <v>8691.0016722498694</v>
      </c>
      <c r="AO43" s="28">
        <v>965.66673868218697</v>
      </c>
      <c r="AP43" s="28">
        <v>9656.6684109320595</v>
      </c>
      <c r="AQ43" s="28">
        <v>672.41471683289899</v>
      </c>
      <c r="AR43" s="28">
        <v>5981.54941040416</v>
      </c>
      <c r="AS43" s="28">
        <v>24.380143748628999</v>
      </c>
      <c r="AT43" s="28">
        <v>37539.008909928998</v>
      </c>
      <c r="AU43" s="28">
        <v>94.589144679420301</v>
      </c>
      <c r="AV43" s="28">
        <v>870.94057908805701</v>
      </c>
      <c r="AW43" s="28">
        <v>4833.1377708626096</v>
      </c>
      <c r="AX43" s="28">
        <v>20.601938747995099</v>
      </c>
      <c r="AY43" s="28">
        <v>0</v>
      </c>
      <c r="AZ43" s="28">
        <v>607.61295633415398</v>
      </c>
      <c r="BA43" s="28">
        <v>55197.088648220401</v>
      </c>
      <c r="BB43" s="28">
        <v>46777.3555782072</v>
      </c>
      <c r="BC43" s="28">
        <v>8419.7330700132807</v>
      </c>
      <c r="BD43" s="28">
        <v>6.0949008117418098</v>
      </c>
      <c r="BE43" s="28">
        <v>3.3207982467964001</v>
      </c>
      <c r="BF43" s="28">
        <v>607.99631529621797</v>
      </c>
      <c r="BG43" s="28">
        <v>148.233976437</v>
      </c>
      <c r="BH43" s="28">
        <v>15887.0765592354</v>
      </c>
      <c r="BI43" s="28">
        <v>263.96486658950403</v>
      </c>
      <c r="BJ43" s="28">
        <v>318.493952604154</v>
      </c>
      <c r="BK43" s="28">
        <v>22698.662774516699</v>
      </c>
      <c r="BL43" s="28">
        <v>588.11525270063805</v>
      </c>
      <c r="BM43" s="28">
        <v>38.0345904158468</v>
      </c>
      <c r="BN43" s="28">
        <v>334.87958425679398</v>
      </c>
      <c r="BO43" s="28">
        <v>19.334726336083602</v>
      </c>
      <c r="BP43" s="28">
        <v>4691.37680779113</v>
      </c>
      <c r="BQ43" s="28">
        <v>1606.7024583279899</v>
      </c>
      <c r="BR43" s="28">
        <v>0</v>
      </c>
      <c r="BS43" s="28">
        <v>4183.7938297014398</v>
      </c>
      <c r="BT43" s="28">
        <v>5876.8948146886996</v>
      </c>
      <c r="BU43" s="28">
        <v>33075.978385668699</v>
      </c>
      <c r="BV43" s="28">
        <v>123424.00949795201</v>
      </c>
      <c r="BW43" s="28">
        <v>4516.55111734824</v>
      </c>
      <c r="BX43" s="28"/>
      <c r="BY43" s="52">
        <f t="shared" si="12"/>
        <v>1.872813638686565E-4</v>
      </c>
      <c r="BZ43" s="52">
        <f t="shared" si="13"/>
        <v>1.8758973317245959E-4</v>
      </c>
      <c r="CA43" s="52">
        <f t="shared" si="14"/>
        <v>1.9860257727421113E-4</v>
      </c>
      <c r="CB43" s="52">
        <f t="shared" si="15"/>
        <v>2.0826599556512227E-4</v>
      </c>
      <c r="CC43" s="52">
        <f t="shared" si="16"/>
        <v>2.1174470022669164E-4</v>
      </c>
      <c r="CD43" s="52">
        <f t="shared" si="17"/>
        <v>1.9455947762881938E-4</v>
      </c>
      <c r="CE43" s="52">
        <f t="shared" si="18"/>
        <v>1.8749499345698984E-4</v>
      </c>
      <c r="CF43" s="74">
        <f t="shared" si="19"/>
        <v>3.1608103050491801E+53</v>
      </c>
      <c r="CG43" s="74">
        <f t="shared" si="20"/>
        <v>1.5760713467768801E+53</v>
      </c>
      <c r="CH43" s="74">
        <f t="shared" si="21"/>
        <v>7.5513816516924698E+53</v>
      </c>
      <c r="CI43" s="74">
        <f t="shared" si="22"/>
        <v>4.62972755988852E+53</v>
      </c>
      <c r="CJ43" s="52" t="e">
        <f>(#REF!-M43)/(M43+1E-50)</f>
        <v>#REF!</v>
      </c>
      <c r="CK43" s="52" t="e">
        <f>(#REF!-N43)/(N43+1E-50)</f>
        <v>#REF!</v>
      </c>
      <c r="CL43" s="74">
        <f t="shared" si="23"/>
        <v>9.5368794386244302E+52</v>
      </c>
    </row>
    <row r="44" spans="1:90" x14ac:dyDescent="0.3">
      <c r="A44" s="30" t="s">
        <v>43</v>
      </c>
      <c r="B44" s="28">
        <v>994269.35454780899</v>
      </c>
      <c r="C44" s="28">
        <v>16350.0064583485</v>
      </c>
      <c r="D44" s="28">
        <v>15187.2294483308</v>
      </c>
      <c r="E44" s="28">
        <v>102593.280997782</v>
      </c>
      <c r="F44" s="28">
        <v>86943.438429711794</v>
      </c>
      <c r="G44" s="28">
        <v>7967.5032917194603</v>
      </c>
      <c r="H44" s="28">
        <v>235031.398071937</v>
      </c>
      <c r="I44" s="72"/>
      <c r="J44" s="72"/>
      <c r="K44" s="72"/>
      <c r="L44" s="72"/>
      <c r="M44" s="28"/>
      <c r="N44" s="28"/>
      <c r="O44" s="72"/>
      <c r="Q44" s="30" t="s">
        <v>43</v>
      </c>
      <c r="R44" s="28">
        <v>3309.9450918539001</v>
      </c>
      <c r="S44" s="28">
        <v>6433.0489761240096</v>
      </c>
      <c r="T44" s="28">
        <v>6433.0489761240096</v>
      </c>
      <c r="U44" s="28">
        <v>9357.2772674612206</v>
      </c>
      <c r="V44" s="28">
        <v>1727.26127881203</v>
      </c>
      <c r="W44" s="28">
        <v>24183.240591070102</v>
      </c>
      <c r="X44" s="28">
        <v>994615.25129882304</v>
      </c>
      <c r="Y44" s="28">
        <v>7954.5027205285996</v>
      </c>
      <c r="Z44" s="28">
        <v>3203.1780391421098</v>
      </c>
      <c r="AA44" s="28">
        <v>2272.2553960485502</v>
      </c>
      <c r="AB44" s="28">
        <v>1374.0836274185499</v>
      </c>
      <c r="AC44" s="28">
        <v>9636.2290645289504</v>
      </c>
      <c r="AD44" s="28">
        <v>9636.2290645289504</v>
      </c>
      <c r="AE44" s="28">
        <v>25794065.650732201</v>
      </c>
      <c r="AF44" s="28">
        <v>0</v>
      </c>
      <c r="AG44" s="28">
        <v>3148.8508088366998</v>
      </c>
      <c r="AH44" s="28">
        <v>552.76163240140102</v>
      </c>
      <c r="AI44" s="28">
        <v>2730.9854024505198</v>
      </c>
      <c r="AJ44" s="28">
        <v>8835.4617837993101</v>
      </c>
      <c r="AK44" s="28">
        <v>1865.2909125418801</v>
      </c>
      <c r="AL44" s="28">
        <v>16355.6082376715</v>
      </c>
      <c r="AM44" s="28">
        <v>0</v>
      </c>
      <c r="AN44" s="28">
        <v>13669.2587103563</v>
      </c>
      <c r="AO44" s="28">
        <v>1518.8065538835799</v>
      </c>
      <c r="AP44" s="28">
        <v>15188.0652642399</v>
      </c>
      <c r="AQ44" s="28">
        <v>1312.42651242229</v>
      </c>
      <c r="AR44" s="28">
        <v>12730.0907442117</v>
      </c>
      <c r="AS44" s="28">
        <v>41.227024670392403</v>
      </c>
      <c r="AT44" s="28">
        <v>77111.306272649497</v>
      </c>
      <c r="AU44" s="28">
        <v>88.588227118834595</v>
      </c>
      <c r="AV44" s="28">
        <v>531.526950026951</v>
      </c>
      <c r="AW44" s="28">
        <v>9386.6842833683295</v>
      </c>
      <c r="AX44" s="28">
        <v>38.610745929363901</v>
      </c>
      <c r="AY44" s="28">
        <v>0</v>
      </c>
      <c r="AZ44" s="28">
        <v>349.54709469986801</v>
      </c>
      <c r="BA44" s="28">
        <v>102625.788357253</v>
      </c>
      <c r="BB44" s="28">
        <v>86971.108202403906</v>
      </c>
      <c r="BC44" s="28">
        <v>15654.680154849601</v>
      </c>
      <c r="BD44" s="28">
        <v>2.5986127915132999</v>
      </c>
      <c r="BE44" s="28">
        <v>8.7888069702573404</v>
      </c>
      <c r="BF44" s="28">
        <v>1097.0600543462399</v>
      </c>
      <c r="BG44" s="28">
        <v>153.68705127300299</v>
      </c>
      <c r="BH44" s="28">
        <v>30320.122756284301</v>
      </c>
      <c r="BI44" s="28">
        <v>341.10514761123699</v>
      </c>
      <c r="BJ44" s="28">
        <v>852.97991858053297</v>
      </c>
      <c r="BK44" s="28">
        <v>43318.543622441903</v>
      </c>
      <c r="BL44" s="28">
        <v>1174.5897078390301</v>
      </c>
      <c r="BM44" s="28">
        <v>22.919059351907201</v>
      </c>
      <c r="BN44" s="28">
        <v>363.96731055683199</v>
      </c>
      <c r="BO44" s="28">
        <v>53.151536382384997</v>
      </c>
      <c r="BP44" s="28">
        <v>7968.91398469666</v>
      </c>
      <c r="BQ44" s="28">
        <v>3116.1916693338198</v>
      </c>
      <c r="BR44" s="28">
        <v>0</v>
      </c>
      <c r="BS44" s="28">
        <v>3710.3406706211799</v>
      </c>
      <c r="BT44" s="28">
        <v>11264.9058995707</v>
      </c>
      <c r="BU44" s="28">
        <v>64611.3075302656</v>
      </c>
      <c r="BV44" s="28">
        <v>235111.91698600599</v>
      </c>
      <c r="BW44" s="28">
        <v>9102.3963035729194</v>
      </c>
      <c r="BX44" s="28"/>
      <c r="BY44" s="52">
        <f t="shared" si="12"/>
        <v>3.4789038748092864E-4</v>
      </c>
      <c r="BZ44" s="52">
        <f t="shared" si="13"/>
        <v>3.4261633701924125E-4</v>
      </c>
      <c r="CA44" s="52">
        <f t="shared" si="14"/>
        <v>5.5034126661740146E-5</v>
      </c>
      <c r="CB44" s="52">
        <f t="shared" si="15"/>
        <v>3.1685661239063269E-4</v>
      </c>
      <c r="CC44" s="52">
        <f t="shared" si="16"/>
        <v>3.1825026927686167E-4</v>
      </c>
      <c r="CD44" s="52">
        <f t="shared" si="17"/>
        <v>1.7705583864217607E-4</v>
      </c>
      <c r="CE44" s="52">
        <f t="shared" si="18"/>
        <v>3.4258790412481868E-4</v>
      </c>
      <c r="CF44" s="74">
        <f t="shared" si="19"/>
        <v>6.4330489761240096E+53</v>
      </c>
      <c r="CG44" s="74">
        <f t="shared" si="20"/>
        <v>1.7272612788120299E+53</v>
      </c>
      <c r="CH44" s="74">
        <f t="shared" si="21"/>
        <v>9.6362290645289509E+53</v>
      </c>
      <c r="CI44" s="74">
        <f t="shared" si="22"/>
        <v>8.8354617837993098E+53</v>
      </c>
      <c r="CJ44" s="52" t="e">
        <f>(#REF!-M44)/(M44+1E-50)</f>
        <v>#REF!</v>
      </c>
      <c r="CK44" s="52" t="e">
        <f>(#REF!-N44)/(N44+1E-50)</f>
        <v>#REF!</v>
      </c>
      <c r="CL44" s="74">
        <f t="shared" si="23"/>
        <v>1.86529091254188E+53</v>
      </c>
    </row>
    <row r="45" spans="1:90" x14ac:dyDescent="0.3">
      <c r="A45" s="30" t="s">
        <v>44</v>
      </c>
      <c r="B45" s="28">
        <v>195852.95497799999</v>
      </c>
      <c r="C45" s="28">
        <v>3215.2662849999801</v>
      </c>
      <c r="D45" s="28">
        <v>2714.3517340000099</v>
      </c>
      <c r="E45" s="28">
        <v>19961.403733999799</v>
      </c>
      <c r="F45" s="28">
        <v>16916.444048000001</v>
      </c>
      <c r="G45" s="28">
        <v>1484.66389200001</v>
      </c>
      <c r="H45" s="28">
        <v>46219.488417000102</v>
      </c>
      <c r="I45" s="72"/>
      <c r="J45" s="72"/>
      <c r="K45" s="72"/>
      <c r="L45" s="72"/>
      <c r="M45" s="28"/>
      <c r="N45" s="28"/>
      <c r="O45" s="72"/>
      <c r="Q45" s="30" t="s">
        <v>44</v>
      </c>
      <c r="R45" s="28">
        <v>616.60348180874803</v>
      </c>
      <c r="S45" s="28">
        <v>1199.9932921443001</v>
      </c>
      <c r="T45" s="28">
        <v>1199.9932921443001</v>
      </c>
      <c r="U45" s="28">
        <v>1849.4401483843401</v>
      </c>
      <c r="V45" s="28">
        <v>321.95554020489101</v>
      </c>
      <c r="W45" s="28">
        <v>5738.2336382596204</v>
      </c>
      <c r="X45" s="28">
        <v>195852.898997218</v>
      </c>
      <c r="Y45" s="28">
        <v>1465.84577930821</v>
      </c>
      <c r="Z45" s="28">
        <v>832.93682095209101</v>
      </c>
      <c r="AA45" s="28">
        <v>307.648391064897</v>
      </c>
      <c r="AB45" s="28">
        <v>256.31665675362399</v>
      </c>
      <c r="AC45" s="28">
        <v>1915.48065241581</v>
      </c>
      <c r="AD45" s="28">
        <v>1915.48065241581</v>
      </c>
      <c r="AE45" s="28">
        <v>4724123.1293189302</v>
      </c>
      <c r="AF45" s="28">
        <v>0</v>
      </c>
      <c r="AG45" s="28">
        <v>587.56006151167003</v>
      </c>
      <c r="AH45" s="28">
        <v>103.262707931842</v>
      </c>
      <c r="AI45" s="28">
        <v>509.58394788251098</v>
      </c>
      <c r="AJ45" s="28">
        <v>1853.15015121286</v>
      </c>
      <c r="AK45" s="28">
        <v>348.45926309514402</v>
      </c>
      <c r="AL45" s="28">
        <v>3215.26549862817</v>
      </c>
      <c r="AM45" s="28">
        <v>0</v>
      </c>
      <c r="AN45" s="28">
        <v>2442.9156811576399</v>
      </c>
      <c r="AO45" s="28">
        <v>271.43511590008598</v>
      </c>
      <c r="AP45" s="28">
        <v>2714.3507970577298</v>
      </c>
      <c r="AQ45" s="28">
        <v>246.43385176121001</v>
      </c>
      <c r="AR45" s="28">
        <v>2340.0678265284801</v>
      </c>
      <c r="AS45" s="28">
        <v>9.7829213397157098</v>
      </c>
      <c r="AT45" s="28">
        <v>15371.636412133499</v>
      </c>
      <c r="AU45" s="28">
        <v>54.757900249122201</v>
      </c>
      <c r="AV45" s="28">
        <v>571.09564904302795</v>
      </c>
      <c r="AW45" s="28">
        <v>1653.57979535662</v>
      </c>
      <c r="AX45" s="28">
        <v>7.3785621794782701</v>
      </c>
      <c r="AY45" s="28">
        <v>0</v>
      </c>
      <c r="AZ45" s="28">
        <v>403.43461577065301</v>
      </c>
      <c r="BA45" s="28">
        <v>19962.0593655292</v>
      </c>
      <c r="BB45" s="28">
        <v>16917.100474867399</v>
      </c>
      <c r="BC45" s="28">
        <v>3044.9588906617701</v>
      </c>
      <c r="BD45" s="28">
        <v>4.2605194574976402</v>
      </c>
      <c r="BE45" s="28">
        <v>0.58536618064672497</v>
      </c>
      <c r="BF45" s="28">
        <v>227.73772891273501</v>
      </c>
      <c r="BG45" s="28">
        <v>82.314868671880603</v>
      </c>
      <c r="BH45" s="28">
        <v>5561.4689919542298</v>
      </c>
      <c r="BI45" s="28">
        <v>130.70413716661901</v>
      </c>
      <c r="BJ45" s="28">
        <v>53.773745282384503</v>
      </c>
      <c r="BK45" s="28">
        <v>7946.2629874788499</v>
      </c>
      <c r="BL45" s="28">
        <v>378.92411560789799</v>
      </c>
      <c r="BM45" s="28">
        <v>25.009171350827</v>
      </c>
      <c r="BN45" s="28">
        <v>182.011639484559</v>
      </c>
      <c r="BO45" s="28">
        <v>2.9418749885999</v>
      </c>
      <c r="BP45" s="28">
        <v>1484.6634986742499</v>
      </c>
      <c r="BQ45" s="28">
        <v>581.23436656310605</v>
      </c>
      <c r="BR45" s="28">
        <v>0</v>
      </c>
      <c r="BS45" s="28">
        <v>695.98512797252602</v>
      </c>
      <c r="BT45" s="28">
        <v>2222.01858667753</v>
      </c>
      <c r="BU45" s="28">
        <v>12928.8477266051</v>
      </c>
      <c r="BV45" s="28">
        <v>46219.474178144403</v>
      </c>
      <c r="BW45" s="28">
        <v>1803.80327076601</v>
      </c>
      <c r="BX45" s="28"/>
      <c r="BY45" s="52">
        <f t="shared" si="12"/>
        <v>-2.8583067333217823E-7</v>
      </c>
      <c r="BZ45" s="52">
        <f t="shared" si="13"/>
        <v>-2.4457439615648916E-7</v>
      </c>
      <c r="CA45" s="52">
        <f t="shared" si="14"/>
        <v>-3.45180865228774E-7</v>
      </c>
      <c r="CB45" s="52">
        <f t="shared" si="15"/>
        <v>3.284496111280005E-5</v>
      </c>
      <c r="CC45" s="52">
        <f t="shared" si="16"/>
        <v>3.8804069314732471E-5</v>
      </c>
      <c r="CD45" s="52">
        <f t="shared" si="17"/>
        <v>-2.6492579380030221E-7</v>
      </c>
      <c r="CE45" s="52">
        <f t="shared" si="18"/>
        <v>-3.0807038734816671E-7</v>
      </c>
      <c r="CF45" s="74">
        <f t="shared" si="19"/>
        <v>1.1999932921443E+53</v>
      </c>
      <c r="CG45" s="74">
        <f t="shared" si="20"/>
        <v>3.2195554020489102E+52</v>
      </c>
      <c r="CH45" s="74">
        <f t="shared" si="21"/>
        <v>1.9154806524158099E+53</v>
      </c>
      <c r="CI45" s="74">
        <f t="shared" si="22"/>
        <v>1.85315015121286E+53</v>
      </c>
      <c r="CJ45" s="52" t="e">
        <f>(#REF!-M45)/(M45+1E-50)</f>
        <v>#REF!</v>
      </c>
      <c r="CK45" s="52" t="e">
        <f>(#REF!-N45)/(N45+1E-50)</f>
        <v>#REF!</v>
      </c>
      <c r="CL45" s="74">
        <f t="shared" si="23"/>
        <v>3.4845926309514401E+52</v>
      </c>
    </row>
    <row r="46" spans="1:90" x14ac:dyDescent="0.3">
      <c r="A46" s="30" t="s">
        <v>45</v>
      </c>
      <c r="B46" s="28">
        <v>4771.32278235999</v>
      </c>
      <c r="C46" s="28">
        <v>78.202165120000004</v>
      </c>
      <c r="D46" s="28">
        <v>59.568617839999902</v>
      </c>
      <c r="E46" s="28">
        <v>480.43844184</v>
      </c>
      <c r="F46" s="28">
        <v>407.15120031999902</v>
      </c>
      <c r="G46" s="28">
        <v>34.163923199999999</v>
      </c>
      <c r="H46" s="28">
        <v>1124.15696336</v>
      </c>
      <c r="I46" s="72"/>
      <c r="J46" s="72"/>
      <c r="K46" s="72"/>
      <c r="L46" s="72"/>
      <c r="M46" s="28"/>
      <c r="N46" s="28"/>
      <c r="O46" s="72"/>
      <c r="Q46" s="30" t="s">
        <v>45</v>
      </c>
      <c r="R46" s="28">
        <v>29.094226713295701</v>
      </c>
      <c r="S46" s="28">
        <v>28.725089216312298</v>
      </c>
      <c r="T46" s="28">
        <v>28.725089216312298</v>
      </c>
      <c r="U46" s="28">
        <v>42.456391896360699</v>
      </c>
      <c r="V46" s="28">
        <v>12.7127845542028</v>
      </c>
      <c r="W46" s="28">
        <v>103.837734635107</v>
      </c>
      <c r="X46" s="28">
        <v>4771.3211655836403</v>
      </c>
      <c r="Y46" s="28">
        <v>48.800520048095997</v>
      </c>
      <c r="Z46" s="28">
        <v>12.8410179595922</v>
      </c>
      <c r="AA46" s="28">
        <v>16.2627227336705</v>
      </c>
      <c r="AB46" s="28">
        <v>0.53771090207042604</v>
      </c>
      <c r="AC46" s="28">
        <v>75.233844828135304</v>
      </c>
      <c r="AD46" s="28">
        <v>75.233844828135304</v>
      </c>
      <c r="AE46" s="28">
        <v>83071.320677259806</v>
      </c>
      <c r="AF46" s="28">
        <v>0</v>
      </c>
      <c r="AG46" s="28">
        <v>23.2730413327204</v>
      </c>
      <c r="AH46" s="28">
        <v>6.2655526281489404</v>
      </c>
      <c r="AI46" s="28">
        <v>10.3555203416987</v>
      </c>
      <c r="AJ46" s="28">
        <v>44.1013181627848</v>
      </c>
      <c r="AK46" s="28">
        <v>8.9089154392083199</v>
      </c>
      <c r="AL46" s="28">
        <v>78.2021341986474</v>
      </c>
      <c r="AM46" s="28">
        <v>0</v>
      </c>
      <c r="AN46" s="28">
        <v>53.611730288750302</v>
      </c>
      <c r="AO46" s="28">
        <v>5.9568567242624102</v>
      </c>
      <c r="AP46" s="28">
        <v>59.568587013012703</v>
      </c>
      <c r="AQ46" s="28">
        <v>6.26692189675446</v>
      </c>
      <c r="AR46" s="28">
        <v>57.054524313618401</v>
      </c>
      <c r="AS46" s="28">
        <v>0.18732881198432499</v>
      </c>
      <c r="AT46" s="28">
        <v>341.60493337753599</v>
      </c>
      <c r="AU46" s="28">
        <v>0.29399859014423702</v>
      </c>
      <c r="AV46" s="28">
        <v>0.98367929363911399</v>
      </c>
      <c r="AW46" s="28">
        <v>44.497718701257099</v>
      </c>
      <c r="AX46" s="28">
        <v>0.181179312929556</v>
      </c>
      <c r="AY46" s="28">
        <v>0</v>
      </c>
      <c r="AZ46" s="28">
        <v>0.55724741260051602</v>
      </c>
      <c r="BA46" s="28">
        <v>480.44033878936398</v>
      </c>
      <c r="BB46" s="28">
        <v>407.15310258065301</v>
      </c>
      <c r="BC46" s="28">
        <v>73.287236208711505</v>
      </c>
      <c r="BD46" s="28">
        <v>8.5007247694792094E-5</v>
      </c>
      <c r="BE46" s="28">
        <v>4.4760894007286202E-2</v>
      </c>
      <c r="BF46" s="28">
        <v>5.08971366920749</v>
      </c>
      <c r="BG46" s="28">
        <v>0.55084033355930695</v>
      </c>
      <c r="BH46" s="28">
        <v>143.024561142435</v>
      </c>
      <c r="BI46" s="28">
        <v>1.3898419286033099</v>
      </c>
      <c r="BJ46" s="28">
        <v>4.3539786951944697</v>
      </c>
      <c r="BK46" s="28">
        <v>204.33824809713499</v>
      </c>
      <c r="BL46" s="28">
        <v>4.2109936108520296</v>
      </c>
      <c r="BM46" s="28">
        <v>4.1180192353268599E-2</v>
      </c>
      <c r="BN46" s="28">
        <v>1.34611659474087</v>
      </c>
      <c r="BO46" s="28">
        <v>0.27262390361392602</v>
      </c>
      <c r="BP46" s="28">
        <v>34.163918791426198</v>
      </c>
      <c r="BQ46" s="28">
        <v>15.748751977774999</v>
      </c>
      <c r="BR46" s="28">
        <v>0</v>
      </c>
      <c r="BS46" s="28">
        <v>21.760727964096802</v>
      </c>
      <c r="BT46" s="28">
        <v>54.554871337436502</v>
      </c>
      <c r="BU46" s="28">
        <v>291.86852411977702</v>
      </c>
      <c r="BV46" s="28">
        <v>1124.1565171381801</v>
      </c>
      <c r="BW46" s="28">
        <v>43.034063656510497</v>
      </c>
      <c r="BX46" s="28"/>
      <c r="BY46" s="52">
        <f t="shared" si="12"/>
        <v>-3.3885285557911539E-7</v>
      </c>
      <c r="BZ46" s="52">
        <f t="shared" si="13"/>
        <v>-3.9540276866110725E-7</v>
      </c>
      <c r="CA46" s="52">
        <f t="shared" si="14"/>
        <v>-5.1750381857377101E-7</v>
      </c>
      <c r="CB46" s="52">
        <f t="shared" si="15"/>
        <v>3.9483713183244557E-6</v>
      </c>
      <c r="CC46" s="52">
        <f t="shared" si="16"/>
        <v>4.6721234089373706E-6</v>
      </c>
      <c r="CD46" s="52">
        <f t="shared" si="17"/>
        <v>-1.2904178994082925E-7</v>
      </c>
      <c r="CE46" s="52">
        <f t="shared" si="18"/>
        <v>-3.9693907025506313E-7</v>
      </c>
      <c r="CF46" s="74">
        <f t="shared" si="19"/>
        <v>2.8725089216312298E+51</v>
      </c>
      <c r="CG46" s="74">
        <f t="shared" si="20"/>
        <v>1.27127845542028E+51</v>
      </c>
      <c r="CH46" s="74">
        <f t="shared" si="21"/>
        <v>7.5233844828135307E+51</v>
      </c>
      <c r="CI46" s="74">
        <f t="shared" si="22"/>
        <v>4.4101318162784799E+51</v>
      </c>
      <c r="CJ46" s="52" t="e">
        <f>(#REF!-M46)/(M46+1E-50)</f>
        <v>#REF!</v>
      </c>
      <c r="CK46" s="52" t="e">
        <f>(#REF!-N46)/(N46+1E-50)</f>
        <v>#REF!</v>
      </c>
      <c r="CL46" s="74">
        <f t="shared" si="23"/>
        <v>8.9089154392083195E+50</v>
      </c>
    </row>
    <row r="47" spans="1:90" x14ac:dyDescent="0.3">
      <c r="A47" s="30" t="s">
        <v>46</v>
      </c>
      <c r="B47" s="28">
        <v>307576.54391032102</v>
      </c>
      <c r="C47" s="28">
        <v>5060.5768350099797</v>
      </c>
      <c r="D47" s="28">
        <v>4837.7706992199501</v>
      </c>
      <c r="E47" s="28">
        <v>31861.8362704502</v>
      </c>
      <c r="F47" s="28">
        <v>27001.5552689502</v>
      </c>
      <c r="G47" s="28">
        <v>2507.4257881799799</v>
      </c>
      <c r="H47" s="28">
        <v>72745.779914429499</v>
      </c>
      <c r="I47" s="72"/>
      <c r="J47" s="72"/>
      <c r="K47" s="72"/>
      <c r="L47" s="72"/>
      <c r="M47" s="28"/>
      <c r="N47" s="28"/>
      <c r="O47" s="72"/>
      <c r="Q47" s="30" t="s">
        <v>46</v>
      </c>
      <c r="R47" s="28">
        <v>1311.57695296267</v>
      </c>
      <c r="S47" s="28">
        <v>1864.1234304050699</v>
      </c>
      <c r="T47" s="28">
        <v>1864.1234304050699</v>
      </c>
      <c r="U47" s="28">
        <v>2747.2602442586599</v>
      </c>
      <c r="V47" s="28">
        <v>948.38416912185505</v>
      </c>
      <c r="W47" s="28">
        <v>6666.8005325227696</v>
      </c>
      <c r="X47" s="28">
        <v>307643.17989032</v>
      </c>
      <c r="Y47" s="28">
        <v>2864.84471539376</v>
      </c>
      <c r="Z47" s="28">
        <v>1008.9429025583401</v>
      </c>
      <c r="AA47" s="28">
        <v>762.26644634737897</v>
      </c>
      <c r="AB47" s="28">
        <v>43.693786757878101</v>
      </c>
      <c r="AC47" s="28">
        <v>4376.0520313220304</v>
      </c>
      <c r="AD47" s="28">
        <v>4376.0520313220304</v>
      </c>
      <c r="AE47" s="28">
        <v>8904702.2211317401</v>
      </c>
      <c r="AF47" s="28">
        <v>0</v>
      </c>
      <c r="AG47" s="28">
        <v>1093.50341220787</v>
      </c>
      <c r="AH47" s="28">
        <v>276.96899100314403</v>
      </c>
      <c r="AI47" s="28">
        <v>648.88720657811598</v>
      </c>
      <c r="AJ47" s="28">
        <v>2706.67328874749</v>
      </c>
      <c r="AK47" s="28">
        <v>559.61216578527205</v>
      </c>
      <c r="AL47" s="28">
        <v>5061.6691497213897</v>
      </c>
      <c r="AM47" s="28">
        <v>0</v>
      </c>
      <c r="AN47" s="28">
        <v>4354.7599212420801</v>
      </c>
      <c r="AO47" s="28">
        <v>483.86230564019399</v>
      </c>
      <c r="AP47" s="28">
        <v>4838.6222268822703</v>
      </c>
      <c r="AQ47" s="28">
        <v>394.73432583026101</v>
      </c>
      <c r="AR47" s="28">
        <v>3496.0949444083599</v>
      </c>
      <c r="AS47" s="28">
        <v>14.3472077622535</v>
      </c>
      <c r="AT47" s="28">
        <v>22133.727036942699</v>
      </c>
      <c r="AU47" s="28">
        <v>60.374761069682499</v>
      </c>
      <c r="AV47" s="28">
        <v>574.66650128694801</v>
      </c>
      <c r="AW47" s="28">
        <v>2764.0713507167702</v>
      </c>
      <c r="AX47" s="28">
        <v>11.8747498164101</v>
      </c>
      <c r="AY47" s="28">
        <v>0</v>
      </c>
      <c r="AZ47" s="28">
        <v>402.321311089799</v>
      </c>
      <c r="BA47" s="28">
        <v>31869.252474026998</v>
      </c>
      <c r="BB47" s="28">
        <v>27007.945029922401</v>
      </c>
      <c r="BC47" s="28">
        <v>4861.3074441045601</v>
      </c>
      <c r="BD47" s="28">
        <v>4.0955617258883201</v>
      </c>
      <c r="BE47" s="28">
        <v>1.7447386755733301</v>
      </c>
      <c r="BF47" s="28">
        <v>353.24250903619401</v>
      </c>
      <c r="BG47" s="28">
        <v>93.634628139795097</v>
      </c>
      <c r="BH47" s="28">
        <v>9121.1348982842501</v>
      </c>
      <c r="BI47" s="28">
        <v>162.28668094049101</v>
      </c>
      <c r="BJ47" s="28">
        <v>166.67163720376701</v>
      </c>
      <c r="BK47" s="28">
        <v>13031.909756995499</v>
      </c>
      <c r="BL47" s="28">
        <v>360.13812254961999</v>
      </c>
      <c r="BM47" s="28">
        <v>25.115444245220001</v>
      </c>
      <c r="BN47" s="28">
        <v>210.425643446485</v>
      </c>
      <c r="BO47" s="28">
        <v>10.0276494873702</v>
      </c>
      <c r="BP47" s="28">
        <v>2507.9092178781598</v>
      </c>
      <c r="BQ47" s="28">
        <v>934.121699220388</v>
      </c>
      <c r="BR47" s="28">
        <v>0</v>
      </c>
      <c r="BS47" s="28">
        <v>2658.0668653637799</v>
      </c>
      <c r="BT47" s="28">
        <v>3452.5283813011902</v>
      </c>
      <c r="BU47" s="28">
        <v>19609.1820774359</v>
      </c>
      <c r="BV47" s="28">
        <v>72761.482972822501</v>
      </c>
      <c r="BW47" s="28">
        <v>2640.3808269879401</v>
      </c>
      <c r="BX47" s="28"/>
      <c r="BY47" s="52">
        <f t="shared" si="12"/>
        <v>2.1664844513761755E-4</v>
      </c>
      <c r="BZ47" s="52">
        <f t="shared" si="13"/>
        <v>2.1584786616677711E-4</v>
      </c>
      <c r="CA47" s="52">
        <f t="shared" si="14"/>
        <v>1.7601654052299838E-4</v>
      </c>
      <c r="CB47" s="52">
        <f t="shared" si="15"/>
        <v>2.3276133597097888E-4</v>
      </c>
      <c r="CC47" s="52">
        <f t="shared" si="16"/>
        <v>2.3664418247598137E-4</v>
      </c>
      <c r="CD47" s="52">
        <f t="shared" si="17"/>
        <v>1.9279920484935269E-4</v>
      </c>
      <c r="CE47" s="52">
        <f t="shared" si="18"/>
        <v>2.1586212164436411E-4</v>
      </c>
      <c r="CF47" s="74">
        <f t="shared" si="19"/>
        <v>1.8641234304050699E+53</v>
      </c>
      <c r="CG47" s="74">
        <f t="shared" si="20"/>
        <v>9.4838416912185503E+52</v>
      </c>
      <c r="CH47" s="74">
        <f t="shared" si="21"/>
        <v>4.3760520313220307E+53</v>
      </c>
      <c r="CI47" s="74">
        <f t="shared" si="22"/>
        <v>2.7066732887474898E+53</v>
      </c>
      <c r="CJ47" s="52" t="e">
        <f>(#REF!-M47)/(M47+1E-50)</f>
        <v>#REF!</v>
      </c>
      <c r="CK47" s="52" t="e">
        <f>(#REF!-N47)/(N47+1E-50)</f>
        <v>#REF!</v>
      </c>
      <c r="CL47" s="74">
        <f t="shared" si="23"/>
        <v>5.5961216578527209E+52</v>
      </c>
    </row>
    <row r="48" spans="1:90" x14ac:dyDescent="0.3">
      <c r="A48" s="30" t="s">
        <v>47</v>
      </c>
      <c r="B48" s="28">
        <v>633940.50482229795</v>
      </c>
      <c r="C48" s="28">
        <v>10384.198694569999</v>
      </c>
      <c r="D48" s="28">
        <v>7599.5810318201402</v>
      </c>
      <c r="E48" s="28">
        <v>63552.025278328598</v>
      </c>
      <c r="F48" s="28">
        <v>53857.650743990402</v>
      </c>
      <c r="G48" s="28">
        <v>4442.8507109400898</v>
      </c>
      <c r="H48" s="28">
        <v>149272.86298724799</v>
      </c>
      <c r="I48" s="72"/>
      <c r="J48" s="72"/>
      <c r="K48" s="72"/>
      <c r="L48" s="72"/>
      <c r="M48" s="28"/>
      <c r="N48" s="28"/>
      <c r="O48" s="72"/>
      <c r="Q48" s="30" t="s">
        <v>47</v>
      </c>
      <c r="R48" s="28">
        <v>1983.41477896846</v>
      </c>
      <c r="S48" s="28">
        <v>3853.8654093003101</v>
      </c>
      <c r="T48" s="28">
        <v>3853.8654093003101</v>
      </c>
      <c r="U48" s="28">
        <v>5978.2840878899096</v>
      </c>
      <c r="V48" s="28">
        <v>1033.4707900696001</v>
      </c>
      <c r="W48" s="28">
        <v>17680.108484048698</v>
      </c>
      <c r="X48" s="28">
        <v>635455.32551703101</v>
      </c>
      <c r="Y48" s="28">
        <v>4727.4041463590802</v>
      </c>
      <c r="Z48" s="28">
        <v>2501.64431483005</v>
      </c>
      <c r="AA48" s="28">
        <v>1025.9549203413701</v>
      </c>
      <c r="AB48" s="28">
        <v>823.02424065587104</v>
      </c>
      <c r="AC48" s="28">
        <v>6829.1814550321596</v>
      </c>
      <c r="AD48" s="28">
        <v>6829.1814550321596</v>
      </c>
      <c r="AE48" s="28">
        <v>12881482.9927774</v>
      </c>
      <c r="AF48" s="28">
        <v>0</v>
      </c>
      <c r="AG48" s="28">
        <v>1883.9626507645</v>
      </c>
      <c r="AH48" s="28">
        <v>331.158009522383</v>
      </c>
      <c r="AI48" s="28">
        <v>1635.56388905318</v>
      </c>
      <c r="AJ48" s="28">
        <v>7143.2444586588399</v>
      </c>
      <c r="AK48" s="28">
        <v>1119.0739719902999</v>
      </c>
      <c r="AL48" s="28">
        <v>10408.929357073799</v>
      </c>
      <c r="AM48" s="28">
        <v>0</v>
      </c>
      <c r="AN48" s="28">
        <v>6852.10960839784</v>
      </c>
      <c r="AO48" s="28">
        <v>761.34541182358498</v>
      </c>
      <c r="AP48" s="28">
        <v>7613.4550202214295</v>
      </c>
      <c r="AQ48" s="28">
        <v>790.040208879754</v>
      </c>
      <c r="AR48" s="28">
        <v>7783.5112744220296</v>
      </c>
      <c r="AS48" s="28">
        <v>28.4174205957219</v>
      </c>
      <c r="AT48" s="28">
        <v>48820.211291802902</v>
      </c>
      <c r="AU48" s="28">
        <v>115.14129205575399</v>
      </c>
      <c r="AV48" s="28">
        <v>1079.64275951994</v>
      </c>
      <c r="AW48" s="28">
        <v>5550.34097524771</v>
      </c>
      <c r="AX48" s="28">
        <v>23.755115337059099</v>
      </c>
      <c r="AY48" s="28">
        <v>0</v>
      </c>
      <c r="AZ48" s="28">
        <v>754.67158203685005</v>
      </c>
      <c r="BA48" s="28">
        <v>63701.365085881298</v>
      </c>
      <c r="BB48" s="28">
        <v>53984.408284824996</v>
      </c>
      <c r="BC48" s="28">
        <v>9716.9568010563398</v>
      </c>
      <c r="BD48" s="28">
        <v>7.6322080733587896</v>
      </c>
      <c r="BE48" s="28">
        <v>3.6533405990040602</v>
      </c>
      <c r="BF48" s="28">
        <v>703.95646026918405</v>
      </c>
      <c r="BG48" s="28">
        <v>179.42427761768499</v>
      </c>
      <c r="BH48" s="28">
        <v>18281.255283059101</v>
      </c>
      <c r="BI48" s="28">
        <v>314.88724328257098</v>
      </c>
      <c r="BJ48" s="28">
        <v>349.69814578907199</v>
      </c>
      <c r="BK48" s="28">
        <v>26119.434447704702</v>
      </c>
      <c r="BL48" s="28">
        <v>1047.97481914062</v>
      </c>
      <c r="BM48" s="28">
        <v>47.1688553158396</v>
      </c>
      <c r="BN48" s="28">
        <v>404.193702459696</v>
      </c>
      <c r="BO48" s="28">
        <v>21.135175861727198</v>
      </c>
      <c r="BP48" s="28">
        <v>4452.1570051145</v>
      </c>
      <c r="BQ48" s="28">
        <v>1864.1712966141199</v>
      </c>
      <c r="BR48" s="28">
        <v>0</v>
      </c>
      <c r="BS48" s="28">
        <v>2232.6342909734099</v>
      </c>
      <c r="BT48" s="28">
        <v>7068.1911545988696</v>
      </c>
      <c r="BU48" s="28">
        <v>41613.753279455901</v>
      </c>
      <c r="BV48" s="28">
        <v>149628.36543832801</v>
      </c>
      <c r="BW48" s="28">
        <v>5737.6328605749904</v>
      </c>
      <c r="BX48" s="28"/>
      <c r="BY48" s="52">
        <f t="shared" si="12"/>
        <v>2.389531325432008E-3</v>
      </c>
      <c r="BZ48" s="52">
        <f t="shared" si="13"/>
        <v>2.381566766122444E-3</v>
      </c>
      <c r="CA48" s="52">
        <f t="shared" si="14"/>
        <v>1.825625431612308E-3</v>
      </c>
      <c r="CB48" s="52">
        <f t="shared" si="15"/>
        <v>2.349882744077166E-3</v>
      </c>
      <c r="CC48" s="52">
        <f t="shared" si="16"/>
        <v>2.353566096618848E-3</v>
      </c>
      <c r="CD48" s="52">
        <f t="shared" si="17"/>
        <v>2.0946673160757556E-3</v>
      </c>
      <c r="CE48" s="52">
        <f t="shared" si="18"/>
        <v>2.3815611489302222E-3</v>
      </c>
      <c r="CF48" s="74">
        <f t="shared" si="19"/>
        <v>3.8538654093003098E+53</v>
      </c>
      <c r="CG48" s="74">
        <f t="shared" si="20"/>
        <v>1.0334707900696E+53</v>
      </c>
      <c r="CH48" s="74">
        <f t="shared" si="21"/>
        <v>6.8291814550321594E+53</v>
      </c>
      <c r="CI48" s="74">
        <f t="shared" si="22"/>
        <v>7.1432444586588403E+53</v>
      </c>
      <c r="CJ48" s="52" t="e">
        <f>(#REF!-M48)/(M48+1E-50)</f>
        <v>#REF!</v>
      </c>
      <c r="CK48" s="52" t="e">
        <f>(#REF!-N48)/(N48+1E-50)</f>
        <v>#REF!</v>
      </c>
      <c r="CL48" s="74">
        <f t="shared" si="23"/>
        <v>1.1190739719902998E+53</v>
      </c>
    </row>
    <row r="49" spans="1:90" x14ac:dyDescent="0.3">
      <c r="A49" s="30" t="s">
        <v>48</v>
      </c>
      <c r="B49" s="28">
        <v>225491.253145922</v>
      </c>
      <c r="C49" s="28">
        <v>3704.68808793995</v>
      </c>
      <c r="D49" s="28">
        <v>3272.0775208799801</v>
      </c>
      <c r="E49" s="28">
        <v>23113.391844539899</v>
      </c>
      <c r="F49" s="28">
        <v>19587.618730659899</v>
      </c>
      <c r="G49" s="28">
        <v>1754.28031127998</v>
      </c>
      <c r="H49" s="28">
        <v>53254.885340339599</v>
      </c>
      <c r="I49" s="72"/>
      <c r="J49" s="72"/>
      <c r="K49" s="72"/>
      <c r="L49" s="72"/>
      <c r="M49" s="28"/>
      <c r="N49" s="28"/>
      <c r="O49" s="72"/>
      <c r="Q49" s="30" t="s">
        <v>48</v>
      </c>
      <c r="R49" s="28">
        <v>1157.08917655201</v>
      </c>
      <c r="S49" s="28">
        <v>1363.1183158817801</v>
      </c>
      <c r="T49" s="28">
        <v>1363.1183158817801</v>
      </c>
      <c r="U49" s="28">
        <v>2011.63498358058</v>
      </c>
      <c r="V49" s="28">
        <v>651.11554858663101</v>
      </c>
      <c r="W49" s="28">
        <v>4899.6739584446505</v>
      </c>
      <c r="X49" s="28">
        <v>225561.94948329101</v>
      </c>
      <c r="Y49" s="28">
        <v>2198.6413760253299</v>
      </c>
      <c r="Z49" s="28">
        <v>677.45557331093403</v>
      </c>
      <c r="AA49" s="28">
        <v>658.07410557330502</v>
      </c>
      <c r="AB49" s="28">
        <v>28.9284379915659</v>
      </c>
      <c r="AC49" s="28">
        <v>3373.8283522974798</v>
      </c>
      <c r="AD49" s="28">
        <v>3373.8283522974798</v>
      </c>
      <c r="AE49" s="28">
        <v>5048187.9603023604</v>
      </c>
      <c r="AF49" s="28">
        <v>0</v>
      </c>
      <c r="AG49" s="28">
        <v>942.77489580944405</v>
      </c>
      <c r="AH49" s="28">
        <v>247.05760961666701</v>
      </c>
      <c r="AI49" s="28">
        <v>482.43803593198697</v>
      </c>
      <c r="AJ49" s="28">
        <v>2032.5632412774501</v>
      </c>
      <c r="AK49" s="28">
        <v>415.57688112957999</v>
      </c>
      <c r="AL49" s="28">
        <v>3705.84903971516</v>
      </c>
      <c r="AM49" s="28">
        <v>0</v>
      </c>
      <c r="AN49" s="28">
        <v>2945.7743799555701</v>
      </c>
      <c r="AO49" s="28">
        <v>327.30800939411398</v>
      </c>
      <c r="AP49" s="28">
        <v>3273.0823893496899</v>
      </c>
      <c r="AQ49" s="28">
        <v>292.75257334367598</v>
      </c>
      <c r="AR49" s="28">
        <v>2627.3971888196902</v>
      </c>
      <c r="AS49" s="28">
        <v>9.7549451616814604</v>
      </c>
      <c r="AT49" s="28">
        <v>16196.987664607799</v>
      </c>
      <c r="AU49" s="28">
        <v>29.889479981481099</v>
      </c>
      <c r="AV49" s="28">
        <v>243.52547391105401</v>
      </c>
      <c r="AW49" s="28">
        <v>2069.1740828276402</v>
      </c>
      <c r="AX49" s="28">
        <v>8.6638933224204493</v>
      </c>
      <c r="AY49" s="28">
        <v>0</v>
      </c>
      <c r="AZ49" s="28">
        <v>167.52378221641601</v>
      </c>
      <c r="BA49" s="28">
        <v>23120.9309249935</v>
      </c>
      <c r="BB49" s="28">
        <v>19594.055503001298</v>
      </c>
      <c r="BC49" s="28">
        <v>3526.8754219921998</v>
      </c>
      <c r="BD49" s="28">
        <v>1.5792036786322501</v>
      </c>
      <c r="BE49" s="28">
        <v>1.68255460875124</v>
      </c>
      <c r="BF49" s="28">
        <v>250.95695867436001</v>
      </c>
      <c r="BG49" s="28">
        <v>48.497550265932503</v>
      </c>
      <c r="BH49" s="28">
        <v>6741.9583141255598</v>
      </c>
      <c r="BI49" s="28">
        <v>93.879905809730005</v>
      </c>
      <c r="BJ49" s="28">
        <v>162.49319775944201</v>
      </c>
      <c r="BK49" s="28">
        <v>9632.4247588970193</v>
      </c>
      <c r="BL49" s="28">
        <v>233.51068886300499</v>
      </c>
      <c r="BM49" s="28">
        <v>10.6022483969642</v>
      </c>
      <c r="BN49" s="28">
        <v>111.431968772631</v>
      </c>
      <c r="BO49" s="28">
        <v>10.017184591566201</v>
      </c>
      <c r="BP49" s="28">
        <v>1754.8242875655999</v>
      </c>
      <c r="BQ49" s="28">
        <v>713.25733479021005</v>
      </c>
      <c r="BR49" s="28">
        <v>0</v>
      </c>
      <c r="BS49" s="28">
        <v>1515.7420030641699</v>
      </c>
      <c r="BT49" s="28">
        <v>2554.78595323115</v>
      </c>
      <c r="BU49" s="28">
        <v>14109.4402571808</v>
      </c>
      <c r="BV49" s="28">
        <v>53271.575458037703</v>
      </c>
      <c r="BW49" s="28">
        <v>1983.0677554961601</v>
      </c>
      <c r="BX49" s="28"/>
      <c r="BY49" s="52">
        <f t="shared" si="12"/>
        <v>3.1352141771662874E-4</v>
      </c>
      <c r="BZ49" s="52">
        <f t="shared" si="13"/>
        <v>3.1337368967423356E-4</v>
      </c>
      <c r="CA49" s="52">
        <f t="shared" si="14"/>
        <v>3.0710411452588237E-4</v>
      </c>
      <c r="CB49" s="52">
        <f t="shared" si="15"/>
        <v>3.2617802286690351E-4</v>
      </c>
      <c r="CC49" s="52">
        <f t="shared" si="16"/>
        <v>3.2861433693951228E-4</v>
      </c>
      <c r="CD49" s="52">
        <f t="shared" si="17"/>
        <v>3.1008515692855081E-4</v>
      </c>
      <c r="CE49" s="52">
        <f t="shared" si="18"/>
        <v>3.1340068787007842E-4</v>
      </c>
      <c r="CF49" s="74">
        <f t="shared" si="19"/>
        <v>1.3631183158817802E+53</v>
      </c>
      <c r="CG49" s="74">
        <f t="shared" si="20"/>
        <v>6.5111554858663097E+52</v>
      </c>
      <c r="CH49" s="74">
        <f t="shared" si="21"/>
        <v>3.3738283522974799E+53</v>
      </c>
      <c r="CI49" s="74">
        <f t="shared" si="22"/>
        <v>2.0325632412774499E+53</v>
      </c>
      <c r="CJ49" s="52" t="e">
        <f>(#REF!-M49)/(M49+1E-50)</f>
        <v>#REF!</v>
      </c>
      <c r="CK49" s="52" t="e">
        <f>(#REF!-N49)/(N49+1E-50)</f>
        <v>#REF!</v>
      </c>
      <c r="CL49" s="74">
        <f t="shared" si="23"/>
        <v>4.1557688112957998E+52</v>
      </c>
    </row>
    <row r="50" spans="1:90" x14ac:dyDescent="0.3">
      <c r="A50" s="30" t="s">
        <v>49</v>
      </c>
      <c r="B50" s="28">
        <v>80320.250090389396</v>
      </c>
      <c r="C50" s="28">
        <v>1323.49868225001</v>
      </c>
      <c r="D50" s="28">
        <v>1365.6238730299799</v>
      </c>
      <c r="E50" s="28">
        <v>8411.7248284300895</v>
      </c>
      <c r="F50" s="28">
        <v>7128.5791524799897</v>
      </c>
      <c r="G50" s="28">
        <v>686.06712193999294</v>
      </c>
      <c r="H50" s="28">
        <v>19025.32610712</v>
      </c>
      <c r="I50" s="72"/>
      <c r="J50" s="72"/>
      <c r="K50" s="72"/>
      <c r="L50" s="72"/>
      <c r="M50" s="28"/>
      <c r="N50" s="28"/>
      <c r="O50" s="72"/>
      <c r="Q50" s="30" t="s">
        <v>49</v>
      </c>
      <c r="R50" s="28">
        <v>250.11804309207801</v>
      </c>
      <c r="S50" s="28">
        <v>485.12972403698399</v>
      </c>
      <c r="T50" s="28">
        <v>485.12972403698399</v>
      </c>
      <c r="U50" s="28">
        <v>758.698056062104</v>
      </c>
      <c r="V50" s="28">
        <v>130.157765381595</v>
      </c>
      <c r="W50" s="28">
        <v>2105.4081630307501</v>
      </c>
      <c r="X50" s="28">
        <v>80322.612983680301</v>
      </c>
      <c r="Y50" s="28">
        <v>598.31463416812403</v>
      </c>
      <c r="Z50" s="28">
        <v>287.183306690461</v>
      </c>
      <c r="AA50" s="28">
        <v>135.20243618219601</v>
      </c>
      <c r="AB50" s="28">
        <v>103.49078188516199</v>
      </c>
      <c r="AC50" s="28">
        <v>968.11835153327002</v>
      </c>
      <c r="AD50" s="28">
        <v>968.11835153327002</v>
      </c>
      <c r="AE50" s="28">
        <v>2074702.7503637001</v>
      </c>
      <c r="AF50" s="28">
        <v>0</v>
      </c>
      <c r="AG50" s="28">
        <v>236.60953626255099</v>
      </c>
      <c r="AH50" s="28">
        <v>41.606285103432199</v>
      </c>
      <c r="AI50" s="28">
        <v>205.68459496460301</v>
      </c>
      <c r="AJ50" s="28">
        <v>1089.4972796792499</v>
      </c>
      <c r="AK50" s="28">
        <v>140.866123651615</v>
      </c>
      <c r="AL50" s="28">
        <v>1323.5377470670201</v>
      </c>
      <c r="AM50" s="28">
        <v>0</v>
      </c>
      <c r="AN50" s="28">
        <v>1229.10977953559</v>
      </c>
      <c r="AO50" s="28">
        <v>136.56767247165601</v>
      </c>
      <c r="AP50" s="28">
        <v>1365.6774520072499</v>
      </c>
      <c r="AQ50" s="28">
        <v>99.227491690358605</v>
      </c>
      <c r="AR50" s="28">
        <v>1022.5575963487599</v>
      </c>
      <c r="AS50" s="28">
        <v>3.28021291732116</v>
      </c>
      <c r="AT50" s="28">
        <v>6057.7268359453601</v>
      </c>
      <c r="AU50" s="28">
        <v>5.1532762104752496</v>
      </c>
      <c r="AV50" s="28">
        <v>17.2938289433798</v>
      </c>
      <c r="AW50" s="28">
        <v>779.08358579562002</v>
      </c>
      <c r="AX50" s="28">
        <v>3.1722464676995301</v>
      </c>
      <c r="AY50" s="28">
        <v>0</v>
      </c>
      <c r="AZ50" s="28">
        <v>9.8074844414314502</v>
      </c>
      <c r="BA50" s="28">
        <v>8412.0204273298095</v>
      </c>
      <c r="BB50" s="28">
        <v>7128.8351739360796</v>
      </c>
      <c r="BC50" s="28">
        <v>1283.1852533937399</v>
      </c>
      <c r="BD50" s="28">
        <v>2.0553160601200402E-3</v>
      </c>
      <c r="BE50" s="28">
        <v>0.78355289968418795</v>
      </c>
      <c r="BF50" s="28">
        <v>89.117839040548503</v>
      </c>
      <c r="BG50" s="28">
        <v>9.6525740416783705</v>
      </c>
      <c r="BH50" s="28">
        <v>2504.1632168741698</v>
      </c>
      <c r="BI50" s="28">
        <v>24.344441490985801</v>
      </c>
      <c r="BJ50" s="28">
        <v>76.216778062908801</v>
      </c>
      <c r="BK50" s="28">
        <v>3577.6817999636201</v>
      </c>
      <c r="BL50" s="28">
        <v>104.891926333773</v>
      </c>
      <c r="BM50" s="28">
        <v>0.72412904005246903</v>
      </c>
      <c r="BN50" s="28">
        <v>23.5859026879853</v>
      </c>
      <c r="BO50" s="28">
        <v>4.7722497424450303</v>
      </c>
      <c r="BP50" s="28">
        <v>686.09078000187299</v>
      </c>
      <c r="BQ50" s="28">
        <v>234.248574130771</v>
      </c>
      <c r="BR50" s="28">
        <v>0</v>
      </c>
      <c r="BS50" s="28">
        <v>281.35795800831301</v>
      </c>
      <c r="BT50" s="28">
        <v>878.86895276881501</v>
      </c>
      <c r="BU50" s="28">
        <v>5253.1124125127699</v>
      </c>
      <c r="BV50" s="28">
        <v>19025.8891382683</v>
      </c>
      <c r="BW50" s="28">
        <v>713.32673693141203</v>
      </c>
      <c r="BX50" s="28"/>
      <c r="BY50" s="52">
        <f t="shared" si="12"/>
        <v>2.9418400568299246E-5</v>
      </c>
      <c r="BZ50" s="52">
        <f t="shared" si="13"/>
        <v>2.9516324824476266E-5</v>
      </c>
      <c r="CA50" s="52">
        <f t="shared" si="14"/>
        <v>3.9234066076449756E-5</v>
      </c>
      <c r="CB50" s="52">
        <f t="shared" si="15"/>
        <v>3.5141294532245267E-5</v>
      </c>
      <c r="CC50" s="52">
        <f t="shared" si="16"/>
        <v>3.5914794605435909E-5</v>
      </c>
      <c r="CD50" s="52">
        <f t="shared" si="17"/>
        <v>3.4483596609532578E-5</v>
      </c>
      <c r="CE50" s="52">
        <f t="shared" si="18"/>
        <v>2.959377122525968E-5</v>
      </c>
      <c r="CF50" s="74">
        <f t="shared" si="19"/>
        <v>4.85129724036984E+52</v>
      </c>
      <c r="CG50" s="74">
        <f t="shared" si="20"/>
        <v>1.30157765381595E+52</v>
      </c>
      <c r="CH50" s="74">
        <f t="shared" si="21"/>
        <v>9.6811835153326992E+52</v>
      </c>
      <c r="CI50" s="74">
        <f t="shared" si="22"/>
        <v>1.0894972796792498E+53</v>
      </c>
      <c r="CJ50" s="52" t="e">
        <f>(#REF!-M50)/(M50+1E-50)</f>
        <v>#REF!</v>
      </c>
      <c r="CK50" s="52" t="e">
        <f>(#REF!-N50)/(N50+1E-50)</f>
        <v>#REF!</v>
      </c>
      <c r="CL50" s="74">
        <f t="shared" si="23"/>
        <v>1.40866123651615E+52</v>
      </c>
    </row>
    <row r="51" spans="1:90" x14ac:dyDescent="0.3">
      <c r="A51" s="30" t="s">
        <v>50</v>
      </c>
      <c r="B51" s="28">
        <v>863730.78327799402</v>
      </c>
      <c r="C51" s="28">
        <v>14142.3914259999</v>
      </c>
      <c r="D51" s="28">
        <v>10052.354579000001</v>
      </c>
      <c r="E51" s="28">
        <v>86318.689103000303</v>
      </c>
      <c r="F51" s="28">
        <v>73151.434614999598</v>
      </c>
      <c r="G51" s="28">
        <v>5960.9707769999804</v>
      </c>
      <c r="H51" s="28">
        <v>203296.882822999</v>
      </c>
      <c r="I51" s="72"/>
      <c r="J51" s="72"/>
      <c r="K51" s="72"/>
      <c r="L51" s="72"/>
      <c r="M51" s="28"/>
      <c r="N51" s="28"/>
      <c r="O51" s="72"/>
      <c r="Q51" s="30" t="s">
        <v>50</v>
      </c>
      <c r="R51" s="28">
        <v>2718.2215901999198</v>
      </c>
      <c r="S51" s="28">
        <v>5292.9801649953797</v>
      </c>
      <c r="T51" s="28">
        <v>5292.9801649953797</v>
      </c>
      <c r="U51" s="28">
        <v>8138.92031204248</v>
      </c>
      <c r="V51" s="28">
        <v>1420.3421538704999</v>
      </c>
      <c r="W51" s="28">
        <v>25671.7887652508</v>
      </c>
      <c r="X51" s="28">
        <v>863709.34585189098</v>
      </c>
      <c r="Y51" s="28">
        <v>6456.08836864364</v>
      </c>
      <c r="Z51" s="28">
        <v>3757.6441280301501</v>
      </c>
      <c r="AA51" s="28">
        <v>1338.6855797635201</v>
      </c>
      <c r="AB51" s="28">
        <v>1130.6474331828199</v>
      </c>
      <c r="AC51" s="28">
        <v>8121.88275639114</v>
      </c>
      <c r="AD51" s="28">
        <v>8121.88275639114</v>
      </c>
      <c r="AE51" s="28">
        <v>20482860.7798413</v>
      </c>
      <c r="AF51" s="28">
        <v>0</v>
      </c>
      <c r="AG51" s="28">
        <v>2593.0964488262298</v>
      </c>
      <c r="AH51" s="28">
        <v>455.70577267796898</v>
      </c>
      <c r="AI51" s="28">
        <v>2248.17753927594</v>
      </c>
      <c r="AJ51" s="28">
        <v>7598.7426642147302</v>
      </c>
      <c r="AK51" s="28">
        <v>1537.01274720275</v>
      </c>
      <c r="AL51" s="28">
        <v>14142.0404888183</v>
      </c>
      <c r="AM51" s="28">
        <v>0</v>
      </c>
      <c r="AN51" s="28">
        <v>9046.9470940573301</v>
      </c>
      <c r="AO51" s="28">
        <v>1005.21631048926</v>
      </c>
      <c r="AP51" s="28">
        <v>10052.1634045465</v>
      </c>
      <c r="AQ51" s="28">
        <v>1087.6565504356799</v>
      </c>
      <c r="AR51" s="28">
        <v>10192.2087952204</v>
      </c>
      <c r="AS51" s="28">
        <v>43.650934406135399</v>
      </c>
      <c r="AT51" s="28">
        <v>68065.826832300401</v>
      </c>
      <c r="AU51" s="28">
        <v>265.45803393541502</v>
      </c>
      <c r="AV51" s="28">
        <v>2826.9076293079102</v>
      </c>
      <c r="AW51" s="28">
        <v>7018.7819654601799</v>
      </c>
      <c r="AX51" s="28">
        <v>31.805679488351299</v>
      </c>
      <c r="AY51" s="28">
        <v>0</v>
      </c>
      <c r="AZ51" s="28">
        <v>2000.8450126049199</v>
      </c>
      <c r="BA51" s="28">
        <v>86319.840034062901</v>
      </c>
      <c r="BB51" s="28">
        <v>73152.905826186805</v>
      </c>
      <c r="BC51" s="28">
        <v>13166.934207876</v>
      </c>
      <c r="BD51" s="28">
        <v>21.292588956453201</v>
      </c>
      <c r="BE51" s="28">
        <v>1.6722479643744099</v>
      </c>
      <c r="BF51" s="28">
        <v>995.74373721622305</v>
      </c>
      <c r="BG51" s="28">
        <v>396.00067567629497</v>
      </c>
      <c r="BH51" s="28">
        <v>23791.9895951123</v>
      </c>
      <c r="BI51" s="28">
        <v>614.36413128005802</v>
      </c>
      <c r="BJ51" s="28">
        <v>146.83950783048601</v>
      </c>
      <c r="BK51" s="28">
        <v>33994.602620306701</v>
      </c>
      <c r="BL51" s="28">
        <v>1752.9302491329599</v>
      </c>
      <c r="BM51" s="28">
        <v>123.84781845724901</v>
      </c>
      <c r="BN51" s="28">
        <v>872.03435433996299</v>
      </c>
      <c r="BO51" s="28">
        <v>7.0692938437198496</v>
      </c>
      <c r="BP51" s="28">
        <v>5960.8408050626904</v>
      </c>
      <c r="BQ51" s="28">
        <v>2564.9409405716201</v>
      </c>
      <c r="BR51" s="28">
        <v>0</v>
      </c>
      <c r="BS51" s="28">
        <v>3071.1222306299801</v>
      </c>
      <c r="BT51" s="28">
        <v>9833.7854134363097</v>
      </c>
      <c r="BU51" s="28">
        <v>56982.778503952999</v>
      </c>
      <c r="BV51" s="28">
        <v>203291.848695414</v>
      </c>
      <c r="BW51" s="28">
        <v>7983.03623352043</v>
      </c>
      <c r="BX51" s="28"/>
      <c r="BY51" s="52">
        <f t="shared" si="12"/>
        <v>-2.4819569382125948E-5</v>
      </c>
      <c r="BZ51" s="52">
        <f t="shared" si="13"/>
        <v>-2.481455724345875E-5</v>
      </c>
      <c r="CA51" s="52">
        <f t="shared" si="14"/>
        <v>-1.9017878050214244E-5</v>
      </c>
      <c r="CB51" s="52">
        <f t="shared" si="15"/>
        <v>1.3333509516409288E-5</v>
      </c>
      <c r="CC51" s="52">
        <f t="shared" si="16"/>
        <v>2.01118569300775E-5</v>
      </c>
      <c r="CD51" s="52">
        <f t="shared" si="17"/>
        <v>-2.1803820577606872E-5</v>
      </c>
      <c r="CE51" s="52">
        <f t="shared" si="18"/>
        <v>-2.4762443551044443E-5</v>
      </c>
      <c r="CF51" s="74">
        <f t="shared" si="19"/>
        <v>5.2929801649953796E+53</v>
      </c>
      <c r="CG51" s="74">
        <f t="shared" si="20"/>
        <v>1.4203421538705E+53</v>
      </c>
      <c r="CH51" s="74">
        <f t="shared" si="21"/>
        <v>8.1218827563911398E+53</v>
      </c>
      <c r="CI51" s="74">
        <f t="shared" si="22"/>
        <v>7.5987426642147305E+53</v>
      </c>
      <c r="CJ51" s="52" t="e">
        <f>(#REF!-M51)/(M51+1E-50)</f>
        <v>#REF!</v>
      </c>
      <c r="CK51" s="52" t="e">
        <f>(#REF!-N51)/(N51+1E-50)</f>
        <v>#REF!</v>
      </c>
      <c r="CL51" s="74">
        <f t="shared" si="23"/>
        <v>1.5370127472027499E+53</v>
      </c>
    </row>
    <row r="54" spans="1:90" x14ac:dyDescent="0.3">
      <c r="A54" s="30" t="s">
        <v>231</v>
      </c>
    </row>
    <row r="55" spans="1:90" x14ac:dyDescent="0.3">
      <c r="A55" s="30" t="s">
        <v>1</v>
      </c>
      <c r="B55" s="28">
        <v>14287545.8531786</v>
      </c>
      <c r="C55" s="28">
        <v>232821.43656779901</v>
      </c>
      <c r="D55" s="28">
        <v>108761.94735119901</v>
      </c>
      <c r="E55" s="28">
        <v>1376486.0430691901</v>
      </c>
      <c r="F55" s="28">
        <v>1166513.59581589</v>
      </c>
      <c r="G55" s="28">
        <v>81015.364696399498</v>
      </c>
      <c r="H55" s="28">
        <v>3346808.1624261001</v>
      </c>
      <c r="I55" s="72"/>
      <c r="J55" s="72"/>
      <c r="K55" s="72"/>
      <c r="L55" s="72"/>
      <c r="M55" s="28"/>
      <c r="N55" s="28"/>
      <c r="O55" s="72"/>
      <c r="Q55" s="30" t="s">
        <v>1</v>
      </c>
      <c r="R55" s="30">
        <v>2.7359647968395602</v>
      </c>
      <c r="S55" s="30">
        <v>7.0618020544664999</v>
      </c>
      <c r="T55" s="30">
        <v>7.0618020544664999</v>
      </c>
      <c r="U55" s="30">
        <v>10.376541118404701</v>
      </c>
      <c r="V55" s="30">
        <v>4.0705553951948898</v>
      </c>
      <c r="W55" s="30">
        <v>24.9776522642019</v>
      </c>
      <c r="X55" s="30">
        <v>1172.8990474930599</v>
      </c>
      <c r="Y55" s="30">
        <v>9.6829230057044509</v>
      </c>
      <c r="Z55" s="30">
        <v>4.5022815836075303</v>
      </c>
      <c r="AA55" s="30">
        <v>1.75253982341176</v>
      </c>
      <c r="AB55" s="30">
        <v>0.19959869047777401</v>
      </c>
      <c r="AC55" s="30">
        <v>14.617004229600299</v>
      </c>
      <c r="AD55" s="30">
        <v>14.617004229600299</v>
      </c>
      <c r="AE55" s="30">
        <v>7163.7209256105398</v>
      </c>
      <c r="AF55" s="30">
        <v>0</v>
      </c>
      <c r="AG55" s="30">
        <v>2.5282974015520501</v>
      </c>
      <c r="AH55" s="30">
        <v>0.54717937047470999</v>
      </c>
      <c r="AI55" s="30">
        <v>2.3685573779196001</v>
      </c>
      <c r="AJ55" s="30">
        <v>9.6521884537398606</v>
      </c>
      <c r="AK55" s="30">
        <v>2.0481801170842702</v>
      </c>
      <c r="AL55" s="30">
        <v>19.1234976526287</v>
      </c>
      <c r="AM55" s="30">
        <v>0</v>
      </c>
      <c r="AN55" s="30">
        <v>8.5287389716540698</v>
      </c>
      <c r="AO55" s="30">
        <v>0.94764107210767301</v>
      </c>
      <c r="AP55" s="30">
        <v>9.4763800437617398</v>
      </c>
      <c r="AQ55" s="30">
        <v>1.4490439016793699</v>
      </c>
      <c r="AR55" s="30">
        <v>12.444525658107199</v>
      </c>
      <c r="AS55" s="30">
        <v>5.8427234577291202E-2</v>
      </c>
      <c r="AT55" s="30">
        <v>83.713644339357401</v>
      </c>
      <c r="AU55" s="30">
        <v>0.37104906276007599</v>
      </c>
      <c r="AV55" s="30">
        <v>3.9913270281144402</v>
      </c>
      <c r="AW55" s="30">
        <v>9.1271512646262796</v>
      </c>
      <c r="AX55" s="30">
        <v>4.17405594228299E-2</v>
      </c>
      <c r="AY55" s="30">
        <v>0</v>
      </c>
      <c r="AZ55" s="30">
        <v>2.8275889482299599</v>
      </c>
      <c r="BA55" s="30">
        <v>113.492833677915</v>
      </c>
      <c r="BB55" s="30">
        <v>96.181075546994293</v>
      </c>
      <c r="BC55" s="30">
        <v>17.311758130921401</v>
      </c>
      <c r="BD55" s="30">
        <v>3.0199389540170901E-2</v>
      </c>
      <c r="BE55" s="30">
        <v>1.5388226216262299E-3</v>
      </c>
      <c r="BF55" s="30">
        <v>1.3176185452801701</v>
      </c>
      <c r="BG55" s="30">
        <v>0.55142808578184099</v>
      </c>
      <c r="BH55" s="30">
        <v>31.0842436768685</v>
      </c>
      <c r="BI55" s="30">
        <v>0.84553580802151695</v>
      </c>
      <c r="BJ55" s="30">
        <v>0.127241515236693</v>
      </c>
      <c r="BK55" s="30">
        <v>44.414311744572402</v>
      </c>
      <c r="BL55" s="30">
        <v>1.70070747801165</v>
      </c>
      <c r="BM55" s="30">
        <v>0.174896918489613</v>
      </c>
      <c r="BN55" s="30">
        <v>1.21182382865677</v>
      </c>
      <c r="BO55" s="30">
        <v>4.95311419390752E-3</v>
      </c>
      <c r="BP55" s="30">
        <v>6.8182572860000903</v>
      </c>
      <c r="BQ55" s="30">
        <v>3.1982879523676599</v>
      </c>
      <c r="BR55" s="30">
        <v>0</v>
      </c>
      <c r="BS55" s="30">
        <v>14.8945357757158</v>
      </c>
      <c r="BT55" s="30">
        <v>12.738990525888299</v>
      </c>
      <c r="BU55" s="30">
        <v>76.872942968633694</v>
      </c>
      <c r="BV55" s="30">
        <v>274.90045536467198</v>
      </c>
      <c r="BW55" s="30">
        <v>9.4125491927908804</v>
      </c>
      <c r="BY55" s="52">
        <f>(X55-B55)/(B55+1E-50)</f>
        <v>-0.99991790759172028</v>
      </c>
      <c r="BZ55" s="52">
        <f>(AL55-C55)/(C55+1E-50)</f>
        <v>-0.99991786195491905</v>
      </c>
      <c r="CA55" s="52">
        <f>(AP55-D55)/(D55+1E-50)</f>
        <v>-0.99991287044527466</v>
      </c>
      <c r="CB55" s="52">
        <f>(BA55-E55)/(E55+1E-50)</f>
        <v>-0.99991754886709572</v>
      </c>
      <c r="CC55" s="52">
        <f>(BB55-F55)/(F55+1E-50)</f>
        <v>-0.99991754826013868</v>
      </c>
      <c r="CD55" s="52">
        <f>(BP55-G55)/(G55+1E-50)</f>
        <v>-0.99991583994824262</v>
      </c>
      <c r="CE55" s="52">
        <f>(BV55-H55)/(H55+1E-50)</f>
        <v>-0.9999178619024387</v>
      </c>
      <c r="CF55" s="74">
        <f>(T55-I55)/(I55+1E-50)</f>
        <v>7.0618020544665001E+50</v>
      </c>
      <c r="CG55" s="74">
        <f>(V55-J55)/(J55+1E-50)</f>
        <v>4.0705553951948901E+50</v>
      </c>
      <c r="CH55" s="74">
        <f>(AD55-K55)/(K55+1E-50)</f>
        <v>1.4617004229600299E+51</v>
      </c>
      <c r="CI55" s="74">
        <f>(AJ55-L55)/(L55+1E-50)</f>
        <v>9.6521884537398605E+50</v>
      </c>
      <c r="CJ55" s="52" t="e">
        <f>(#REF!-M55)/(M55+1E-50)</f>
        <v>#REF!</v>
      </c>
      <c r="CK55" s="52" t="e">
        <f>(#REF!-N55)/(N55+1E-50)</f>
        <v>#REF!</v>
      </c>
      <c r="CL55" s="74">
        <f>(AK55-O55)/(O55+1E-50)</f>
        <v>2.04818011708427E+50</v>
      </c>
    </row>
    <row r="56" spans="1:90" x14ac:dyDescent="0.3">
      <c r="A56" s="30" t="s">
        <v>11</v>
      </c>
      <c r="B56" s="28"/>
      <c r="C56" s="28"/>
      <c r="D56" s="28"/>
      <c r="E56" s="28"/>
      <c r="F56" s="28"/>
      <c r="G56" s="28"/>
      <c r="H56" s="28"/>
      <c r="I56" s="72"/>
      <c r="J56" s="72"/>
      <c r="K56" s="72"/>
      <c r="L56" s="72"/>
      <c r="M56" s="28"/>
      <c r="N56" s="28"/>
      <c r="O56" s="72"/>
    </row>
    <row r="57" spans="1:90" x14ac:dyDescent="0.3">
      <c r="A57" s="30" t="s">
        <v>58</v>
      </c>
      <c r="B57" s="28"/>
      <c r="C57" s="28"/>
      <c r="D57" s="28"/>
      <c r="E57" s="28"/>
      <c r="F57" s="28"/>
      <c r="G57" s="28"/>
      <c r="H57" s="28"/>
      <c r="I57" s="72"/>
      <c r="J57" s="72"/>
      <c r="K57" s="72"/>
      <c r="L57" s="72"/>
      <c r="M57" s="28"/>
      <c r="N57" s="28"/>
      <c r="O57" s="72"/>
    </row>
    <row r="58" spans="1:90" x14ac:dyDescent="0.3">
      <c r="A58" s="30" t="s">
        <v>75</v>
      </c>
    </row>
    <row r="59" spans="1:90" x14ac:dyDescent="0.3">
      <c r="A59" s="30" t="s">
        <v>237</v>
      </c>
    </row>
    <row r="61" spans="1:90" x14ac:dyDescent="0.3">
      <c r="A61" s="2" t="s">
        <v>55</v>
      </c>
      <c r="B61" s="1">
        <f t="shared" ref="B61:H61" si="24">SUM(B3:B57)</f>
        <v>37929945.804288842</v>
      </c>
      <c r="C61" s="1">
        <f t="shared" si="24"/>
        <v>621058.62281986792</v>
      </c>
      <c r="D61" s="1">
        <f t="shared" si="24"/>
        <v>441873.24628947815</v>
      </c>
      <c r="E61" s="1">
        <f t="shared" si="24"/>
        <v>3790993.2560269283</v>
      </c>
      <c r="F61" s="1">
        <f t="shared" si="24"/>
        <v>3212706.022871648</v>
      </c>
      <c r="G61" s="1">
        <f t="shared" si="24"/>
        <v>261903.0832329017</v>
      </c>
      <c r="H61" s="1">
        <f t="shared" si="24"/>
        <v>8927717.2420058288</v>
      </c>
      <c r="I61" s="1">
        <f t="shared" ref="I61:O61" si="25">SUM(I3:I57)</f>
        <v>0</v>
      </c>
      <c r="J61" s="1">
        <f t="shared" si="25"/>
        <v>0</v>
      </c>
      <c r="K61" s="1">
        <f t="shared" si="25"/>
        <v>0</v>
      </c>
      <c r="L61" s="1">
        <f t="shared" si="25"/>
        <v>0</v>
      </c>
      <c r="M61" s="1">
        <f t="shared" si="25"/>
        <v>0</v>
      </c>
      <c r="N61" s="1">
        <f t="shared" si="25"/>
        <v>0</v>
      </c>
      <c r="O61" s="1">
        <f t="shared" si="25"/>
        <v>0</v>
      </c>
      <c r="R61" s="1">
        <f t="shared" ref="R61:BW61" si="26">SUM(R3:R57)</f>
        <v>99273.692561618358</v>
      </c>
      <c r="S61" s="1">
        <f t="shared" si="26"/>
        <v>146282.20839656383</v>
      </c>
      <c r="T61" s="1">
        <f t="shared" si="26"/>
        <v>146282.20839656383</v>
      </c>
      <c r="U61" s="1">
        <f t="shared" si="26"/>
        <v>217403.2522439867</v>
      </c>
      <c r="V61" s="1">
        <f t="shared" si="26"/>
        <v>51954.37192959652</v>
      </c>
      <c r="W61" s="1">
        <f t="shared" si="26"/>
        <v>569931.29328707547</v>
      </c>
      <c r="X61" s="1">
        <f t="shared" si="26"/>
        <v>23654776.393831182</v>
      </c>
      <c r="Y61" s="1">
        <f t="shared" si="26"/>
        <v>205858.97280422581</v>
      </c>
      <c r="Z61" s="1">
        <f t="shared" si="26"/>
        <v>77513.299782670234</v>
      </c>
      <c r="AA61" s="1">
        <f t="shared" si="26"/>
        <v>58232.913516642744</v>
      </c>
      <c r="AB61" s="1">
        <f t="shared" si="26"/>
        <v>18985.483801977531</v>
      </c>
      <c r="AC61" s="1">
        <f t="shared" si="26"/>
        <v>291564.32227975264</v>
      </c>
      <c r="AD61" s="1">
        <f t="shared" si="26"/>
        <v>291564.32227975264</v>
      </c>
      <c r="AE61" s="1">
        <f t="shared" si="26"/>
        <v>595255827.03551805</v>
      </c>
      <c r="AF61" s="1">
        <f t="shared" si="26"/>
        <v>0</v>
      </c>
      <c r="AG61" s="1">
        <f t="shared" si="26"/>
        <v>86433.842364799872</v>
      </c>
      <c r="AH61" s="1">
        <f t="shared" si="26"/>
        <v>19248.578146238033</v>
      </c>
      <c r="AI61" s="1">
        <f t="shared" si="26"/>
        <v>57726.143090502963</v>
      </c>
      <c r="AJ61" s="1">
        <f t="shared" si="26"/>
        <v>223045.45625082418</v>
      </c>
      <c r="AK61" s="1">
        <f t="shared" si="26"/>
        <v>43466.483378685065</v>
      </c>
      <c r="AL61" s="1">
        <f t="shared" si="26"/>
        <v>388439.44996370905</v>
      </c>
      <c r="AM61" s="1">
        <f t="shared" si="26"/>
        <v>0</v>
      </c>
      <c r="AN61" s="1">
        <f t="shared" si="26"/>
        <v>299912.08523698908</v>
      </c>
      <c r="AO61" s="1">
        <f t="shared" si="26"/>
        <v>33323.566253016957</v>
      </c>
      <c r="AP61" s="1">
        <f t="shared" si="26"/>
        <v>333235.65149000572</v>
      </c>
      <c r="AQ61" s="1">
        <f t="shared" si="26"/>
        <v>30621.041241720326</v>
      </c>
      <c r="AR61" s="1">
        <f t="shared" si="26"/>
        <v>288022.6987614042</v>
      </c>
      <c r="AS61" s="1">
        <f t="shared" si="26"/>
        <v>1049.0544477179733</v>
      </c>
      <c r="AT61" s="1">
        <f t="shared" si="26"/>
        <v>1771614.7488447225</v>
      </c>
      <c r="AU61" s="1">
        <f t="shared" si="26"/>
        <v>3757.417407524566</v>
      </c>
      <c r="AV61" s="1">
        <f t="shared" si="26"/>
        <v>33351.874101236288</v>
      </c>
      <c r="AW61" s="1">
        <f t="shared" si="26"/>
        <v>213283.38596720016</v>
      </c>
      <c r="AX61" s="1">
        <f t="shared" si="26"/>
        <v>903.01114891668612</v>
      </c>
      <c r="AY61" s="1">
        <f t="shared" si="26"/>
        <v>0</v>
      </c>
      <c r="AZ61" s="1">
        <f t="shared" si="26"/>
        <v>23174.777985680292</v>
      </c>
      <c r="BA61" s="1">
        <f t="shared" si="26"/>
        <v>2415767.617720075</v>
      </c>
      <c r="BB61" s="1">
        <f t="shared" si="26"/>
        <v>2047266.8563702516</v>
      </c>
      <c r="BC61" s="1">
        <f t="shared" si="26"/>
        <v>368500.76134982414</v>
      </c>
      <c r="BD61" s="1">
        <f t="shared" si="26"/>
        <v>228.48703652639725</v>
      </c>
      <c r="BE61" s="1">
        <f t="shared" si="26"/>
        <v>156.79426301905718</v>
      </c>
      <c r="BF61" s="1">
        <f t="shared" si="26"/>
        <v>26463.520198494403</v>
      </c>
      <c r="BG61" s="1">
        <f t="shared" si="26"/>
        <v>5953.4770648902877</v>
      </c>
      <c r="BH61" s="1">
        <f t="shared" si="26"/>
        <v>698742.95105923107</v>
      </c>
      <c r="BI61" s="1">
        <f t="shared" si="26"/>
        <v>10896.972465268349</v>
      </c>
      <c r="BJ61" s="1">
        <f t="shared" si="26"/>
        <v>15081.993883473968</v>
      </c>
      <c r="BK61" s="1">
        <f t="shared" si="26"/>
        <v>998323.20771329501</v>
      </c>
      <c r="BL61" s="1">
        <f t="shared" si="26"/>
        <v>29017.613638976945</v>
      </c>
      <c r="BM61" s="1">
        <f t="shared" si="26"/>
        <v>1455.2160384454473</v>
      </c>
      <c r="BN61" s="1">
        <f t="shared" si="26"/>
        <v>13523.135561173831</v>
      </c>
      <c r="BO61" s="1">
        <f t="shared" si="26"/>
        <v>921.5800281579078</v>
      </c>
      <c r="BP61" s="1">
        <f t="shared" si="26"/>
        <v>180967.11219931464</v>
      </c>
      <c r="BQ61" s="1">
        <f t="shared" si="26"/>
        <v>73732.295834774966</v>
      </c>
      <c r="BR61" s="1">
        <f t="shared" si="26"/>
        <v>0</v>
      </c>
      <c r="BS61" s="1">
        <f t="shared" si="26"/>
        <v>112445.43938263551</v>
      </c>
      <c r="BT61" s="1">
        <f t="shared" si="26"/>
        <v>267399.70969528198</v>
      </c>
      <c r="BU61" s="1">
        <f t="shared" si="26"/>
        <v>1511247.5594065513</v>
      </c>
      <c r="BV61" s="1">
        <f t="shared" si="26"/>
        <v>5583816.5516395727</v>
      </c>
      <c r="BW61" s="1">
        <f t="shared" si="26"/>
        <v>212908.92940239687</v>
      </c>
      <c r="BX61" s="1"/>
    </row>
    <row r="62" spans="1:90" x14ac:dyDescent="0.3">
      <c r="A62" s="30" t="s">
        <v>56</v>
      </c>
      <c r="B62" s="1">
        <f>SUM(B2:B51)</f>
        <v>23642399.951110244</v>
      </c>
      <c r="C62" s="1">
        <f t="shared" ref="C62:H62" si="27">SUM(C2:C51)</f>
        <v>388237.18625206884</v>
      </c>
      <c r="D62" s="1">
        <f t="shared" si="27"/>
        <v>333111.29893827916</v>
      </c>
      <c r="E62" s="1">
        <f t="shared" si="27"/>
        <v>2414507.2129577384</v>
      </c>
      <c r="F62" s="1">
        <f t="shared" si="27"/>
        <v>2046192.4270557577</v>
      </c>
      <c r="G62" s="1">
        <f t="shared" si="27"/>
        <v>180887.71853650222</v>
      </c>
      <c r="H62" s="1">
        <f t="shared" si="27"/>
        <v>5580909.0795797287</v>
      </c>
      <c r="I62" s="1">
        <f t="shared" ref="I62:O62" si="28">SUM(I2:I51)</f>
        <v>0</v>
      </c>
      <c r="J62" s="1">
        <f t="shared" si="28"/>
        <v>0</v>
      </c>
      <c r="K62" s="1">
        <f t="shared" si="28"/>
        <v>0</v>
      </c>
      <c r="L62" s="1">
        <f t="shared" si="28"/>
        <v>0</v>
      </c>
      <c r="M62" s="1">
        <f t="shared" si="28"/>
        <v>0</v>
      </c>
      <c r="N62" s="1">
        <f t="shared" si="28"/>
        <v>0</v>
      </c>
      <c r="O62" s="1">
        <f t="shared" si="28"/>
        <v>0</v>
      </c>
      <c r="BU62" s="25"/>
      <c r="BV62" s="25"/>
      <c r="BW62" s="25"/>
      <c r="BX62" s="25"/>
    </row>
    <row r="63" spans="1:90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15003313.030267192</v>
      </c>
      <c r="C63" s="28">
        <f t="shared" ref="C63:O63" si="29">+C3+C5+C8+C9+C11+C12+C14+C15+C16+C17+C18+C19+C20+C21+C22+C23+C24+C25+C26+C28+C30+C31+C33+C34+C35+C36+C37+C39+C40+C41+C42+C43+C44+C46+C47+C49+C50+C10</f>
        <v>246739.86589522989</v>
      </c>
      <c r="D63" s="28">
        <f t="shared" si="29"/>
        <v>230287.1713367796</v>
      </c>
      <c r="E63" s="28">
        <f t="shared" si="29"/>
        <v>1549106.4674686049</v>
      </c>
      <c r="F63" s="28">
        <f t="shared" si="29"/>
        <v>1312801.9396122952</v>
      </c>
      <c r="G63" s="28">
        <f t="shared" si="29"/>
        <v>120568.60284853204</v>
      </c>
      <c r="H63" s="28">
        <f t="shared" si="29"/>
        <v>3546884.939837154</v>
      </c>
      <c r="I63" s="28">
        <f t="shared" si="29"/>
        <v>0</v>
      </c>
      <c r="J63" s="28">
        <f t="shared" si="29"/>
        <v>0</v>
      </c>
      <c r="K63" s="28">
        <f t="shared" si="29"/>
        <v>0</v>
      </c>
      <c r="L63" s="28">
        <f t="shared" si="29"/>
        <v>0</v>
      </c>
      <c r="M63" s="28">
        <f t="shared" si="29"/>
        <v>0</v>
      </c>
      <c r="N63" s="28">
        <f t="shared" si="29"/>
        <v>0</v>
      </c>
      <c r="O63" s="28">
        <f t="shared" si="29"/>
        <v>0</v>
      </c>
    </row>
    <row r="64" spans="1:90" x14ac:dyDescent="0.3">
      <c r="C64" s="28"/>
    </row>
    <row r="65" spans="3:18" x14ac:dyDescent="0.3">
      <c r="C65" s="28"/>
      <c r="Q65" s="39"/>
      <c r="R65" s="39"/>
    </row>
    <row r="66" spans="3:18" x14ac:dyDescent="0.3">
      <c r="C66" s="28"/>
    </row>
    <row r="67" spans="3:18" x14ac:dyDescent="0.3">
      <c r="C67" s="28"/>
    </row>
    <row r="68" spans="3:18" x14ac:dyDescent="0.3">
      <c r="C68" s="28"/>
    </row>
    <row r="69" spans="3:18" x14ac:dyDescent="0.3">
      <c r="C69" s="28"/>
    </row>
    <row r="70" spans="3:18" x14ac:dyDescent="0.3">
      <c r="C70" s="28"/>
    </row>
    <row r="71" spans="3:18" x14ac:dyDescent="0.3">
      <c r="C71" s="28"/>
    </row>
    <row r="72" spans="3:18" x14ac:dyDescent="0.3">
      <c r="C72" s="28"/>
    </row>
    <row r="73" spans="3:18" x14ac:dyDescent="0.3">
      <c r="C73" s="28"/>
    </row>
    <row r="74" spans="3:18" x14ac:dyDescent="0.3">
      <c r="C74" s="28"/>
    </row>
    <row r="75" spans="3:18" x14ac:dyDescent="0.3">
      <c r="C75" s="28"/>
    </row>
    <row r="76" spans="3:18" x14ac:dyDescent="0.3">
      <c r="C76" s="28"/>
    </row>
    <row r="77" spans="3:18" x14ac:dyDescent="0.3">
      <c r="C77" s="28"/>
    </row>
    <row r="78" spans="3:18" x14ac:dyDescent="0.3">
      <c r="C78" s="28"/>
    </row>
    <row r="79" spans="3:18" x14ac:dyDescent="0.3">
      <c r="C79" s="28"/>
    </row>
    <row r="80" spans="3:18" x14ac:dyDescent="0.3">
      <c r="C80" s="28"/>
    </row>
    <row r="81" spans="3:3" x14ac:dyDescent="0.3">
      <c r="C81" s="28"/>
    </row>
    <row r="82" spans="3:3" x14ac:dyDescent="0.3">
      <c r="C82" s="28"/>
    </row>
    <row r="83" spans="3:3" x14ac:dyDescent="0.3">
      <c r="C83" s="28"/>
    </row>
    <row r="84" spans="3:3" x14ac:dyDescent="0.3">
      <c r="C84" s="28"/>
    </row>
    <row r="85" spans="3:3" x14ac:dyDescent="0.3">
      <c r="C85" s="28"/>
    </row>
    <row r="86" spans="3:3" x14ac:dyDescent="0.3">
      <c r="C86" s="28"/>
    </row>
    <row r="87" spans="3:3" x14ac:dyDescent="0.3">
      <c r="C87" s="28"/>
    </row>
    <row r="88" spans="3:3" x14ac:dyDescent="0.3">
      <c r="C88" s="28"/>
    </row>
    <row r="89" spans="3:3" x14ac:dyDescent="0.3">
      <c r="C89" s="28"/>
    </row>
    <row r="90" spans="3:3" x14ac:dyDescent="0.3">
      <c r="C90" s="28"/>
    </row>
    <row r="91" spans="3:3" x14ac:dyDescent="0.3">
      <c r="C91" s="28"/>
    </row>
    <row r="92" spans="3:3" x14ac:dyDescent="0.3">
      <c r="C92" s="28"/>
    </row>
    <row r="93" spans="3:3" x14ac:dyDescent="0.3">
      <c r="C93" s="28"/>
    </row>
    <row r="94" spans="3:3" x14ac:dyDescent="0.3">
      <c r="C94" s="28"/>
    </row>
    <row r="95" spans="3:3" x14ac:dyDescent="0.3">
      <c r="C95" s="28"/>
    </row>
    <row r="96" spans="3:3" x14ac:dyDescent="0.3">
      <c r="C96" s="28"/>
    </row>
    <row r="97" spans="3:3" x14ac:dyDescent="0.3">
      <c r="C97" s="28"/>
    </row>
    <row r="98" spans="3:3" x14ac:dyDescent="0.3">
      <c r="C98" s="28"/>
    </row>
    <row r="99" spans="3:3" x14ac:dyDescent="0.3">
      <c r="C99" s="28"/>
    </row>
    <row r="100" spans="3:3" x14ac:dyDescent="0.3">
      <c r="C100" s="28"/>
    </row>
    <row r="101" spans="3:3" x14ac:dyDescent="0.3">
      <c r="C101" s="28"/>
    </row>
    <row r="102" spans="3:3" x14ac:dyDescent="0.3">
      <c r="C102" s="28"/>
    </row>
    <row r="103" spans="3:3" x14ac:dyDescent="0.3">
      <c r="C103" s="28"/>
    </row>
    <row r="104" spans="3:3" x14ac:dyDescent="0.3">
      <c r="C104" s="28"/>
    </row>
    <row r="105" spans="3:3" x14ac:dyDescent="0.3">
      <c r="C105" s="28"/>
    </row>
    <row r="106" spans="3:3" x14ac:dyDescent="0.3">
      <c r="C106" s="28"/>
    </row>
    <row r="107" spans="3:3" x14ac:dyDescent="0.3">
      <c r="C107" s="28"/>
    </row>
    <row r="108" spans="3:3" x14ac:dyDescent="0.3">
      <c r="C108" s="28"/>
    </row>
    <row r="109" spans="3:3" x14ac:dyDescent="0.3">
      <c r="C109" s="28"/>
    </row>
    <row r="110" spans="3:3" x14ac:dyDescent="0.3">
      <c r="C110" s="28"/>
    </row>
    <row r="111" spans="3:3" x14ac:dyDescent="0.3">
      <c r="C111" s="28"/>
    </row>
    <row r="112" spans="3:3" x14ac:dyDescent="0.3">
      <c r="C112" s="28"/>
    </row>
    <row r="113" spans="3:3" x14ac:dyDescent="0.3">
      <c r="C113" s="28"/>
    </row>
    <row r="114" spans="3:3" x14ac:dyDescent="0.3">
      <c r="C114" s="2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1" sqref="M11"/>
    </sheetView>
  </sheetViews>
  <sheetFormatPr defaultColWidth="9.109375" defaultRowHeight="14.4" x14ac:dyDescent="0.3"/>
  <cols>
    <col min="1" max="1" width="20.6640625" style="30" bestFit="1" customWidth="1"/>
    <col min="2" max="2" width="10.109375" style="28" customWidth="1"/>
    <col min="3" max="7" width="9.109375" style="28"/>
    <col min="8" max="8" width="10.33203125" style="28" bestFit="1" customWidth="1"/>
    <col min="9" max="9" width="9.109375" style="30"/>
    <col min="10" max="10" width="20.6640625" style="30" customWidth="1"/>
    <col min="11" max="11" width="7.6640625" style="28" bestFit="1" customWidth="1"/>
    <col min="12" max="12" width="6.6640625" style="28" bestFit="1" customWidth="1"/>
    <col min="13" max="13" width="14.5546875" style="28" bestFit="1" customWidth="1"/>
    <col min="14" max="14" width="7.6640625" style="28" bestFit="1" customWidth="1"/>
    <col min="15" max="15" width="6.6640625" style="28" bestFit="1" customWidth="1"/>
    <col min="16" max="17" width="9.33203125" style="28" bestFit="1" customWidth="1"/>
    <col min="18" max="18" width="6.6640625" style="28" bestFit="1" customWidth="1"/>
    <col min="19" max="19" width="7.6640625" style="28" bestFit="1" customWidth="1"/>
    <col min="20" max="21" width="6.6640625" style="28" bestFit="1" customWidth="1"/>
    <col min="22" max="22" width="7.6640625" style="28" bestFit="1" customWidth="1"/>
    <col min="23" max="23" width="15.44140625" style="28" bestFit="1" customWidth="1"/>
    <col min="24" max="24" width="15.44140625" style="28" customWidth="1"/>
    <col min="25" max="25" width="6.5546875" style="28" bestFit="1" customWidth="1"/>
    <col min="26" max="26" width="6.6640625" style="28" bestFit="1" customWidth="1"/>
    <col min="27" max="27" width="5.6640625" style="28" bestFit="1" customWidth="1"/>
    <col min="28" max="28" width="6.6640625" style="28" bestFit="1" customWidth="1"/>
    <col min="29" max="29" width="7.6640625" style="28" bestFit="1" customWidth="1"/>
    <col min="30" max="30" width="6.6640625" style="28" customWidth="1"/>
    <col min="31" max="31" width="7.6640625" style="28" bestFit="1" customWidth="1"/>
    <col min="32" max="32" width="10" style="28" bestFit="1" customWidth="1"/>
    <col min="33" max="33" width="7.6640625" style="28" bestFit="1" customWidth="1"/>
    <col min="34" max="34" width="6.6640625" style="28" bestFit="1" customWidth="1"/>
    <col min="35" max="35" width="7.6640625" style="28" bestFit="1" customWidth="1"/>
    <col min="36" max="36" width="6" style="28" bestFit="1" customWidth="1"/>
    <col min="37" max="37" width="7.6640625" style="28" bestFit="1" customWidth="1"/>
    <col min="38" max="38" width="4.33203125" style="28" bestFit="1" customWidth="1"/>
    <col min="39" max="39" width="7.6640625" style="28" bestFit="1" customWidth="1"/>
    <col min="40" max="40" width="5.6640625" style="28" bestFit="1" customWidth="1"/>
    <col min="41" max="42" width="6.6640625" style="28" bestFit="1" customWidth="1"/>
    <col min="43" max="43" width="4.109375" style="28" bestFit="1" customWidth="1"/>
    <col min="44" max="44" width="5.88671875" style="28" bestFit="1" customWidth="1"/>
    <col min="45" max="45" width="6.6640625" style="28" bestFit="1" customWidth="1"/>
    <col min="46" max="48" width="7.6640625" style="28" bestFit="1" customWidth="1"/>
    <col min="49" max="49" width="5.109375" style="28" bestFit="1" customWidth="1"/>
    <col min="50" max="50" width="5.33203125" style="28" bestFit="1" customWidth="1"/>
    <col min="51" max="51" width="8.6640625" style="28" bestFit="1" customWidth="1"/>
    <col min="52" max="52" width="5.6640625" style="28" bestFit="1" customWidth="1"/>
    <col min="53" max="53" width="7.88671875" style="28" bestFit="1" customWidth="1"/>
    <col min="54" max="54" width="5.88671875" style="28" bestFit="1" customWidth="1"/>
    <col min="55" max="55" width="6" style="28" bestFit="1" customWidth="1"/>
    <col min="56" max="56" width="7.6640625" style="28" bestFit="1" customWidth="1"/>
    <col min="57" max="57" width="6.6640625" style="28" bestFit="1" customWidth="1"/>
    <col min="58" max="59" width="5.6640625" style="28" bestFit="1" customWidth="1"/>
    <col min="60" max="60" width="3.88671875" style="28" bestFit="1" customWidth="1"/>
    <col min="61" max="61" width="6.6640625" style="28" bestFit="1" customWidth="1"/>
    <col min="62" max="62" width="8" style="28" bestFit="1" customWidth="1"/>
    <col min="63" max="63" width="5.33203125" style="28" bestFit="1" customWidth="1"/>
    <col min="64" max="65" width="6.6640625" style="28" bestFit="1" customWidth="1"/>
    <col min="66" max="66" width="7.6640625" style="28" bestFit="1" customWidth="1"/>
    <col min="67" max="67" width="9.33203125" style="28" bestFit="1" customWidth="1"/>
    <col min="68" max="68" width="7.109375" style="28" bestFit="1" customWidth="1"/>
    <col min="69" max="69" width="7.6640625" style="28" customWidth="1"/>
    <col min="70" max="70" width="10.33203125" style="30" bestFit="1" customWidth="1"/>
    <col min="71" max="74" width="9.109375" style="30"/>
    <col min="75" max="75" width="8.5546875" style="30" customWidth="1"/>
    <col min="76" max="16384" width="9.109375" style="30"/>
  </cols>
  <sheetData>
    <row r="1" spans="1:76" x14ac:dyDescent="0.3">
      <c r="B1" s="102" t="s">
        <v>502</v>
      </c>
      <c r="C1" s="102"/>
      <c r="D1" s="102"/>
      <c r="E1" s="102"/>
      <c r="F1" s="102"/>
      <c r="G1" s="102"/>
      <c r="H1" s="102"/>
      <c r="J1" s="30" t="s">
        <v>505</v>
      </c>
      <c r="BR1" s="30" t="s">
        <v>316</v>
      </c>
    </row>
    <row r="2" spans="1:76" x14ac:dyDescent="0.3">
      <c r="A2" s="6" t="s">
        <v>52</v>
      </c>
      <c r="B2" s="102" t="s">
        <v>59</v>
      </c>
      <c r="C2" s="102" t="s">
        <v>57</v>
      </c>
      <c r="D2" s="102" t="s">
        <v>60</v>
      </c>
      <c r="E2" s="102" t="s">
        <v>54</v>
      </c>
      <c r="F2" s="102" t="s">
        <v>53</v>
      </c>
      <c r="G2" s="102" t="s">
        <v>61</v>
      </c>
      <c r="H2" s="102" t="s">
        <v>62</v>
      </c>
      <c r="J2" s="30" t="s">
        <v>227</v>
      </c>
      <c r="K2" s="28" t="s">
        <v>391</v>
      </c>
      <c r="L2" s="28" t="s">
        <v>131</v>
      </c>
      <c r="M2" s="28" t="s">
        <v>132</v>
      </c>
      <c r="N2" s="28" t="s">
        <v>133</v>
      </c>
      <c r="O2" s="28" t="s">
        <v>392</v>
      </c>
      <c r="P2" s="28" t="s">
        <v>134</v>
      </c>
      <c r="Q2" s="28" t="s">
        <v>59</v>
      </c>
      <c r="R2" s="28" t="s">
        <v>136</v>
      </c>
      <c r="S2" s="28" t="s">
        <v>137</v>
      </c>
      <c r="T2" s="28" t="s">
        <v>393</v>
      </c>
      <c r="U2" s="28" t="s">
        <v>138</v>
      </c>
      <c r="V2" s="28" t="s">
        <v>139</v>
      </c>
      <c r="W2" s="28" t="s">
        <v>140</v>
      </c>
      <c r="X2" s="28" t="s">
        <v>212</v>
      </c>
      <c r="Y2" s="28" t="s">
        <v>141</v>
      </c>
      <c r="Z2" s="28" t="s">
        <v>142</v>
      </c>
      <c r="AA2" s="28" t="s">
        <v>143</v>
      </c>
      <c r="AB2" s="28" t="s">
        <v>394</v>
      </c>
      <c r="AC2" s="28" t="s">
        <v>144</v>
      </c>
      <c r="AD2" s="28" t="s">
        <v>403</v>
      </c>
      <c r="AE2" s="28" t="s">
        <v>57</v>
      </c>
      <c r="AF2" s="28" t="s">
        <v>128</v>
      </c>
      <c r="AG2" s="28" t="s">
        <v>145</v>
      </c>
      <c r="AH2" s="28" t="s">
        <v>146</v>
      </c>
      <c r="AI2" s="28" t="s">
        <v>60</v>
      </c>
      <c r="AJ2" s="28" t="s">
        <v>147</v>
      </c>
      <c r="AK2" s="28" t="s">
        <v>148</v>
      </c>
      <c r="AL2" s="28" t="s">
        <v>149</v>
      </c>
      <c r="AM2" s="28" t="s">
        <v>150</v>
      </c>
      <c r="AN2" s="28" t="s">
        <v>151</v>
      </c>
      <c r="AO2" s="28" t="s">
        <v>152</v>
      </c>
      <c r="AP2" s="28" t="s">
        <v>153</v>
      </c>
      <c r="AQ2" s="28" t="s">
        <v>154</v>
      </c>
      <c r="AR2" s="28" t="s">
        <v>155</v>
      </c>
      <c r="AS2" s="28" t="s">
        <v>156</v>
      </c>
      <c r="AT2" s="28" t="s">
        <v>54</v>
      </c>
      <c r="AU2" s="28" t="s">
        <v>53</v>
      </c>
      <c r="AV2" s="28" t="s">
        <v>157</v>
      </c>
      <c r="AW2" s="28" t="s">
        <v>158</v>
      </c>
      <c r="AX2" s="28" t="s">
        <v>159</v>
      </c>
      <c r="AY2" s="28" t="s">
        <v>160</v>
      </c>
      <c r="AZ2" s="28" t="s">
        <v>161</v>
      </c>
      <c r="BA2" s="28" t="s">
        <v>162</v>
      </c>
      <c r="BB2" s="28" t="s">
        <v>163</v>
      </c>
      <c r="BC2" s="28" t="s">
        <v>164</v>
      </c>
      <c r="BD2" s="28" t="s">
        <v>165</v>
      </c>
      <c r="BE2" s="28" t="s">
        <v>395</v>
      </c>
      <c r="BF2" s="28" t="s">
        <v>166</v>
      </c>
      <c r="BG2" s="28" t="s">
        <v>167</v>
      </c>
      <c r="BH2" s="28" t="s">
        <v>168</v>
      </c>
      <c r="BI2" s="28" t="s">
        <v>61</v>
      </c>
      <c r="BJ2" s="28" t="s">
        <v>404</v>
      </c>
      <c r="BK2" s="28" t="s">
        <v>169</v>
      </c>
      <c r="BL2" s="28" t="s">
        <v>170</v>
      </c>
      <c r="BM2" s="28" t="s">
        <v>171</v>
      </c>
      <c r="BN2" s="28" t="s">
        <v>173</v>
      </c>
      <c r="BO2" s="28" t="s">
        <v>174</v>
      </c>
      <c r="BP2" s="28" t="s">
        <v>405</v>
      </c>
      <c r="BR2" s="28" t="s">
        <v>59</v>
      </c>
      <c r="BS2" s="28" t="s">
        <v>57</v>
      </c>
      <c r="BT2" s="28" t="s">
        <v>60</v>
      </c>
      <c r="BU2" s="28" t="s">
        <v>54</v>
      </c>
      <c r="BV2" s="28" t="s">
        <v>53</v>
      </c>
      <c r="BW2" s="28" t="s">
        <v>61</v>
      </c>
      <c r="BX2" s="28" t="s">
        <v>62</v>
      </c>
    </row>
    <row r="3" spans="1:76" x14ac:dyDescent="0.3">
      <c r="A3" s="27" t="s">
        <v>121</v>
      </c>
      <c r="B3" s="102">
        <v>15941.570755999999</v>
      </c>
      <c r="C3" s="102">
        <v>262.350121</v>
      </c>
      <c r="D3" s="102">
        <v>253.95003599999899</v>
      </c>
      <c r="E3" s="102">
        <v>1654.25286399999</v>
      </c>
      <c r="F3" s="102">
        <v>1401.9093849999999</v>
      </c>
      <c r="G3" s="102">
        <v>130.940722999999</v>
      </c>
      <c r="H3" s="102">
        <v>3771.2812560000002</v>
      </c>
      <c r="J3" s="30" t="s">
        <v>121</v>
      </c>
      <c r="K3" s="28">
        <v>7.5940329171888798</v>
      </c>
      <c r="L3" s="28">
        <v>6.8346388717009097</v>
      </c>
      <c r="M3" s="28">
        <v>6.8346388717009097</v>
      </c>
      <c r="N3" s="28">
        <v>22.622369061988401</v>
      </c>
      <c r="O3" s="28">
        <v>6.6899871156590898</v>
      </c>
      <c r="P3" s="28">
        <v>64.330422630665197</v>
      </c>
      <c r="Q3" s="28">
        <v>1170.4943102013301</v>
      </c>
      <c r="R3" s="28">
        <v>15.332629014798499</v>
      </c>
      <c r="S3" s="28">
        <v>8.2088030259759606</v>
      </c>
      <c r="T3" s="28">
        <v>3.6884942070470701</v>
      </c>
      <c r="U3" s="28">
        <v>0.246389790296003</v>
      </c>
      <c r="V3" s="28">
        <v>30.123024109657798</v>
      </c>
      <c r="W3" s="28">
        <v>30.123024109657798</v>
      </c>
      <c r="X3" s="28">
        <v>30798.3428506864</v>
      </c>
      <c r="Y3" s="28">
        <v>0</v>
      </c>
      <c r="Z3" s="28">
        <v>3.3996848511053401</v>
      </c>
      <c r="AA3" s="28">
        <v>1.36859429820268</v>
      </c>
      <c r="AB3" s="28">
        <v>2.9797520228178298</v>
      </c>
      <c r="AC3" s="28">
        <v>27.374813038729599</v>
      </c>
      <c r="AD3" s="28">
        <v>0</v>
      </c>
      <c r="AE3" s="28">
        <v>19.4582372724416</v>
      </c>
      <c r="AF3" s="28">
        <v>0</v>
      </c>
      <c r="AG3" s="28">
        <v>25.837922915392099</v>
      </c>
      <c r="AH3" s="28">
        <v>2.8708814056669798</v>
      </c>
      <c r="AI3" s="28">
        <v>28.708804321058999</v>
      </c>
      <c r="AJ3" s="28">
        <v>0</v>
      </c>
      <c r="AK3" s="28">
        <v>20.7644256689649</v>
      </c>
      <c r="AL3" s="28">
        <v>6.7158852935178606E-2</v>
      </c>
      <c r="AM3" s="28">
        <v>35.650063512954901</v>
      </c>
      <c r="AN3" s="28">
        <v>0.42649994212867198</v>
      </c>
      <c r="AO3" s="28">
        <v>4.5878016060671198</v>
      </c>
      <c r="AP3" s="28">
        <v>10.491155828193801</v>
      </c>
      <c r="AQ3" s="28">
        <v>4.7978444308492699E-2</v>
      </c>
      <c r="AR3" s="28">
        <v>0</v>
      </c>
      <c r="AS3" s="28">
        <v>3.25015680373903</v>
      </c>
      <c r="AT3" s="28">
        <v>130.45370370662999</v>
      </c>
      <c r="AU3" s="28">
        <v>110.554759059177</v>
      </c>
      <c r="AV3" s="28">
        <v>19.898944647453298</v>
      </c>
      <c r="AW3" s="28">
        <v>3.47125558733885E-2</v>
      </c>
      <c r="AX3" s="28">
        <v>1.76879026879853E-3</v>
      </c>
      <c r="AY3" s="28">
        <v>1.5145273566031101</v>
      </c>
      <c r="AZ3" s="28">
        <v>0.63383518246002701</v>
      </c>
      <c r="BA3" s="28">
        <v>35.729587570341202</v>
      </c>
      <c r="BB3" s="28">
        <v>0.971895853657192</v>
      </c>
      <c r="BC3" s="28">
        <v>0.14625680539250499</v>
      </c>
      <c r="BD3" s="28">
        <v>51.051773342813199</v>
      </c>
      <c r="BE3" s="28">
        <v>3.42140085550797</v>
      </c>
      <c r="BF3" s="28">
        <v>0.20103435352215901</v>
      </c>
      <c r="BG3" s="28">
        <v>1.3929225020254901</v>
      </c>
      <c r="BH3" s="28">
        <v>5.6932688481401202E-3</v>
      </c>
      <c r="BI3" s="28">
        <v>12.6912279016959</v>
      </c>
      <c r="BJ3" s="28">
        <v>6.24469733154847</v>
      </c>
      <c r="BK3" s="28">
        <v>0</v>
      </c>
      <c r="BL3" s="28">
        <v>3.01107317110842</v>
      </c>
      <c r="BM3" s="28">
        <v>9.0982045082888199</v>
      </c>
      <c r="BN3" s="28">
        <v>55.131894078936398</v>
      </c>
      <c r="BO3" s="28">
        <v>279.71216245859398</v>
      </c>
      <c r="BP3" s="28">
        <v>2.0527674513357201</v>
      </c>
      <c r="BR3" s="25">
        <f>IF(B3&lt;&gt;0,(Q3-B3)/B3,"")</f>
        <v>-0.92657597371571521</v>
      </c>
      <c r="BS3" s="25">
        <f>IF(C3&lt;&gt;0,(AE3-C3)/C3,"")</f>
        <v>-0.92583103374119802</v>
      </c>
      <c r="BT3" s="25">
        <f>IF(D3&lt;&gt;0,(AI3-D3)/D3,"")</f>
        <v>-0.88695097361175756</v>
      </c>
      <c r="BU3" s="25">
        <f>IF(E3&lt;&gt;0,(AT3-E3)/E3,"")</f>
        <v>-0.92114040933790953</v>
      </c>
      <c r="BV3" s="25">
        <f>IF(F3&lt;&gt;0,(AU3-F3)/F3,"")</f>
        <v>-0.92113986806702408</v>
      </c>
      <c r="BW3" s="25">
        <f>IF(G3&lt;&gt;0,(BI3-G3)/G3,"")</f>
        <v>-0.90307654020135508</v>
      </c>
      <c r="BX3" s="25">
        <f>IF(H3&lt;&gt;0,(BO3-H3)/H3,"")</f>
        <v>-0.92583099920919987</v>
      </c>
    </row>
    <row r="4" spans="1:76" x14ac:dyDescent="0.3">
      <c r="A4" s="27" t="s">
        <v>77</v>
      </c>
      <c r="B4" s="102">
        <v>158.47557599999999</v>
      </c>
      <c r="C4" s="102">
        <v>2.5784400000000001</v>
      </c>
      <c r="D4" s="102">
        <v>1.000238</v>
      </c>
      <c r="E4" s="102">
        <v>15.083665999999999</v>
      </c>
      <c r="F4" s="102">
        <v>12.782778</v>
      </c>
      <c r="G4" s="102">
        <v>0.835538</v>
      </c>
      <c r="H4" s="102">
        <v>37.064833999999998</v>
      </c>
      <c r="J4" s="30" t="s">
        <v>77</v>
      </c>
      <c r="K4" s="28">
        <v>1.0062841606034001</v>
      </c>
      <c r="L4" s="28">
        <v>0.90565781370260701</v>
      </c>
      <c r="M4" s="28">
        <v>0.90565781370260701</v>
      </c>
      <c r="N4" s="28">
        <v>2.99770706030192</v>
      </c>
      <c r="O4" s="28">
        <v>0.88649059734453195</v>
      </c>
      <c r="P4" s="28">
        <v>8.5244569284104106</v>
      </c>
      <c r="Q4" s="28">
        <v>158.475496839123</v>
      </c>
      <c r="R4" s="28">
        <v>2.0317347021280101</v>
      </c>
      <c r="S4" s="28">
        <v>1.0877529236660599</v>
      </c>
      <c r="T4" s="28">
        <v>0.48876326856594798</v>
      </c>
      <c r="U4" s="28">
        <v>3.2649471870324097E-2</v>
      </c>
      <c r="V4" s="28">
        <v>3.99161924116911</v>
      </c>
      <c r="W4" s="28">
        <v>3.99161924116911</v>
      </c>
      <c r="X4" s="28">
        <v>957.64534356277898</v>
      </c>
      <c r="Y4" s="28">
        <v>0</v>
      </c>
      <c r="Z4" s="28">
        <v>0.45049739501865599</v>
      </c>
      <c r="AA4" s="28">
        <v>0.181349201192369</v>
      </c>
      <c r="AB4" s="28">
        <v>0.39485288643440902</v>
      </c>
      <c r="AC4" s="28">
        <v>3.6274496066403201</v>
      </c>
      <c r="AD4" s="28">
        <v>0</v>
      </c>
      <c r="AE4" s="28">
        <v>2.57843967878657</v>
      </c>
      <c r="AF4" s="28">
        <v>0</v>
      </c>
      <c r="AG4" s="28">
        <v>0.90021521078942002</v>
      </c>
      <c r="AH4" s="28">
        <v>0.100023862167033</v>
      </c>
      <c r="AI4" s="28">
        <v>1.0002390729564501</v>
      </c>
      <c r="AJ4" s="28">
        <v>0</v>
      </c>
      <c r="AK4" s="28">
        <v>2.7515045530955602</v>
      </c>
      <c r="AL4" s="28">
        <v>7.7655086889664099E-3</v>
      </c>
      <c r="AM4" s="28">
        <v>4.7240047173399002</v>
      </c>
      <c r="AN4" s="28">
        <v>4.9315908001124301E-2</v>
      </c>
      <c r="AO4" s="28">
        <v>0.53048540264664801</v>
      </c>
      <c r="AP4" s="28">
        <v>1.2130854235905499</v>
      </c>
      <c r="AQ4" s="28">
        <v>5.5476915954298101E-3</v>
      </c>
      <c r="AR4" s="28">
        <v>0</v>
      </c>
      <c r="AS4" s="28">
        <v>0.37581353307208498</v>
      </c>
      <c r="AT4" s="28">
        <v>15.0842716282786</v>
      </c>
      <c r="AU4" s="28">
        <v>12.783384488389901</v>
      </c>
      <c r="AV4" s="28">
        <v>2.3008871398887698</v>
      </c>
      <c r="AW4" s="28">
        <v>4.0137675336342597E-3</v>
      </c>
      <c r="AX4" s="28">
        <v>2.0452465594117999E-4</v>
      </c>
      <c r="AY4" s="28">
        <v>0.175124026521602</v>
      </c>
      <c r="AZ4" s="28">
        <v>7.3290056603669607E-2</v>
      </c>
      <c r="BA4" s="28">
        <v>4.1313923841333304</v>
      </c>
      <c r="BB4" s="28">
        <v>0.11237994455375599</v>
      </c>
      <c r="BC4" s="28">
        <v>1.6911517496431199E-2</v>
      </c>
      <c r="BD4" s="28">
        <v>5.9030881242524904</v>
      </c>
      <c r="BE4" s="28">
        <v>0.45337275289163698</v>
      </c>
      <c r="BF4" s="28">
        <v>2.3245331437358401E-2</v>
      </c>
      <c r="BG4" s="28">
        <v>0.16106303565424901</v>
      </c>
      <c r="BH4" s="28">
        <v>6.5830795262267303E-4</v>
      </c>
      <c r="BI4" s="28">
        <v>0.83554340955813799</v>
      </c>
      <c r="BJ4" s="28">
        <v>0.82748711664875396</v>
      </c>
      <c r="BK4" s="28">
        <v>0</v>
      </c>
      <c r="BL4" s="28">
        <v>0.39900614459388101</v>
      </c>
      <c r="BM4" s="28">
        <v>1.2056095075734199</v>
      </c>
      <c r="BN4" s="28">
        <v>7.3055580184857503</v>
      </c>
      <c r="BO4" s="28">
        <v>37.064818532052399</v>
      </c>
      <c r="BP4" s="28">
        <v>0.27201753034055898</v>
      </c>
      <c r="BR4" s="25">
        <f t="shared" ref="BR4:BR48" si="0">IF(B4&lt;&gt;0,(Q4-B4)/B4,"")</f>
        <v>-4.9951468226877302E-7</v>
      </c>
      <c r="BS4" s="25">
        <f t="shared" ref="BS4:BS48" si="1">IF(C4&lt;&gt;0,(AE4-C4)/C4,"")</f>
        <v>-1.2457665490635379E-7</v>
      </c>
      <c r="BT4" s="25">
        <f t="shared" ref="BT4:BT48" si="2">IF(D4&lt;&gt;0,(AI4-D4)/D4,"")</f>
        <v>1.07270114725912E-6</v>
      </c>
      <c r="BU4" s="25">
        <f t="shared" ref="BU4:BV48" si="3">IF(E4&lt;&gt;0,(AT4-E4)/E4,"")</f>
        <v>4.0151265521318842E-5</v>
      </c>
      <c r="BV4" s="25">
        <f t="shared" ref="BV4:BV48" si="4">IF(F4&lt;&gt;0,(AU4-F4)/F4,"")</f>
        <v>4.7445742224452767E-5</v>
      </c>
      <c r="BW4" s="25">
        <f t="shared" ref="BW4:BW48" si="5">IF(G4&lt;&gt;0,(BI4-G4)/G4,"")</f>
        <v>6.4743412483837276E-6</v>
      </c>
      <c r="BX4" s="25">
        <f t="shared" ref="BX4:BX48" si="6">IF(H4&lt;&gt;0,(BO4-H4)/H4,"")</f>
        <v>-4.173213779488227E-7</v>
      </c>
    </row>
    <row r="5" spans="1:76" x14ac:dyDescent="0.3">
      <c r="A5" s="6" t="s">
        <v>71</v>
      </c>
      <c r="B5" s="102">
        <v>6434.28023999999</v>
      </c>
      <c r="C5" s="102">
        <v>105.641081999999</v>
      </c>
      <c r="D5" s="102">
        <v>89.743403999999998</v>
      </c>
      <c r="E5" s="102">
        <v>656.29297999999994</v>
      </c>
      <c r="F5" s="102">
        <v>556.18055399999901</v>
      </c>
      <c r="G5" s="102">
        <v>48.949418000000001</v>
      </c>
      <c r="H5" s="102">
        <v>1518.589768</v>
      </c>
      <c r="J5" s="30" t="s">
        <v>71</v>
      </c>
      <c r="K5" s="28">
        <v>41.228864576365297</v>
      </c>
      <c r="L5" s="28">
        <v>37.106024689818199</v>
      </c>
      <c r="M5" s="28">
        <v>37.106024689818199</v>
      </c>
      <c r="N5" s="28">
        <v>122.819424490484</v>
      </c>
      <c r="O5" s="28">
        <v>36.320729544544697</v>
      </c>
      <c r="P5" s="28">
        <v>349.25691835660803</v>
      </c>
      <c r="Q5" s="28">
        <v>6434.2791862740196</v>
      </c>
      <c r="R5" s="28">
        <v>83.242526238330598</v>
      </c>
      <c r="S5" s="28">
        <v>44.566501736774697</v>
      </c>
      <c r="T5" s="28">
        <v>20.025239481499302</v>
      </c>
      <c r="U5" s="28">
        <v>1.3376805874318001</v>
      </c>
      <c r="V5" s="28">
        <v>163.54138264034299</v>
      </c>
      <c r="W5" s="28">
        <v>163.54138264034299</v>
      </c>
      <c r="X5" s="28">
        <v>91955.483150845699</v>
      </c>
      <c r="Y5" s="28">
        <v>0</v>
      </c>
      <c r="Z5" s="28">
        <v>18.457255123861099</v>
      </c>
      <c r="AA5" s="28">
        <v>7.43024662326658</v>
      </c>
      <c r="AB5" s="28">
        <v>16.1773967572876</v>
      </c>
      <c r="AC5" s="28">
        <v>148.62086792217599</v>
      </c>
      <c r="AD5" s="28">
        <v>0</v>
      </c>
      <c r="AE5" s="28">
        <v>105.64101796215699</v>
      </c>
      <c r="AF5" s="28">
        <v>0</v>
      </c>
      <c r="AG5" s="28">
        <v>80.769029606971003</v>
      </c>
      <c r="AH5" s="28">
        <v>8.9743382895440202</v>
      </c>
      <c r="AI5" s="28">
        <v>89.743367896514997</v>
      </c>
      <c r="AJ5" s="28">
        <v>0</v>
      </c>
      <c r="AK5" s="28">
        <v>112.732382715212</v>
      </c>
      <c r="AL5" s="28">
        <v>0.33787959457001598</v>
      </c>
      <c r="AM5" s="28">
        <v>193.54809217877201</v>
      </c>
      <c r="AN5" s="28">
        <v>2.1457433114524598</v>
      </c>
      <c r="AO5" s="28">
        <v>23.081487822219199</v>
      </c>
      <c r="AP5" s="28">
        <v>52.781510276294199</v>
      </c>
      <c r="AQ5" s="28">
        <v>0.241382218511108</v>
      </c>
      <c r="AR5" s="28">
        <v>0</v>
      </c>
      <c r="AS5" s="28">
        <v>16.351707115968601</v>
      </c>
      <c r="AT5" s="28">
        <v>656.31929797373095</v>
      </c>
      <c r="AU5" s="28">
        <v>556.20692772951395</v>
      </c>
      <c r="AV5" s="28">
        <v>100.112370244216</v>
      </c>
      <c r="AW5" s="28">
        <v>0.174640732265193</v>
      </c>
      <c r="AX5" s="28">
        <v>8.8988725563143092E-3</v>
      </c>
      <c r="AY5" s="28">
        <v>7.6196724593109399</v>
      </c>
      <c r="AZ5" s="28">
        <v>3.1888595159752402</v>
      </c>
      <c r="BA5" s="28">
        <v>179.75749102994399</v>
      </c>
      <c r="BB5" s="28">
        <v>4.8896607968606096</v>
      </c>
      <c r="BC5" s="28">
        <v>0.73582655246724704</v>
      </c>
      <c r="BD5" s="28">
        <v>256.84423794485099</v>
      </c>
      <c r="BE5" s="28">
        <v>18.5751724521371</v>
      </c>
      <c r="BF5" s="28">
        <v>1.01141395084795</v>
      </c>
      <c r="BG5" s="28">
        <v>7.007872275225</v>
      </c>
      <c r="BH5" s="28">
        <v>2.8643260194998799E-2</v>
      </c>
      <c r="BI5" s="28">
        <v>48.949395168570902</v>
      </c>
      <c r="BJ5" s="28">
        <v>33.903077921355802</v>
      </c>
      <c r="BK5" s="28">
        <v>0</v>
      </c>
      <c r="BL5" s="28">
        <v>16.347470045428601</v>
      </c>
      <c r="BM5" s="28">
        <v>49.395178296016802</v>
      </c>
      <c r="BN5" s="28">
        <v>299.31741232824601</v>
      </c>
      <c r="BO5" s="28">
        <v>1518.5892188473099</v>
      </c>
      <c r="BP5" s="28">
        <v>11.1447671325071</v>
      </c>
      <c r="BR5" s="25">
        <f t="shared" si="0"/>
        <v>-1.6376749708536408E-7</v>
      </c>
      <c r="BS5" s="25">
        <f t="shared" si="1"/>
        <v>-6.0618313251186108E-7</v>
      </c>
      <c r="BT5" s="25">
        <f t="shared" si="2"/>
        <v>-4.0229680837161009E-7</v>
      </c>
      <c r="BU5" s="25">
        <f t="shared" si="3"/>
        <v>4.0100952673623114E-5</v>
      </c>
      <c r="BV5" s="25">
        <f t="shared" si="4"/>
        <v>4.7419366472392052E-5</v>
      </c>
      <c r="BW5" s="25">
        <f t="shared" si="5"/>
        <v>-4.6642902065378124E-7</v>
      </c>
      <c r="BX5" s="25">
        <f t="shared" si="6"/>
        <v>-3.6162017005971091E-7</v>
      </c>
    </row>
    <row r="6" spans="1:76" x14ac:dyDescent="0.3">
      <c r="A6" s="6" t="s">
        <v>122</v>
      </c>
      <c r="B6" s="102">
        <v>3733.48648197899</v>
      </c>
      <c r="C6" s="102">
        <v>62.283967080500005</v>
      </c>
      <c r="D6" s="102">
        <v>64.391805799509896</v>
      </c>
      <c r="E6" s="102">
        <v>397.067556963399</v>
      </c>
      <c r="F6" s="102">
        <v>337.56994365449901</v>
      </c>
      <c r="G6" s="102">
        <v>31.576463827209999</v>
      </c>
      <c r="H6" s="102">
        <v>892.99486188829997</v>
      </c>
      <c r="J6" s="30" t="s">
        <v>122</v>
      </c>
      <c r="K6" s="28">
        <v>24.244304774734999</v>
      </c>
      <c r="L6" s="28">
        <v>21.819892674989902</v>
      </c>
      <c r="M6" s="28">
        <v>21.819892674989902</v>
      </c>
      <c r="N6" s="28">
        <v>72.223019540666996</v>
      </c>
      <c r="O6" s="28">
        <v>21.3581276805842</v>
      </c>
      <c r="P6" s="28">
        <v>205.37801158374501</v>
      </c>
      <c r="Q6" s="28">
        <v>3733.48539140307</v>
      </c>
      <c r="R6" s="28">
        <v>48.950134378246901</v>
      </c>
      <c r="S6" s="28">
        <v>26.206973814877799</v>
      </c>
      <c r="T6" s="28">
        <v>11.775692370664199</v>
      </c>
      <c r="U6" s="28">
        <v>0.78661779923711195</v>
      </c>
      <c r="V6" s="28">
        <v>96.169182620215295</v>
      </c>
      <c r="W6" s="28">
        <v>96.169182620215295</v>
      </c>
      <c r="X6" s="28">
        <v>125057.18529902901</v>
      </c>
      <c r="Y6" s="28">
        <v>0</v>
      </c>
      <c r="Z6" s="28">
        <v>10.853630522241801</v>
      </c>
      <c r="AA6" s="28">
        <v>4.3692899220564696</v>
      </c>
      <c r="AB6" s="28">
        <v>9.5129809297111301</v>
      </c>
      <c r="AC6" s="28">
        <v>87.395366041215397</v>
      </c>
      <c r="AD6" s="28">
        <v>0</v>
      </c>
      <c r="AE6" s="28">
        <v>62.283938259561097</v>
      </c>
      <c r="AF6" s="28">
        <v>0</v>
      </c>
      <c r="AG6" s="28">
        <v>57.952599110435003</v>
      </c>
      <c r="AH6" s="28">
        <v>6.4391643093745996</v>
      </c>
      <c r="AI6" s="28">
        <v>64.391763419809607</v>
      </c>
      <c r="AJ6" s="28">
        <v>0</v>
      </c>
      <c r="AK6" s="28">
        <v>66.291388340856599</v>
      </c>
      <c r="AL6" s="28">
        <v>0.20507360350975801</v>
      </c>
      <c r="AM6" s="28">
        <v>113.814369201541</v>
      </c>
      <c r="AN6" s="28">
        <v>1.3023446595788</v>
      </c>
      <c r="AO6" s="28">
        <v>14.009152598422499</v>
      </c>
      <c r="AP6" s="28">
        <v>32.035392670734197</v>
      </c>
      <c r="AQ6" s="28">
        <v>0.146505544073149</v>
      </c>
      <c r="AR6" s="28">
        <v>0</v>
      </c>
      <c r="AS6" s="28">
        <v>9.9245575048088295</v>
      </c>
      <c r="AT6" s="28">
        <v>397.08342994130101</v>
      </c>
      <c r="AU6" s="28">
        <v>337.58584918324198</v>
      </c>
      <c r="AV6" s="28">
        <v>59.4975807580592</v>
      </c>
      <c r="AW6" s="28">
        <v>0.10599702706724599</v>
      </c>
      <c r="AX6" s="28">
        <v>5.4010829103214898E-3</v>
      </c>
      <c r="AY6" s="28">
        <v>4.6247108693375596</v>
      </c>
      <c r="AZ6" s="28">
        <v>1.93545733229716</v>
      </c>
      <c r="BA6" s="28">
        <v>109.102565739071</v>
      </c>
      <c r="BB6" s="28">
        <v>2.9677453330908201</v>
      </c>
      <c r="BC6" s="28">
        <v>0.44660501110578299</v>
      </c>
      <c r="BD6" s="28">
        <v>155.88970221068399</v>
      </c>
      <c r="BE6" s="28">
        <v>10.9229728964918</v>
      </c>
      <c r="BF6" s="28">
        <v>0.61387065593015699</v>
      </c>
      <c r="BG6" s="28">
        <v>4.2533825294730399</v>
      </c>
      <c r="BH6" s="28">
        <v>1.7384811146568702E-2</v>
      </c>
      <c r="BI6" s="28">
        <v>31.5764602280681</v>
      </c>
      <c r="BJ6" s="28">
        <v>19.9364225684836</v>
      </c>
      <c r="BK6" s="28">
        <v>0</v>
      </c>
      <c r="BL6" s="28">
        <v>9.61300419710577</v>
      </c>
      <c r="BM6" s="28">
        <v>29.046471161377202</v>
      </c>
      <c r="BN6" s="28">
        <v>176.01119563881599</v>
      </c>
      <c r="BO6" s="28">
        <v>892.994274265998</v>
      </c>
      <c r="BP6" s="28">
        <v>6.5535860993871102</v>
      </c>
      <c r="BR6" s="25">
        <f t="shared" si="0"/>
        <v>-2.9210656721342872E-7</v>
      </c>
      <c r="BS6" s="25">
        <f t="shared" si="1"/>
        <v>-4.627344766121722E-7</v>
      </c>
      <c r="BT6" s="25">
        <f t="shared" si="2"/>
        <v>-6.5815362317191647E-7</v>
      </c>
      <c r="BU6" s="25">
        <f t="shared" si="3"/>
        <v>3.9975509516305086E-5</v>
      </c>
      <c r="BV6" s="25">
        <f t="shared" si="4"/>
        <v>4.7117727872246772E-5</v>
      </c>
      <c r="BW6" s="25">
        <f t="shared" si="5"/>
        <v>-1.1398179093094797E-7</v>
      </c>
      <c r="BX6" s="25">
        <f t="shared" si="6"/>
        <v>-6.5803547931004481E-7</v>
      </c>
    </row>
    <row r="7" spans="1:76" x14ac:dyDescent="0.3">
      <c r="A7" s="6" t="s">
        <v>123</v>
      </c>
      <c r="B7" s="102">
        <v>82054.484562959798</v>
      </c>
      <c r="C7" s="102">
        <v>1361.5601699051049</v>
      </c>
      <c r="D7" s="102">
        <v>1900.8079206591899</v>
      </c>
      <c r="E7" s="102">
        <v>9043.8216373536998</v>
      </c>
      <c r="F7" s="102">
        <v>7663.8535261143297</v>
      </c>
      <c r="G7" s="102">
        <v>854.90666746360796</v>
      </c>
      <c r="H7" s="102">
        <v>19574.78274694295</v>
      </c>
      <c r="J7" s="30" t="s">
        <v>123</v>
      </c>
      <c r="K7" s="28">
        <v>439.10990216710098</v>
      </c>
      <c r="L7" s="28">
        <v>396.04078820569703</v>
      </c>
      <c r="M7" s="28">
        <v>396.04078820569703</v>
      </c>
      <c r="N7" s="28">
        <v>1309.8806673010399</v>
      </c>
      <c r="O7" s="28">
        <v>386.96331456376299</v>
      </c>
      <c r="P7" s="28">
        <v>3719.78510731903</v>
      </c>
      <c r="Q7" s="28">
        <v>67832.788879445798</v>
      </c>
      <c r="R7" s="28">
        <v>887.22216165568204</v>
      </c>
      <c r="S7" s="28">
        <v>474.65815170650302</v>
      </c>
      <c r="T7" s="28">
        <v>213.376005528322</v>
      </c>
      <c r="U7" s="28">
        <v>14.247113993380401</v>
      </c>
      <c r="V7" s="28">
        <v>1742.3805507243801</v>
      </c>
      <c r="W7" s="28">
        <v>1742.3805507243801</v>
      </c>
      <c r="X7" s="28">
        <v>1679166.0776266099</v>
      </c>
      <c r="Y7" s="28">
        <v>0</v>
      </c>
      <c r="Z7" s="28">
        <v>196.792335709067</v>
      </c>
      <c r="AA7" s="28">
        <v>79.180743752148302</v>
      </c>
      <c r="AB7" s="28">
        <v>172.349655413394</v>
      </c>
      <c r="AC7" s="28">
        <v>1582.9035958925199</v>
      </c>
      <c r="AD7" s="28">
        <v>0</v>
      </c>
      <c r="AE7" s="28">
        <v>1125.4442670679</v>
      </c>
      <c r="AF7" s="28">
        <v>0</v>
      </c>
      <c r="AG7" s="28">
        <v>1410.8341180553</v>
      </c>
      <c r="AH7" s="28">
        <v>156.75948554418301</v>
      </c>
      <c r="AI7" s="28">
        <v>1567.59360359948</v>
      </c>
      <c r="AJ7" s="28">
        <v>0</v>
      </c>
      <c r="AK7" s="28">
        <v>1200.99988057617</v>
      </c>
      <c r="AL7" s="28">
        <v>3.8459453220677098</v>
      </c>
      <c r="AM7" s="28">
        <v>2062.5521151364901</v>
      </c>
      <c r="AN7" s="28">
        <v>24.418790555399301</v>
      </c>
      <c r="AO7" s="28">
        <v>262.96299559626698</v>
      </c>
      <c r="AP7" s="28">
        <v>600.99936617117703</v>
      </c>
      <c r="AQ7" s="28">
        <v>2.74716349906579</v>
      </c>
      <c r="AR7" s="28">
        <v>0</v>
      </c>
      <c r="AS7" s="28">
        <v>186.31221018866</v>
      </c>
      <c r="AT7" s="28">
        <v>7473.0953153151804</v>
      </c>
      <c r="AU7" s="28">
        <v>6332.7766769999498</v>
      </c>
      <c r="AV7" s="28">
        <v>1140.3186383152199</v>
      </c>
      <c r="AW7" s="28">
        <v>1.9900567669218501</v>
      </c>
      <c r="AX7" s="28">
        <v>0.101265517066529</v>
      </c>
      <c r="AY7" s="28">
        <v>86.789197605780501</v>
      </c>
      <c r="AZ7" s="28">
        <v>36.310031482002003</v>
      </c>
      <c r="BA7" s="28">
        <v>2046.48720646836</v>
      </c>
      <c r="BB7" s="28">
        <v>55.703060941263303</v>
      </c>
      <c r="BC7" s="28">
        <v>8.3852206242387108</v>
      </c>
      <c r="BD7" s="28">
        <v>2924.0856895781999</v>
      </c>
      <c r="BE7" s="28">
        <v>197.99648972770899</v>
      </c>
      <c r="BF7" s="28">
        <v>11.5099700700518</v>
      </c>
      <c r="BG7" s="28">
        <v>79.802524170924301</v>
      </c>
      <c r="BH7" s="28">
        <v>0.32598244250070202</v>
      </c>
      <c r="BI7" s="28">
        <v>705.48194556126896</v>
      </c>
      <c r="BJ7" s="28">
        <v>361.45275228916802</v>
      </c>
      <c r="BK7" s="28">
        <v>0</v>
      </c>
      <c r="BL7" s="28">
        <v>174.11105706350199</v>
      </c>
      <c r="BM7" s="28">
        <v>526.30050427488902</v>
      </c>
      <c r="BN7" s="28">
        <v>3187.93111188081</v>
      </c>
      <c r="BO7" s="28">
        <v>16180.584589361501</v>
      </c>
      <c r="BP7" s="28">
        <v>118.77113707308099</v>
      </c>
      <c r="BR7" s="25">
        <f t="shared" si="0"/>
        <v>-0.17332015135140846</v>
      </c>
      <c r="BS7" s="25">
        <f t="shared" si="1"/>
        <v>-0.17341569477143357</v>
      </c>
      <c r="BT7" s="25">
        <f t="shared" si="2"/>
        <v>-0.17530141443442268</v>
      </c>
      <c r="BU7" s="25">
        <f t="shared" si="3"/>
        <v>-0.17367948916097017</v>
      </c>
      <c r="BV7" s="25">
        <f t="shared" si="4"/>
        <v>-0.17368244898976465</v>
      </c>
      <c r="BW7" s="25">
        <f t="shared" si="5"/>
        <v>-0.1747848362741887</v>
      </c>
      <c r="BX7" s="25">
        <f t="shared" si="6"/>
        <v>-0.17339646633429592</v>
      </c>
    </row>
    <row r="8" spans="1:76" x14ac:dyDescent="0.3">
      <c r="A8" s="6" t="s">
        <v>72</v>
      </c>
      <c r="B8" s="102">
        <v>151959.17806106107</v>
      </c>
      <c r="C8" s="102">
        <v>2536.8532308644744</v>
      </c>
      <c r="D8" s="102">
        <v>4290.9327547692701</v>
      </c>
      <c r="E8" s="102">
        <v>17432.794422890987</v>
      </c>
      <c r="F8" s="102">
        <v>14772.902984426901</v>
      </c>
      <c r="G8" s="102">
        <v>1818.1974196382225</v>
      </c>
      <c r="H8" s="102">
        <v>36487.444026075333</v>
      </c>
      <c r="J8" s="30" t="s">
        <v>72</v>
      </c>
      <c r="K8" s="28">
        <v>989.39465399427399</v>
      </c>
      <c r="L8" s="28">
        <v>896.04205437586995</v>
      </c>
      <c r="M8" s="28">
        <v>896.04205437586995</v>
      </c>
      <c r="N8" s="28">
        <v>2959.2165005554102</v>
      </c>
      <c r="O8" s="28">
        <v>872.44577112534898</v>
      </c>
      <c r="P8" s="28">
        <v>8381.3158661424804</v>
      </c>
      <c r="Q8" s="28">
        <v>151959.58018178801</v>
      </c>
      <c r="R8" s="28">
        <v>2001.8789396091699</v>
      </c>
      <c r="S8" s="28">
        <v>1069.4879812998099</v>
      </c>
      <c r="T8" s="28">
        <v>481.19718021391901</v>
      </c>
      <c r="U8" s="28">
        <v>32.101152430123598</v>
      </c>
      <c r="V8" s="28">
        <v>3928.3733104734902</v>
      </c>
      <c r="W8" s="28">
        <v>3928.3733104734902</v>
      </c>
      <c r="X8" s="28">
        <v>4653899.9108682303</v>
      </c>
      <c r="Y8" s="28">
        <v>0</v>
      </c>
      <c r="Z8" s="28">
        <v>444.336836039464</v>
      </c>
      <c r="AA8" s="28">
        <v>178.60286173662701</v>
      </c>
      <c r="AB8" s="28">
        <v>388.55827577309998</v>
      </c>
      <c r="AC8" s="28">
        <v>3566.5415263704499</v>
      </c>
      <c r="AD8" s="28">
        <v>0</v>
      </c>
      <c r="AE8" s="28">
        <v>2536.8516657616701</v>
      </c>
      <c r="AF8" s="28">
        <v>0</v>
      </c>
      <c r="AG8" s="28">
        <v>3861.83789298281</v>
      </c>
      <c r="AH8" s="28">
        <v>429.09397274742599</v>
      </c>
      <c r="AI8" s="28">
        <v>4290.9318657302401</v>
      </c>
      <c r="AJ8" s="28">
        <v>0</v>
      </c>
      <c r="AK8" s="28">
        <v>2707.55578452278</v>
      </c>
      <c r="AL8" s="28">
        <v>8.9720610033014196</v>
      </c>
      <c r="AM8" s="28">
        <v>4652.35781341847</v>
      </c>
      <c r="AN8" s="28">
        <v>56.965476741899302</v>
      </c>
      <c r="AO8" s="28">
        <v>613.46894729277903</v>
      </c>
      <c r="AP8" s="28">
        <v>1402.0634935150999</v>
      </c>
      <c r="AQ8" s="28">
        <v>6.40874967901805</v>
      </c>
      <c r="AR8" s="28">
        <v>0</v>
      </c>
      <c r="AS8" s="28">
        <v>434.653586285708</v>
      </c>
      <c r="AT8" s="28">
        <v>17433.469499486899</v>
      </c>
      <c r="AU8" s="28">
        <v>14773.580957382101</v>
      </c>
      <c r="AV8" s="28">
        <v>2659.8885421047498</v>
      </c>
      <c r="AW8" s="28">
        <v>4.6426388366871096</v>
      </c>
      <c r="AX8" s="28">
        <v>0.23623811737782199</v>
      </c>
      <c r="AY8" s="28">
        <v>202.470614710891</v>
      </c>
      <c r="AZ8" s="28">
        <v>84.706886751324205</v>
      </c>
      <c r="BA8" s="28">
        <v>4774.18212517953</v>
      </c>
      <c r="BB8" s="28">
        <v>129.95010747410899</v>
      </c>
      <c r="BC8" s="28">
        <v>19.5620489682479</v>
      </c>
      <c r="BD8" s="28">
        <v>6821.5171543588103</v>
      </c>
      <c r="BE8" s="28">
        <v>446.82422474015698</v>
      </c>
      <c r="BF8" s="28">
        <v>26.851087751175299</v>
      </c>
      <c r="BG8" s="28">
        <v>186.16927102035399</v>
      </c>
      <c r="BH8" s="28">
        <v>0.76046969583712298</v>
      </c>
      <c r="BI8" s="28">
        <v>1818.19922103509</v>
      </c>
      <c r="BJ8" s="28">
        <v>816.02279974892303</v>
      </c>
      <c r="BK8" s="28">
        <v>0</v>
      </c>
      <c r="BL8" s="28">
        <v>392.30516805373799</v>
      </c>
      <c r="BM8" s="28">
        <v>1186.79560790765</v>
      </c>
      <c r="BN8" s="28">
        <v>7183.1536400192599</v>
      </c>
      <c r="BO8" s="28">
        <v>36487.352119920397</v>
      </c>
      <c r="BP8" s="28">
        <v>267.93245484127903</v>
      </c>
      <c r="BR8" s="25">
        <f t="shared" si="0"/>
        <v>2.6462417872395577E-6</v>
      </c>
      <c r="BS8" s="25">
        <f t="shared" si="1"/>
        <v>-6.169465325249925E-7</v>
      </c>
      <c r="BT8" s="25">
        <f t="shared" si="2"/>
        <v>-2.0719015672828401E-7</v>
      </c>
      <c r="BU8" s="25">
        <f t="shared" si="3"/>
        <v>3.8724519978560369E-5</v>
      </c>
      <c r="BV8" s="25">
        <f t="shared" si="4"/>
        <v>4.5893008023855868E-5</v>
      </c>
      <c r="BW8" s="25">
        <f t="shared" si="5"/>
        <v>9.9075977558473627E-7</v>
      </c>
      <c r="BX8" s="25">
        <f t="shared" si="6"/>
        <v>-2.5188433278591447E-6</v>
      </c>
    </row>
    <row r="9" spans="1:76" x14ac:dyDescent="0.3">
      <c r="A9" s="6" t="s">
        <v>124</v>
      </c>
      <c r="B9" s="102">
        <v>163368.38093552299</v>
      </c>
      <c r="C9" s="102">
        <v>2707.2001550359337</v>
      </c>
      <c r="D9" s="102">
        <v>3595.90271946655</v>
      </c>
      <c r="E9" s="102">
        <v>17806.272534194461</v>
      </c>
      <c r="F9" s="102">
        <v>15087.260731784851</v>
      </c>
      <c r="G9" s="102">
        <v>1636.308827966232</v>
      </c>
      <c r="H9" s="102">
        <v>39029.527453294868</v>
      </c>
      <c r="J9" s="30" t="s">
        <v>124</v>
      </c>
      <c r="K9" s="28">
        <v>850.53197206728805</v>
      </c>
      <c r="L9" s="28">
        <v>796.412139554747</v>
      </c>
      <c r="M9" s="28">
        <v>796.412139554747</v>
      </c>
      <c r="N9" s="28">
        <v>2599.2990007192502</v>
      </c>
      <c r="O9" s="28">
        <v>753.91115588097898</v>
      </c>
      <c r="P9" s="28">
        <v>7205.0245722890004</v>
      </c>
      <c r="Q9" s="28">
        <v>132216.90881440899</v>
      </c>
      <c r="R9" s="28">
        <v>1740.87682868969</v>
      </c>
      <c r="S9" s="28">
        <v>919.39123865818499</v>
      </c>
      <c r="T9" s="28">
        <v>416.64823872604302</v>
      </c>
      <c r="U9" s="28">
        <v>27.595824052149698</v>
      </c>
      <c r="V9" s="28">
        <v>3394.7635861618701</v>
      </c>
      <c r="W9" s="28">
        <v>3394.7635861618701</v>
      </c>
      <c r="X9" s="28">
        <v>3056588.7637796002</v>
      </c>
      <c r="Y9" s="28">
        <v>0</v>
      </c>
      <c r="Z9" s="28">
        <v>388.55967577593299</v>
      </c>
      <c r="AA9" s="28">
        <v>154.91554472343699</v>
      </c>
      <c r="AB9" s="28">
        <v>335.62074203263899</v>
      </c>
      <c r="AC9" s="28">
        <v>3065.9957777647301</v>
      </c>
      <c r="AD9" s="28">
        <v>0</v>
      </c>
      <c r="AE9" s="28">
        <v>2188.7474718827998</v>
      </c>
      <c r="AF9" s="28">
        <v>0</v>
      </c>
      <c r="AG9" s="28">
        <v>2521.3924425888799</v>
      </c>
      <c r="AH9" s="28">
        <v>280.15720180999398</v>
      </c>
      <c r="AI9" s="28">
        <v>2801.54964439888</v>
      </c>
      <c r="AJ9" s="28">
        <v>0</v>
      </c>
      <c r="AK9" s="28">
        <v>2338.0204396087902</v>
      </c>
      <c r="AL9" s="28">
        <v>7.3523019527439297</v>
      </c>
      <c r="AM9" s="28">
        <v>4035.2817170082099</v>
      </c>
      <c r="AN9" s="28">
        <v>46.630614658531599</v>
      </c>
      <c r="AO9" s="28">
        <v>504.96647100646402</v>
      </c>
      <c r="AP9" s="28">
        <v>1150.93784939124</v>
      </c>
      <c r="AQ9" s="28">
        <v>5.2480783798232897</v>
      </c>
      <c r="AR9" s="28">
        <v>0</v>
      </c>
      <c r="AS9" s="28">
        <v>357.978245958652</v>
      </c>
      <c r="AT9" s="28">
        <v>14307.9959892644</v>
      </c>
      <c r="AU9" s="28">
        <v>12122.709990928901</v>
      </c>
      <c r="AV9" s="28">
        <v>2185.2859983355002</v>
      </c>
      <c r="AW9" s="28">
        <v>3.8254074031206402</v>
      </c>
      <c r="AX9" s="28">
        <v>0.193334540584334</v>
      </c>
      <c r="AY9" s="28">
        <v>166.46839561941599</v>
      </c>
      <c r="AZ9" s="28">
        <v>69.533725767070607</v>
      </c>
      <c r="BA9" s="28">
        <v>3915.8697456417299</v>
      </c>
      <c r="BB9" s="28">
        <v>106.928464579991</v>
      </c>
      <c r="BC9" s="28">
        <v>16.121943855994001</v>
      </c>
      <c r="BD9" s="28">
        <v>5595.1634488004001</v>
      </c>
      <c r="BE9" s="28">
        <v>389.095870036581</v>
      </c>
      <c r="BF9" s="28">
        <v>21.9795514288706</v>
      </c>
      <c r="BG9" s="28">
        <v>152.889729018888</v>
      </c>
      <c r="BH9" s="28">
        <v>0.62268292542314896</v>
      </c>
      <c r="BI9" s="28">
        <v>1289.2803117511801</v>
      </c>
      <c r="BJ9" s="28">
        <v>712.85952928495396</v>
      </c>
      <c r="BK9" s="28">
        <v>0</v>
      </c>
      <c r="BL9" s="28">
        <v>337.27417944151603</v>
      </c>
      <c r="BM9" s="28">
        <v>1026.9377760703301</v>
      </c>
      <c r="BN9" s="28">
        <v>6176.1097729713101</v>
      </c>
      <c r="BO9" s="28">
        <v>31576.799972001299</v>
      </c>
      <c r="BP9" s="28">
        <v>232.59753660058399</v>
      </c>
      <c r="BR9" s="25">
        <f t="shared" si="0"/>
        <v>-0.19068238261728643</v>
      </c>
      <c r="BS9" s="25">
        <f t="shared" si="1"/>
        <v>-0.19150881111938037</v>
      </c>
      <c r="BT9" s="25">
        <f t="shared" si="2"/>
        <v>-0.22090505139847383</v>
      </c>
      <c r="BU9" s="25">
        <f t="shared" si="3"/>
        <v>-0.19646315859830343</v>
      </c>
      <c r="BV9" s="25">
        <f t="shared" si="4"/>
        <v>-0.19649363748386933</v>
      </c>
      <c r="BW9" s="25">
        <f t="shared" si="5"/>
        <v>-0.21208008554618238</v>
      </c>
      <c r="BX9" s="25">
        <f t="shared" si="6"/>
        <v>-0.19095100472871368</v>
      </c>
    </row>
    <row r="10" spans="1:76" x14ac:dyDescent="0.3">
      <c r="A10" s="6" t="s">
        <v>125</v>
      </c>
      <c r="B10" s="102">
        <v>1354448.3789112521</v>
      </c>
      <c r="C10" s="102">
        <v>22293.77850838672</v>
      </c>
      <c r="D10" s="102">
        <v>21096.710290754494</v>
      </c>
      <c r="E10" s="102">
        <v>140177.12180246998</v>
      </c>
      <c r="F10" s="102">
        <v>118803.59253500444</v>
      </c>
      <c r="G10" s="102">
        <v>10955.842858941429</v>
      </c>
      <c r="H10" s="102">
        <v>320426.24347845319</v>
      </c>
      <c r="J10" s="30" t="s">
        <v>125</v>
      </c>
      <c r="K10" s="28">
        <v>938.10084112200695</v>
      </c>
      <c r="L10" s="28">
        <v>848.74760692912196</v>
      </c>
      <c r="M10" s="28">
        <v>848.74760692912196</v>
      </c>
      <c r="N10" s="28">
        <v>2804.0195071512398</v>
      </c>
      <c r="O10" s="28">
        <v>827.09089080297599</v>
      </c>
      <c r="P10" s="28">
        <v>7946.8206043913897</v>
      </c>
      <c r="Q10" s="28">
        <v>146559.02897733101</v>
      </c>
      <c r="R10" s="28">
        <v>1897.46080382532</v>
      </c>
      <c r="S10" s="28">
        <v>1014.04387347879</v>
      </c>
      <c r="T10" s="28">
        <v>456.15379407651199</v>
      </c>
      <c r="U10" s="28">
        <v>30.437016984071398</v>
      </c>
      <c r="V10" s="28">
        <v>3724.16272585252</v>
      </c>
      <c r="W10" s="28">
        <v>3724.16272585252</v>
      </c>
      <c r="X10" s="28">
        <v>2455320.8464905098</v>
      </c>
      <c r="Y10" s="28">
        <v>0</v>
      </c>
      <c r="Z10" s="28">
        <v>421.09032316912101</v>
      </c>
      <c r="AA10" s="28">
        <v>169.29934434877001</v>
      </c>
      <c r="AB10" s="28">
        <v>368.36515652597802</v>
      </c>
      <c r="AC10" s="28">
        <v>3381.6522541181698</v>
      </c>
      <c r="AD10" s="28">
        <v>0</v>
      </c>
      <c r="AE10" s="28">
        <v>2409.4557386641</v>
      </c>
      <c r="AF10" s="28">
        <v>0</v>
      </c>
      <c r="AG10" s="28">
        <v>1385.93216382325</v>
      </c>
      <c r="AH10" s="28">
        <v>153.992663391039</v>
      </c>
      <c r="AI10" s="28">
        <v>1539.92482721429</v>
      </c>
      <c r="AJ10" s="28">
        <v>0</v>
      </c>
      <c r="AK10" s="28">
        <v>2566.84623545362</v>
      </c>
      <c r="AL10" s="28">
        <v>7.4967010080634102</v>
      </c>
      <c r="AM10" s="28">
        <v>4410.0117507696796</v>
      </c>
      <c r="AN10" s="28">
        <v>47.600823643468502</v>
      </c>
      <c r="AO10" s="28">
        <v>512.46831892061698</v>
      </c>
      <c r="AP10" s="28">
        <v>1171.39877599387</v>
      </c>
      <c r="AQ10" s="28">
        <v>5.3550926318226102</v>
      </c>
      <c r="AR10" s="28">
        <v>0</v>
      </c>
      <c r="AS10" s="28">
        <v>363.08125542199201</v>
      </c>
      <c r="AT10" s="28">
        <v>14553.9342453918</v>
      </c>
      <c r="AU10" s="28">
        <v>12343.355459587399</v>
      </c>
      <c r="AV10" s="28">
        <v>2210.57878580443</v>
      </c>
      <c r="AW10" s="28">
        <v>3.87807364980682</v>
      </c>
      <c r="AX10" s="28">
        <v>0.19740450547572899</v>
      </c>
      <c r="AY10" s="28">
        <v>169.14686805888499</v>
      </c>
      <c r="AZ10" s="28">
        <v>70.771331106665102</v>
      </c>
      <c r="BA10" s="28">
        <v>3988.9268702634999</v>
      </c>
      <c r="BB10" s="28">
        <v>108.557193604391</v>
      </c>
      <c r="BC10" s="28">
        <v>16.340313113642701</v>
      </c>
      <c r="BD10" s="28">
        <v>5699.5255301840298</v>
      </c>
      <c r="BE10" s="28">
        <v>423.49986272870001</v>
      </c>
      <c r="BF10" s="28">
        <v>22.437035374262098</v>
      </c>
      <c r="BG10" s="28">
        <v>155.538425381812</v>
      </c>
      <c r="BH10" s="28">
        <v>0.63544672508914901</v>
      </c>
      <c r="BI10" s="28">
        <v>938.16924814233005</v>
      </c>
      <c r="BJ10" s="28">
        <v>773.35251829737899</v>
      </c>
      <c r="BK10" s="28">
        <v>0</v>
      </c>
      <c r="BL10" s="28">
        <v>371.96747685569898</v>
      </c>
      <c r="BM10" s="28">
        <v>1125.05629222842</v>
      </c>
      <c r="BN10" s="28">
        <v>6810.7039566351896</v>
      </c>
      <c r="BO10" s="28">
        <v>34589.101885723401</v>
      </c>
      <c r="BP10" s="28">
        <v>253.969366344707</v>
      </c>
      <c r="BR10" s="25">
        <f t="shared" si="0"/>
        <v>-0.89179430441259067</v>
      </c>
      <c r="BS10" s="25">
        <f t="shared" si="1"/>
        <v>-0.89192250484781288</v>
      </c>
      <c r="BT10" s="25">
        <f t="shared" si="2"/>
        <v>-0.92700640024008141</v>
      </c>
      <c r="BU10" s="25">
        <f t="shared" si="3"/>
        <v>-0.89617468201479822</v>
      </c>
      <c r="BV10" s="25">
        <f t="shared" si="4"/>
        <v>-0.89610284338875912</v>
      </c>
      <c r="BW10" s="25">
        <f t="shared" si="5"/>
        <v>-0.91436813577727982</v>
      </c>
      <c r="BX10" s="25">
        <f t="shared" si="6"/>
        <v>-0.89205284339311819</v>
      </c>
    </row>
    <row r="11" spans="1:76" x14ac:dyDescent="0.3">
      <c r="A11" s="6" t="s">
        <v>126</v>
      </c>
      <c r="B11" s="102">
        <v>3107020.0172367911</v>
      </c>
      <c r="C11" s="102">
        <v>51984.880894379203</v>
      </c>
      <c r="D11" s="102">
        <v>73520.073207640788</v>
      </c>
      <c r="E11" s="102">
        <v>345532.8824606968</v>
      </c>
      <c r="F11" s="102">
        <v>293031.75281256204</v>
      </c>
      <c r="G11" s="102">
        <v>32160.01900437212</v>
      </c>
      <c r="H11" s="102">
        <v>745637.98948401492</v>
      </c>
      <c r="J11" s="30" t="s">
        <v>126</v>
      </c>
      <c r="K11" s="28">
        <v>872.15328384847101</v>
      </c>
      <c r="L11" s="28">
        <v>849.57628397943802</v>
      </c>
      <c r="M11" s="28">
        <v>849.57628397943802</v>
      </c>
      <c r="N11" s="28">
        <v>2735.1735051042401</v>
      </c>
      <c r="O11" s="28">
        <v>777.99893564396098</v>
      </c>
      <c r="P11" s="28">
        <v>7388.1671271471596</v>
      </c>
      <c r="Q11" s="28">
        <v>123119.518545831</v>
      </c>
      <c r="R11" s="28">
        <v>1810.2578548761301</v>
      </c>
      <c r="S11" s="28">
        <v>942.75780859151098</v>
      </c>
      <c r="T11" s="28">
        <v>430.99723377422498</v>
      </c>
      <c r="U11" s="28">
        <v>28.297284443059301</v>
      </c>
      <c r="V11" s="28">
        <v>3503.3841405835601</v>
      </c>
      <c r="W11" s="28">
        <v>3503.3841405835601</v>
      </c>
      <c r="X11" s="28">
        <v>24210631.997582398</v>
      </c>
      <c r="Y11" s="28">
        <v>0</v>
      </c>
      <c r="Z11" s="28">
        <v>406.73262118312101</v>
      </c>
      <c r="AA11" s="28">
        <v>160.591756014553</v>
      </c>
      <c r="AB11" s="28">
        <v>346.16304246935198</v>
      </c>
      <c r="AC11" s="28">
        <v>3143.9199042721102</v>
      </c>
      <c r="AD11" s="28">
        <v>0</v>
      </c>
      <c r="AE11" s="28">
        <v>2360.0357869894201</v>
      </c>
      <c r="AF11" s="28">
        <v>0</v>
      </c>
      <c r="AG11" s="28">
        <v>3296.6728305759002</v>
      </c>
      <c r="AH11" s="28">
        <v>366.29699911837099</v>
      </c>
      <c r="AI11" s="28">
        <v>3662.9698296942702</v>
      </c>
      <c r="AJ11" s="28">
        <v>0</v>
      </c>
      <c r="AK11" s="28">
        <v>2410.6579711817299</v>
      </c>
      <c r="AL11" s="28">
        <v>8.0679759387555894</v>
      </c>
      <c r="AM11" s="28">
        <v>4183.0415342052602</v>
      </c>
      <c r="AN11" s="28">
        <v>51.131778159912102</v>
      </c>
      <c r="AO11" s="28">
        <v>555.804870561131</v>
      </c>
      <c r="AP11" s="28">
        <v>1264.4658821519299</v>
      </c>
      <c r="AQ11" s="28">
        <v>5.7561788653912904</v>
      </c>
      <c r="AR11" s="28">
        <v>0</v>
      </c>
      <c r="AS11" s="28">
        <v>394.16935895104098</v>
      </c>
      <c r="AT11" s="28">
        <v>15554.0983731126</v>
      </c>
      <c r="AU11" s="28">
        <v>13314.9305637904</v>
      </c>
      <c r="AV11" s="28">
        <v>2239.1678093222399</v>
      </c>
      <c r="AW11" s="28">
        <v>4.2134364170483396</v>
      </c>
      <c r="AX11" s="28">
        <v>0.211963952887228</v>
      </c>
      <c r="AY11" s="28">
        <v>183.084857752277</v>
      </c>
      <c r="AZ11" s="28">
        <v>76.391915419677304</v>
      </c>
      <c r="BA11" s="28">
        <v>4299.75545803777</v>
      </c>
      <c r="BB11" s="28">
        <v>117.665602198008</v>
      </c>
      <c r="BC11" s="28">
        <v>17.759715451644301</v>
      </c>
      <c r="BD11" s="28">
        <v>6143.6478131803296</v>
      </c>
      <c r="BE11" s="28">
        <v>405.26264737516499</v>
      </c>
      <c r="BF11" s="28">
        <v>24.101014307996699</v>
      </c>
      <c r="BG11" s="28">
        <v>168.019817876177</v>
      </c>
      <c r="BH11" s="28">
        <v>0.68292456841768701</v>
      </c>
      <c r="BI11" s="28">
        <v>963.23985371010201</v>
      </c>
      <c r="BJ11" s="28">
        <v>745.30488298898604</v>
      </c>
      <c r="BK11" s="28">
        <v>0</v>
      </c>
      <c r="BL11" s="28">
        <v>345.88504676411401</v>
      </c>
      <c r="BM11" s="28">
        <v>1061.48175454028</v>
      </c>
      <c r="BN11" s="28">
        <v>6334.4604057207298</v>
      </c>
      <c r="BO11" s="28">
        <v>32644.1790633663</v>
      </c>
      <c r="BP11" s="28">
        <v>241.36835196970799</v>
      </c>
      <c r="BR11" s="25">
        <f t="shared" si="0"/>
        <v>-0.96037376075377634</v>
      </c>
      <c r="BS11" s="25">
        <f t="shared" si="1"/>
        <v>-0.95460149669700223</v>
      </c>
      <c r="BT11" s="25">
        <f t="shared" si="2"/>
        <v>-0.95017728261302137</v>
      </c>
      <c r="BU11" s="25">
        <f t="shared" si="3"/>
        <v>-0.95498518617867911</v>
      </c>
      <c r="BV11" s="25">
        <f t="shared" si="4"/>
        <v>-0.95456147521218537</v>
      </c>
      <c r="BW11" s="25">
        <f t="shared" si="5"/>
        <v>-0.97004852971078304</v>
      </c>
      <c r="BX11" s="25">
        <f t="shared" si="6"/>
        <v>-0.95621980166815779</v>
      </c>
    </row>
    <row r="12" spans="1:76" x14ac:dyDescent="0.3">
      <c r="A12" s="6" t="s">
        <v>73</v>
      </c>
      <c r="B12" s="102">
        <v>897455.11722528026</v>
      </c>
      <c r="C12" s="102">
        <v>15102.301481001819</v>
      </c>
      <c r="D12" s="102">
        <v>19744.784364229461</v>
      </c>
      <c r="E12" s="102">
        <v>98914.568814177517</v>
      </c>
      <c r="F12" s="102">
        <v>83899.119264004781</v>
      </c>
      <c r="G12" s="102">
        <v>8601.6300726574518</v>
      </c>
      <c r="H12" s="102">
        <v>215884.20991741851</v>
      </c>
      <c r="J12" s="30" t="s">
        <v>73</v>
      </c>
      <c r="K12" s="28">
        <v>852.33503325703703</v>
      </c>
      <c r="L12" s="28">
        <v>768.13944435949099</v>
      </c>
      <c r="M12" s="28">
        <v>768.13944435949099</v>
      </c>
      <c r="N12" s="28">
        <v>2541.2773365320099</v>
      </c>
      <c r="O12" s="28">
        <v>751.02292070448004</v>
      </c>
      <c r="P12" s="28">
        <v>7220.2843191104403</v>
      </c>
      <c r="Q12" s="28">
        <v>128522.72830437</v>
      </c>
      <c r="R12" s="28">
        <v>1721.6872027750101</v>
      </c>
      <c r="S12" s="28">
        <v>921.335345240175</v>
      </c>
      <c r="T12" s="28">
        <v>414.10568705184602</v>
      </c>
      <c r="U12" s="28">
        <v>27.6542664248467</v>
      </c>
      <c r="V12" s="28">
        <v>3381.6384809446999</v>
      </c>
      <c r="W12" s="28">
        <v>3381.6384809446999</v>
      </c>
      <c r="X12" s="28">
        <v>9174417.1547842994</v>
      </c>
      <c r="Y12" s="28">
        <v>0</v>
      </c>
      <c r="Z12" s="28">
        <v>381.83293867613497</v>
      </c>
      <c r="AA12" s="28">
        <v>153.66202912922401</v>
      </c>
      <c r="AB12" s="28">
        <v>334.50305656830699</v>
      </c>
      <c r="AC12" s="28">
        <v>3072.47965854944</v>
      </c>
      <c r="AD12" s="28">
        <v>0</v>
      </c>
      <c r="AE12" s="28">
        <v>2225.3597766387202</v>
      </c>
      <c r="AF12" s="28">
        <v>0</v>
      </c>
      <c r="AG12" s="28">
        <v>2104.4694973175201</v>
      </c>
      <c r="AH12" s="28">
        <v>233.82999177257099</v>
      </c>
      <c r="AI12" s="28">
        <v>2338.29948909009</v>
      </c>
      <c r="AJ12" s="28">
        <v>0</v>
      </c>
      <c r="AK12" s="28">
        <v>2330.9633218048102</v>
      </c>
      <c r="AL12" s="28">
        <v>7.2116029608073298</v>
      </c>
      <c r="AM12" s="28">
        <v>4002.6937727121799</v>
      </c>
      <c r="AN12" s="28">
        <v>45.791551670276696</v>
      </c>
      <c r="AO12" s="28">
        <v>492.93634878222099</v>
      </c>
      <c r="AP12" s="28">
        <v>1126.8123473161399</v>
      </c>
      <c r="AQ12" s="28">
        <v>5.15151481329608</v>
      </c>
      <c r="AR12" s="28">
        <v>0</v>
      </c>
      <c r="AS12" s="28">
        <v>349.23906148139503</v>
      </c>
      <c r="AT12" s="28">
        <v>14006.2045457493</v>
      </c>
      <c r="AU12" s="28">
        <v>11873.6257294108</v>
      </c>
      <c r="AV12" s="28">
        <v>2132.57881633845</v>
      </c>
      <c r="AW12" s="28">
        <v>3.7301935809123798</v>
      </c>
      <c r="AX12" s="28">
        <v>0.189902411966688</v>
      </c>
      <c r="AY12" s="28">
        <v>162.70348140676899</v>
      </c>
      <c r="AZ12" s="28">
        <v>68.077605648241502</v>
      </c>
      <c r="BA12" s="28">
        <v>3837.15879307969</v>
      </c>
      <c r="BB12" s="28">
        <v>104.420428071451</v>
      </c>
      <c r="BC12" s="28">
        <v>15.7171390278719</v>
      </c>
      <c r="BD12" s="28">
        <v>5482.6734200851997</v>
      </c>
      <c r="BE12" s="28">
        <v>384.20721268885097</v>
      </c>
      <c r="BF12" s="28">
        <v>21.584202171552601</v>
      </c>
      <c r="BG12" s="28">
        <v>149.61684729134601</v>
      </c>
      <c r="BH12" s="28">
        <v>0.61128961171095098</v>
      </c>
      <c r="BI12" s="28">
        <v>924.41561339748705</v>
      </c>
      <c r="BJ12" s="28">
        <v>701.33828397466402</v>
      </c>
      <c r="BK12" s="28">
        <v>0</v>
      </c>
      <c r="BL12" s="28">
        <v>337.956734885515</v>
      </c>
      <c r="BM12" s="28">
        <v>1021.42539836487</v>
      </c>
      <c r="BN12" s="28">
        <v>6187.9110936794496</v>
      </c>
      <c r="BO12" s="28">
        <v>31402.545119022001</v>
      </c>
      <c r="BP12" s="28">
        <v>230.48877609794701</v>
      </c>
      <c r="BR12" s="25">
        <f t="shared" si="0"/>
        <v>-0.85679202687959266</v>
      </c>
      <c r="BS12" s="25">
        <f t="shared" si="1"/>
        <v>-0.85264763920663711</v>
      </c>
      <c r="BT12" s="25">
        <f t="shared" si="2"/>
        <v>-0.88157381483860331</v>
      </c>
      <c r="BU12" s="25">
        <f t="shared" si="3"/>
        <v>-0.85840099478104603</v>
      </c>
      <c r="BV12" s="25">
        <f t="shared" si="4"/>
        <v>-0.85847734954108235</v>
      </c>
      <c r="BW12" s="25">
        <f t="shared" si="5"/>
        <v>-0.89253018258295191</v>
      </c>
      <c r="BX12" s="25">
        <f t="shared" si="6"/>
        <v>-0.85453987055822977</v>
      </c>
    </row>
    <row r="13" spans="1:76" x14ac:dyDescent="0.3">
      <c r="A13" s="6" t="s">
        <v>86</v>
      </c>
      <c r="B13" s="102">
        <v>152668.395465999</v>
      </c>
      <c r="C13" s="102">
        <v>2540.3200919999899</v>
      </c>
      <c r="D13" s="102">
        <v>3866.3351259999999</v>
      </c>
      <c r="E13" s="102">
        <v>17123.284533999999</v>
      </c>
      <c r="F13" s="102">
        <v>14511.2579579999</v>
      </c>
      <c r="G13" s="102">
        <v>1692.579352</v>
      </c>
      <c r="H13" s="102">
        <v>36517.099381999898</v>
      </c>
      <c r="J13" s="30" t="s">
        <v>86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R13" s="25">
        <f t="shared" si="0"/>
        <v>-1</v>
      </c>
      <c r="BS13" s="25">
        <f t="shared" si="1"/>
        <v>-1</v>
      </c>
      <c r="BT13" s="25">
        <f t="shared" si="2"/>
        <v>-1</v>
      </c>
      <c r="BU13" s="25">
        <f t="shared" si="3"/>
        <v>-1</v>
      </c>
      <c r="BV13" s="25">
        <f t="shared" si="4"/>
        <v>-1</v>
      </c>
      <c r="BW13" s="25">
        <f t="shared" si="5"/>
        <v>-1</v>
      </c>
      <c r="BX13" s="25">
        <f t="shared" si="6"/>
        <v>-1</v>
      </c>
    </row>
    <row r="14" spans="1:76" x14ac:dyDescent="0.3">
      <c r="A14" s="6" t="s">
        <v>180</v>
      </c>
      <c r="B14" s="102">
        <v>1931352.6744239801</v>
      </c>
      <c r="C14" s="102">
        <v>31810.205475999999</v>
      </c>
      <c r="D14" s="102">
        <v>32104.53196</v>
      </c>
      <c r="E14" s="102">
        <v>201610.93410799999</v>
      </c>
      <c r="F14" s="102">
        <v>170856.724254</v>
      </c>
      <c r="G14" s="102">
        <v>16272.841281999799</v>
      </c>
      <c r="H14" s="102">
        <v>457271.76031199802</v>
      </c>
      <c r="J14" s="30" t="s">
        <v>180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R14" s="25">
        <f t="shared" si="0"/>
        <v>-1</v>
      </c>
      <c r="BS14" s="25">
        <f t="shared" si="1"/>
        <v>-1</v>
      </c>
      <c r="BT14" s="25">
        <f t="shared" si="2"/>
        <v>-1</v>
      </c>
      <c r="BU14" s="25">
        <f t="shared" si="3"/>
        <v>-1</v>
      </c>
      <c r="BV14" s="25">
        <f t="shared" si="4"/>
        <v>-1</v>
      </c>
      <c r="BW14" s="25">
        <f t="shared" si="5"/>
        <v>-1</v>
      </c>
      <c r="BX14" s="25">
        <f t="shared" si="6"/>
        <v>-1</v>
      </c>
    </row>
    <row r="15" spans="1:76" s="56" customFormat="1" x14ac:dyDescent="0.3">
      <c r="A15" s="87" t="s">
        <v>88</v>
      </c>
      <c r="B15" s="103">
        <v>108.47971999999901</v>
      </c>
      <c r="C15" s="103">
        <v>1.7656780000000001</v>
      </c>
      <c r="D15" s="103">
        <v>0.71761600000000003</v>
      </c>
      <c r="E15" s="103">
        <v>10.354509999999999</v>
      </c>
      <c r="F15" s="103">
        <v>8.774972</v>
      </c>
      <c r="G15" s="103">
        <v>0.58207200000000003</v>
      </c>
      <c r="H15" s="103">
        <v>25.380762000000001</v>
      </c>
      <c r="J15" s="56" t="s">
        <v>88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3">
        <v>0</v>
      </c>
      <c r="T15" s="103">
        <v>0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103">
        <v>0</v>
      </c>
      <c r="AD15" s="103">
        <v>0</v>
      </c>
      <c r="AE15" s="103">
        <v>0</v>
      </c>
      <c r="AF15" s="103">
        <v>0</v>
      </c>
      <c r="AG15" s="103">
        <v>0</v>
      </c>
      <c r="AH15" s="103">
        <v>0</v>
      </c>
      <c r="AI15" s="103">
        <v>0</v>
      </c>
      <c r="AJ15" s="103">
        <v>0</v>
      </c>
      <c r="AK15" s="103">
        <v>0</v>
      </c>
      <c r="AL15" s="103">
        <v>0</v>
      </c>
      <c r="AM15" s="103">
        <v>0</v>
      </c>
      <c r="AN15" s="103">
        <v>0</v>
      </c>
      <c r="AO15" s="103">
        <v>0</v>
      </c>
      <c r="AP15" s="103">
        <v>0</v>
      </c>
      <c r="AQ15" s="103">
        <v>0</v>
      </c>
      <c r="AR15" s="103">
        <v>0</v>
      </c>
      <c r="AS15" s="103">
        <v>0</v>
      </c>
      <c r="AT15" s="103">
        <v>0</v>
      </c>
      <c r="AU15" s="103">
        <v>0</v>
      </c>
      <c r="AV15" s="103">
        <v>0</v>
      </c>
      <c r="AW15" s="103">
        <v>0</v>
      </c>
      <c r="AX15" s="103">
        <v>0</v>
      </c>
      <c r="AY15" s="103">
        <v>0</v>
      </c>
      <c r="AZ15" s="103">
        <v>0</v>
      </c>
      <c r="BA15" s="103">
        <v>0</v>
      </c>
      <c r="BB15" s="103">
        <v>0</v>
      </c>
      <c r="BC15" s="103">
        <v>0</v>
      </c>
      <c r="BD15" s="103">
        <v>0</v>
      </c>
      <c r="BE15" s="103">
        <v>0</v>
      </c>
      <c r="BF15" s="103">
        <v>0</v>
      </c>
      <c r="BG15" s="103">
        <v>0</v>
      </c>
      <c r="BH15" s="103">
        <v>0</v>
      </c>
      <c r="BI15" s="103">
        <v>0</v>
      </c>
      <c r="BJ15" s="103">
        <v>0</v>
      </c>
      <c r="BK15" s="103">
        <v>0</v>
      </c>
      <c r="BL15" s="103">
        <v>0</v>
      </c>
      <c r="BM15" s="103">
        <v>0</v>
      </c>
      <c r="BN15" s="103">
        <v>0</v>
      </c>
      <c r="BO15" s="103">
        <v>0</v>
      </c>
      <c r="BP15" s="103">
        <v>0</v>
      </c>
      <c r="BQ15" s="103"/>
      <c r="BR15" s="81">
        <f>IF(B15&lt;&gt;0,(Q15-B15)/B15,"")</f>
        <v>-1</v>
      </c>
      <c r="BS15" s="81">
        <f>IF(C15&lt;&gt;0,(AE15-C15)/C15,"")</f>
        <v>-1</v>
      </c>
      <c r="BT15" s="81">
        <f>IF(D15&lt;&gt;0,(AI15-D15)/D15,"")</f>
        <v>-1</v>
      </c>
      <c r="BU15" s="81">
        <f>IF(E15&lt;&gt;0,(AT15-E15)/E15,"")</f>
        <v>-1</v>
      </c>
      <c r="BV15" s="81">
        <f>IF(F15&lt;&gt;0,(AU15-F15)/F15,"")</f>
        <v>-1</v>
      </c>
      <c r="BW15" s="81">
        <f>IF(G15&lt;&gt;0,(BI15-G15)/G15,"")</f>
        <v>-1</v>
      </c>
      <c r="BX15" s="81">
        <f>IF(H15&lt;&gt;0,(BO15-H15)/H15,"")</f>
        <v>-1</v>
      </c>
    </row>
    <row r="16" spans="1:76" s="15" customFormat="1" x14ac:dyDescent="0.3">
      <c r="A16" s="13" t="s">
        <v>503</v>
      </c>
      <c r="B16" s="92">
        <v>1.2278519999999999</v>
      </c>
      <c r="C16" s="92">
        <v>1.9928000000000001E-2</v>
      </c>
      <c r="D16" s="92">
        <v>5.3460000000000001E-3</v>
      </c>
      <c r="E16" s="92">
        <v>0.114708</v>
      </c>
      <c r="F16" s="92">
        <v>9.7212000000000007E-2</v>
      </c>
      <c r="G16" s="92">
        <v>5.7359999999999998E-3</v>
      </c>
      <c r="H16" s="92">
        <v>0.28649400000000003</v>
      </c>
      <c r="J16" s="15" t="s">
        <v>503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  <c r="V16" s="92">
        <v>0</v>
      </c>
      <c r="W16" s="92">
        <v>0</v>
      </c>
      <c r="X16" s="92">
        <v>0</v>
      </c>
      <c r="Y16" s="92">
        <v>0</v>
      </c>
      <c r="Z16" s="92">
        <v>0</v>
      </c>
      <c r="AA16" s="92">
        <v>0</v>
      </c>
      <c r="AB16" s="92">
        <v>0</v>
      </c>
      <c r="AC16" s="92">
        <v>0</v>
      </c>
      <c r="AD16" s="92">
        <v>0</v>
      </c>
      <c r="AE16" s="92">
        <v>0</v>
      </c>
      <c r="AF16" s="92">
        <v>0</v>
      </c>
      <c r="AG16" s="92">
        <v>0</v>
      </c>
      <c r="AH16" s="92">
        <v>0</v>
      </c>
      <c r="AI16" s="92">
        <v>0</v>
      </c>
      <c r="AJ16" s="92">
        <v>0</v>
      </c>
      <c r="AK16" s="92">
        <v>0</v>
      </c>
      <c r="AL16" s="92">
        <v>0</v>
      </c>
      <c r="AM16" s="92">
        <v>0</v>
      </c>
      <c r="AN16" s="92">
        <v>0</v>
      </c>
      <c r="AO16" s="92">
        <v>0</v>
      </c>
      <c r="AP16" s="92">
        <v>0</v>
      </c>
      <c r="AQ16" s="92">
        <v>0</v>
      </c>
      <c r="AR16" s="92">
        <v>0</v>
      </c>
      <c r="AS16" s="92">
        <v>0</v>
      </c>
      <c r="AT16" s="92">
        <v>0</v>
      </c>
      <c r="AU16" s="92">
        <v>0</v>
      </c>
      <c r="AV16" s="92">
        <v>0</v>
      </c>
      <c r="AW16" s="92">
        <v>0</v>
      </c>
      <c r="AX16" s="92">
        <v>0</v>
      </c>
      <c r="AY16" s="92">
        <v>0</v>
      </c>
      <c r="AZ16" s="92">
        <v>0</v>
      </c>
      <c r="BA16" s="92">
        <v>0</v>
      </c>
      <c r="BB16" s="92">
        <v>0</v>
      </c>
      <c r="BC16" s="92">
        <v>0</v>
      </c>
      <c r="BD16" s="92">
        <v>0</v>
      </c>
      <c r="BE16" s="92">
        <v>0</v>
      </c>
      <c r="BF16" s="92">
        <v>0</v>
      </c>
      <c r="BG16" s="92">
        <v>0</v>
      </c>
      <c r="BH16" s="92">
        <v>0</v>
      </c>
      <c r="BI16" s="92">
        <v>0</v>
      </c>
      <c r="BJ16" s="92">
        <v>0</v>
      </c>
      <c r="BK16" s="92">
        <v>0</v>
      </c>
      <c r="BL16" s="92">
        <v>0</v>
      </c>
      <c r="BM16" s="92">
        <v>0</v>
      </c>
      <c r="BN16" s="92">
        <v>0</v>
      </c>
      <c r="BO16" s="92">
        <v>0</v>
      </c>
      <c r="BP16" s="92">
        <v>0</v>
      </c>
      <c r="BQ16" s="92"/>
      <c r="BR16" s="80">
        <f t="shared" si="0"/>
        <v>-1</v>
      </c>
      <c r="BS16" s="80">
        <f t="shared" si="1"/>
        <v>-1</v>
      </c>
      <c r="BT16" s="80">
        <f t="shared" si="2"/>
        <v>-1</v>
      </c>
      <c r="BU16" s="80">
        <f t="shared" si="3"/>
        <v>-1</v>
      </c>
      <c r="BV16" s="80">
        <f t="shared" si="3"/>
        <v>-1</v>
      </c>
      <c r="BW16" s="80">
        <f t="shared" si="5"/>
        <v>-1</v>
      </c>
      <c r="BX16" s="80">
        <f t="shared" si="6"/>
        <v>-1</v>
      </c>
    </row>
    <row r="17" spans="1:76" x14ac:dyDescent="0.3">
      <c r="A17" s="30" t="s">
        <v>181</v>
      </c>
      <c r="B17" s="102">
        <v>3113.7741724000002</v>
      </c>
      <c r="C17" s="102">
        <v>60.114857612000002</v>
      </c>
      <c r="D17" s="102">
        <v>163.23089960999999</v>
      </c>
      <c r="E17" s="102">
        <v>260.78113302000003</v>
      </c>
      <c r="F17" s="102">
        <v>212.71576059</v>
      </c>
      <c r="G17" s="102">
        <v>15.346934899000001</v>
      </c>
      <c r="H17" s="102">
        <v>1457.2956048000001</v>
      </c>
      <c r="J17" s="30" t="s">
        <v>181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8">
        <v>0</v>
      </c>
      <c r="BH17" s="28">
        <v>0</v>
      </c>
      <c r="BI17" s="28">
        <v>0</v>
      </c>
      <c r="BJ17" s="28">
        <v>0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R17" s="25">
        <f t="shared" si="0"/>
        <v>-1</v>
      </c>
      <c r="BS17" s="25">
        <f t="shared" si="1"/>
        <v>-1</v>
      </c>
      <c r="BT17" s="25">
        <f t="shared" si="2"/>
        <v>-1</v>
      </c>
      <c r="BU17" s="25">
        <f t="shared" si="3"/>
        <v>-1</v>
      </c>
      <c r="BV17" s="25">
        <f t="shared" si="4"/>
        <v>-1</v>
      </c>
      <c r="BW17" s="25">
        <f t="shared" si="5"/>
        <v>-1</v>
      </c>
      <c r="BX17" s="25">
        <f t="shared" si="6"/>
        <v>-1</v>
      </c>
    </row>
    <row r="18" spans="1:76" x14ac:dyDescent="0.3">
      <c r="A18" s="30" t="s">
        <v>90</v>
      </c>
      <c r="B18" s="102">
        <v>16055.183289000001</v>
      </c>
      <c r="C18" s="102">
        <v>323.96526841999997</v>
      </c>
      <c r="D18" s="102">
        <v>823.24860959</v>
      </c>
      <c r="E18" s="102">
        <v>1270.5687602</v>
      </c>
      <c r="F18" s="102">
        <v>1045.2824799</v>
      </c>
      <c r="G18" s="102">
        <v>73.526193609000003</v>
      </c>
      <c r="H18" s="102">
        <v>7985.5584011999999</v>
      </c>
      <c r="J18" s="30" t="s">
        <v>336</v>
      </c>
      <c r="K18" s="28">
        <v>7.2866253864317603</v>
      </c>
      <c r="L18" s="28">
        <v>966.17794231166795</v>
      </c>
      <c r="M18" s="28">
        <v>966.17794231166795</v>
      </c>
      <c r="N18" s="28">
        <v>2056.4848201928098</v>
      </c>
      <c r="O18" s="28">
        <v>150.01476785605399</v>
      </c>
      <c r="P18" s="28">
        <v>61.726438846343299</v>
      </c>
      <c r="Q18" s="28">
        <v>16060.5095859389</v>
      </c>
      <c r="R18" s="28">
        <v>747.35292451773103</v>
      </c>
      <c r="S18" s="28">
        <v>7.8765336502468601</v>
      </c>
      <c r="T18" s="28">
        <v>113.164626325361</v>
      </c>
      <c r="U18" s="28">
        <v>0.23641654803895501</v>
      </c>
      <c r="V18" s="28">
        <v>679.71590251684802</v>
      </c>
      <c r="W18" s="28">
        <v>679.71590251684802</v>
      </c>
      <c r="X18" s="28">
        <v>2577249.34247259</v>
      </c>
      <c r="Y18" s="28">
        <v>0</v>
      </c>
      <c r="Z18" s="28">
        <v>245.09014885477501</v>
      </c>
      <c r="AA18" s="28">
        <v>51.981638574469201</v>
      </c>
      <c r="AB18" s="28">
        <v>61.457725641669498</v>
      </c>
      <c r="AC18" s="28">
        <v>26.266716567088899</v>
      </c>
      <c r="AD18" s="28">
        <v>0</v>
      </c>
      <c r="AE18" s="28">
        <v>324.07547696555798</v>
      </c>
      <c r="AF18" s="28">
        <v>0</v>
      </c>
      <c r="AG18" s="28">
        <v>741.17579824401798</v>
      </c>
      <c r="AH18" s="28">
        <v>82.352838157156398</v>
      </c>
      <c r="AI18" s="28">
        <v>823.52863640117505</v>
      </c>
      <c r="AJ18" s="28">
        <v>0</v>
      </c>
      <c r="AK18" s="28">
        <v>404.76198001678199</v>
      </c>
      <c r="AL18" s="28">
        <v>0.41481221393651702</v>
      </c>
      <c r="AM18" s="28">
        <v>1351.58693865903</v>
      </c>
      <c r="AN18" s="28">
        <v>1.5054710450459301</v>
      </c>
      <c r="AO18" s="28">
        <v>78.506089254121207</v>
      </c>
      <c r="AP18" s="28">
        <v>109.32833138775401</v>
      </c>
      <c r="AQ18" s="28">
        <v>0.214416130888407</v>
      </c>
      <c r="AR18" s="28">
        <v>0</v>
      </c>
      <c r="AS18" s="28">
        <v>60.121691953680902</v>
      </c>
      <c r="AT18" s="28">
        <v>1270.8825928951601</v>
      </c>
      <c r="AU18" s="28">
        <v>1045.5377583465299</v>
      </c>
      <c r="AV18" s="28">
        <v>225.34483454863101</v>
      </c>
      <c r="AW18" s="28">
        <v>0.68089261407540802</v>
      </c>
      <c r="AX18" s="28">
        <v>5.2627459669196399E-3</v>
      </c>
      <c r="AY18" s="28">
        <v>21.633903340553399</v>
      </c>
      <c r="AZ18" s="28">
        <v>6.5798592933084201</v>
      </c>
      <c r="BA18" s="28">
        <v>301.01834212426297</v>
      </c>
      <c r="BB18" s="28">
        <v>15.791218980692999</v>
      </c>
      <c r="BC18" s="28">
        <v>2.9434007942150702</v>
      </c>
      <c r="BD18" s="28">
        <v>430.09536147533299</v>
      </c>
      <c r="BE18" s="28">
        <v>186.25310525978401</v>
      </c>
      <c r="BF18" s="28">
        <v>0.70564001918021102</v>
      </c>
      <c r="BG18" s="28">
        <v>15.968959107569001</v>
      </c>
      <c r="BH18" s="28">
        <v>2.4105865947959899E-2</v>
      </c>
      <c r="BI18" s="28">
        <v>73.545358059491704</v>
      </c>
      <c r="BJ18" s="28">
        <v>423.48026111565798</v>
      </c>
      <c r="BK18" s="28">
        <v>0</v>
      </c>
      <c r="BL18" s="28">
        <v>3.9514879500831701</v>
      </c>
      <c r="BM18" s="28">
        <v>254.86165736988801</v>
      </c>
      <c r="BN18" s="28">
        <v>93.209943695828201</v>
      </c>
      <c r="BO18" s="28">
        <v>7988.5821735368099</v>
      </c>
      <c r="BP18" s="28">
        <v>85.293128442012303</v>
      </c>
      <c r="BR18" s="25">
        <f t="shared" si="0"/>
        <v>3.3174936984674611E-4</v>
      </c>
      <c r="BS18" s="25">
        <f t="shared" si="1"/>
        <v>3.4018629865943309E-4</v>
      </c>
      <c r="BT18" s="25">
        <f t="shared" si="2"/>
        <v>3.4014853825809589E-4</v>
      </c>
      <c r="BU18" s="25">
        <f t="shared" si="3"/>
        <v>2.4700174047301808E-4</v>
      </c>
      <c r="BV18" s="25">
        <f t="shared" si="4"/>
        <v>2.4421957838071696E-4</v>
      </c>
      <c r="BW18" s="25">
        <f t="shared" si="5"/>
        <v>2.6064793444380014E-4</v>
      </c>
      <c r="BX18" s="25">
        <f t="shared" si="6"/>
        <v>3.7865509021330453E-4</v>
      </c>
    </row>
    <row r="19" spans="1:76" x14ac:dyDescent="0.3">
      <c r="A19" s="30" t="s">
        <v>91</v>
      </c>
      <c r="B19" s="101"/>
      <c r="C19" s="101"/>
      <c r="D19" s="101"/>
      <c r="E19" s="101"/>
      <c r="F19" s="101"/>
      <c r="G19" s="101"/>
      <c r="H19" s="101"/>
      <c r="BR19" s="25" t="str">
        <f t="shared" si="0"/>
        <v/>
      </c>
      <c r="BS19" s="25" t="str">
        <f t="shared" si="1"/>
        <v/>
      </c>
      <c r="BT19" s="25" t="str">
        <f t="shared" si="2"/>
        <v/>
      </c>
      <c r="BU19" s="25" t="str">
        <f t="shared" si="3"/>
        <v/>
      </c>
      <c r="BV19" s="25" t="str">
        <f t="shared" si="4"/>
        <v/>
      </c>
      <c r="BW19" s="25" t="str">
        <f t="shared" si="5"/>
        <v/>
      </c>
      <c r="BX19" s="25" t="str">
        <f t="shared" si="6"/>
        <v/>
      </c>
    </row>
    <row r="20" spans="1:76" x14ac:dyDescent="0.3">
      <c r="A20" s="30" t="s">
        <v>183</v>
      </c>
      <c r="B20" s="102">
        <v>1280660.8341000001</v>
      </c>
      <c r="C20" s="102">
        <v>21018.454204999998</v>
      </c>
      <c r="D20" s="102">
        <v>64890.471084999997</v>
      </c>
      <c r="E20" s="102">
        <v>219776.51131</v>
      </c>
      <c r="F20" s="102">
        <v>130522.37944</v>
      </c>
      <c r="G20" s="102">
        <v>7257.1401880000003</v>
      </c>
      <c r="H20" s="102">
        <v>429991.79976999998</v>
      </c>
      <c r="J20" s="30" t="s">
        <v>183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0</v>
      </c>
      <c r="BH20" s="28">
        <v>0</v>
      </c>
      <c r="BI20" s="28">
        <v>0</v>
      </c>
      <c r="BJ20" s="28">
        <v>0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R20" s="25">
        <f t="shared" si="0"/>
        <v>-1</v>
      </c>
      <c r="BS20" s="25">
        <f t="shared" si="1"/>
        <v>-1</v>
      </c>
      <c r="BT20" s="25">
        <f t="shared" si="2"/>
        <v>-1</v>
      </c>
      <c r="BU20" s="25">
        <f t="shared" si="3"/>
        <v>-1</v>
      </c>
      <c r="BV20" s="25">
        <f t="shared" si="4"/>
        <v>-1</v>
      </c>
      <c r="BW20" s="25">
        <f t="shared" si="5"/>
        <v>-1</v>
      </c>
      <c r="BX20" s="25">
        <f t="shared" si="6"/>
        <v>-1</v>
      </c>
    </row>
    <row r="21" spans="1:76" x14ac:dyDescent="0.3">
      <c r="A21" s="30" t="s">
        <v>184</v>
      </c>
      <c r="B21" s="102">
        <v>5742.1755831999999</v>
      </c>
      <c r="C21" s="102">
        <v>89.233585290999997</v>
      </c>
      <c r="D21" s="102">
        <v>317.48604434999999</v>
      </c>
      <c r="E21" s="102">
        <v>671.04098974999999</v>
      </c>
      <c r="F21" s="102">
        <v>535.15368749000004</v>
      </c>
      <c r="G21" s="102">
        <v>41.440682995000003</v>
      </c>
      <c r="H21" s="102">
        <v>1655.2132568</v>
      </c>
      <c r="J21" s="30" t="s">
        <v>184</v>
      </c>
      <c r="K21" s="28">
        <v>5.5757754231496302</v>
      </c>
      <c r="L21" s="28">
        <v>185.236240344751</v>
      </c>
      <c r="M21" s="28">
        <v>185.236240344751</v>
      </c>
      <c r="N21" s="28">
        <v>398.74434738449702</v>
      </c>
      <c r="O21" s="28">
        <v>31.879445800495098</v>
      </c>
      <c r="P21" s="28">
        <v>47.233371810215097</v>
      </c>
      <c r="Q21" s="28">
        <v>5742.30456279589</v>
      </c>
      <c r="R21" s="28">
        <v>148.84870649431599</v>
      </c>
      <c r="S21" s="28">
        <v>6.0271461898774801</v>
      </c>
      <c r="T21" s="28">
        <v>23.296025411205498</v>
      </c>
      <c r="U21" s="28">
        <v>0.18090721788299299</v>
      </c>
      <c r="V21" s="28">
        <v>144.34072834061999</v>
      </c>
      <c r="W21" s="28">
        <v>144.34072834061999</v>
      </c>
      <c r="X21" s="28">
        <v>1319153.26103165</v>
      </c>
      <c r="Y21" s="28">
        <v>0</v>
      </c>
      <c r="Z21" s="28">
        <v>47.911802780685299</v>
      </c>
      <c r="AA21" s="28">
        <v>10.520453001623901</v>
      </c>
      <c r="AB21" s="28">
        <v>13.192716553704001</v>
      </c>
      <c r="AC21" s="28">
        <v>20.099420388335702</v>
      </c>
      <c r="AD21" s="28">
        <v>0</v>
      </c>
      <c r="AE21" s="28">
        <v>89.234614558221395</v>
      </c>
      <c r="AF21" s="28">
        <v>0</v>
      </c>
      <c r="AG21" s="28">
        <v>285.74551304088999</v>
      </c>
      <c r="AH21" s="28">
        <v>31.749522593517199</v>
      </c>
      <c r="AI21" s="28">
        <v>317.49503563440697</v>
      </c>
      <c r="AJ21" s="28">
        <v>0</v>
      </c>
      <c r="AK21" s="28">
        <v>87.519027074631893</v>
      </c>
      <c r="AL21" s="28">
        <v>0.23998619112970301</v>
      </c>
      <c r="AM21" s="28">
        <v>273.58124720378902</v>
      </c>
      <c r="AN21" s="28">
        <v>1.08799538385224</v>
      </c>
      <c r="AO21" s="28">
        <v>35.774270859857602</v>
      </c>
      <c r="AP21" s="28">
        <v>54.690573102509397</v>
      </c>
      <c r="AQ21" s="28">
        <v>0.13979887817809999</v>
      </c>
      <c r="AR21" s="28">
        <v>0</v>
      </c>
      <c r="AS21" s="28">
        <v>27.084089970623399</v>
      </c>
      <c r="AT21" s="28">
        <v>671.05392717953805</v>
      </c>
      <c r="AU21" s="28">
        <v>535.16282789989896</v>
      </c>
      <c r="AV21" s="28">
        <v>135.89109927963901</v>
      </c>
      <c r="AW21" s="28">
        <v>0.30424389093734999</v>
      </c>
      <c r="AX21" s="28">
        <v>4.1332931100051202E-3</v>
      </c>
      <c r="AY21" s="28">
        <v>10.155482871740601</v>
      </c>
      <c r="AZ21" s="28">
        <v>3.2944070371533898</v>
      </c>
      <c r="BA21" s="28">
        <v>158.70850069170001</v>
      </c>
      <c r="BB21" s="28">
        <v>7.25414124241472</v>
      </c>
      <c r="BC21" s="28">
        <v>1.3106933784178501</v>
      </c>
      <c r="BD21" s="28">
        <v>226.764398220869</v>
      </c>
      <c r="BE21" s="28">
        <v>36.874151802781498</v>
      </c>
      <c r="BF21" s="28">
        <v>0.51129965100833796</v>
      </c>
      <c r="BG21" s="28">
        <v>7.8227408466850603</v>
      </c>
      <c r="BH21" s="28">
        <v>1.60723897110291E-2</v>
      </c>
      <c r="BI21" s="28">
        <v>41.441695435440401</v>
      </c>
      <c r="BJ21" s="28">
        <v>82.989961937035702</v>
      </c>
      <c r="BK21" s="28">
        <v>0</v>
      </c>
      <c r="BL21" s="28">
        <v>2.4103226951645298</v>
      </c>
      <c r="BM21" s="28">
        <v>52.904073126536296</v>
      </c>
      <c r="BN21" s="28">
        <v>48.049751513715499</v>
      </c>
      <c r="BO21" s="28">
        <v>1655.2367605284401</v>
      </c>
      <c r="BP21" s="28">
        <v>17.155502436091801</v>
      </c>
      <c r="BR21" s="25">
        <f t="shared" si="0"/>
        <v>2.2461799368769742E-5</v>
      </c>
      <c r="BS21" s="25">
        <f t="shared" si="1"/>
        <v>1.1534527252729984E-5</v>
      </c>
      <c r="BT21" s="25">
        <f t="shared" si="2"/>
        <v>2.8320250817313123E-5</v>
      </c>
      <c r="BU21" s="25">
        <f t="shared" si="3"/>
        <v>1.9279641237528092E-5</v>
      </c>
      <c r="BV21" s="25">
        <f t="shared" si="4"/>
        <v>1.7079971814806064E-5</v>
      </c>
      <c r="BW21" s="25">
        <f t="shared" si="5"/>
        <v>2.443107514710414E-5</v>
      </c>
      <c r="BX21" s="25">
        <f t="shared" si="6"/>
        <v>1.4199818871411253E-5</v>
      </c>
    </row>
    <row r="22" spans="1:76" x14ac:dyDescent="0.3">
      <c r="A22" s="30" t="s">
        <v>185</v>
      </c>
      <c r="B22" s="102">
        <v>48044.081117000002</v>
      </c>
      <c r="C22" s="102">
        <v>903.48601655000004</v>
      </c>
      <c r="D22" s="102">
        <v>1824.5326078000001</v>
      </c>
      <c r="E22" s="102">
        <v>6483.4096834000002</v>
      </c>
      <c r="F22" s="102">
        <v>5467.0170293000001</v>
      </c>
      <c r="G22" s="102">
        <v>400.53597679000001</v>
      </c>
      <c r="H22" s="102">
        <v>13465.268074</v>
      </c>
      <c r="J22" s="30" t="s">
        <v>185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R22" s="25">
        <f t="shared" si="0"/>
        <v>-1</v>
      </c>
      <c r="BS22" s="25">
        <f t="shared" si="1"/>
        <v>-1</v>
      </c>
      <c r="BT22" s="25">
        <f t="shared" si="2"/>
        <v>-1</v>
      </c>
      <c r="BU22" s="25">
        <f t="shared" si="3"/>
        <v>-1</v>
      </c>
      <c r="BV22" s="25">
        <f t="shared" si="4"/>
        <v>-1</v>
      </c>
      <c r="BW22" s="25">
        <f t="shared" si="5"/>
        <v>-1</v>
      </c>
      <c r="BX22" s="25">
        <f t="shared" si="6"/>
        <v>-1</v>
      </c>
    </row>
    <row r="23" spans="1:76" x14ac:dyDescent="0.3">
      <c r="A23" s="30" t="s">
        <v>186</v>
      </c>
      <c r="B23" s="102">
        <v>1004209.017</v>
      </c>
      <c r="C23" s="102">
        <v>14942.991896</v>
      </c>
      <c r="D23" s="102">
        <v>57346.795590000002</v>
      </c>
      <c r="E23" s="102">
        <v>189274.25357999999</v>
      </c>
      <c r="F23" s="102">
        <v>100571.73054</v>
      </c>
      <c r="G23" s="102">
        <v>5003.9190589999998</v>
      </c>
      <c r="H23" s="102">
        <v>325181.77413999999</v>
      </c>
      <c r="J23" s="30" t="s">
        <v>186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R23" s="25">
        <f t="shared" si="0"/>
        <v>-1</v>
      </c>
      <c r="BS23" s="25">
        <f t="shared" si="1"/>
        <v>-1</v>
      </c>
      <c r="BT23" s="25">
        <f t="shared" si="2"/>
        <v>-1</v>
      </c>
      <c r="BU23" s="25">
        <f t="shared" si="3"/>
        <v>-1</v>
      </c>
      <c r="BV23" s="25">
        <f t="shared" si="4"/>
        <v>-1</v>
      </c>
      <c r="BW23" s="25">
        <f t="shared" si="5"/>
        <v>-1</v>
      </c>
      <c r="BX23" s="25">
        <f t="shared" si="6"/>
        <v>-1</v>
      </c>
    </row>
    <row r="24" spans="1:76" x14ac:dyDescent="0.3">
      <c r="A24" s="30" t="s">
        <v>187</v>
      </c>
      <c r="B24" s="102">
        <v>103257.43898000001</v>
      </c>
      <c r="C24" s="102">
        <v>2020.6739229</v>
      </c>
      <c r="D24" s="102">
        <v>4492.4142423000003</v>
      </c>
      <c r="E24" s="102">
        <v>12023.696134</v>
      </c>
      <c r="F24" s="102">
        <v>10193.892883</v>
      </c>
      <c r="G24" s="102">
        <v>740.52339858000005</v>
      </c>
      <c r="H24" s="102">
        <v>35987.275000000001</v>
      </c>
      <c r="J24" s="30" t="s">
        <v>187</v>
      </c>
      <c r="K24" s="28">
        <v>367.18623884955099</v>
      </c>
      <c r="L24" s="28">
        <v>3122.4527004516799</v>
      </c>
      <c r="M24" s="28">
        <v>3122.4527004516799</v>
      </c>
      <c r="N24" s="28">
        <v>7013.9611454031901</v>
      </c>
      <c r="O24" s="28">
        <v>741.26119657901995</v>
      </c>
      <c r="P24" s="28">
        <v>3110.5016818035801</v>
      </c>
      <c r="Q24" s="28">
        <v>103255.300757397</v>
      </c>
      <c r="R24" s="28">
        <v>2872.9584181129399</v>
      </c>
      <c r="S24" s="28">
        <v>396.911606364345</v>
      </c>
      <c r="T24" s="28">
        <v>497.29778618095003</v>
      </c>
      <c r="U24" s="28">
        <v>11.9134741721304</v>
      </c>
      <c r="V24" s="28">
        <v>3350.0262914187001</v>
      </c>
      <c r="W24" s="28">
        <v>3350.0262914187001</v>
      </c>
      <c r="X24" s="28">
        <v>25127043.892630499</v>
      </c>
      <c r="Y24" s="28">
        <v>0</v>
      </c>
      <c r="Z24" s="28">
        <v>867.97244009158101</v>
      </c>
      <c r="AA24" s="28">
        <v>213.592238214898</v>
      </c>
      <c r="AB24" s="28">
        <v>314.56761734480602</v>
      </c>
      <c r="AC24" s="28">
        <v>1323.62496275074</v>
      </c>
      <c r="AD24" s="28">
        <v>0</v>
      </c>
      <c r="AE24" s="28">
        <v>2020.6372375579399</v>
      </c>
      <c r="AF24" s="28">
        <v>0</v>
      </c>
      <c r="AG24" s="28">
        <v>4043.0622532074499</v>
      </c>
      <c r="AH24" s="28">
        <v>449.22913167876402</v>
      </c>
      <c r="AI24" s="28">
        <v>4492.2913848862099</v>
      </c>
      <c r="AJ24" s="28">
        <v>0</v>
      </c>
      <c r="AK24" s="28">
        <v>2123.6756668010898</v>
      </c>
      <c r="AL24" s="28">
        <v>5.5050976500934201</v>
      </c>
      <c r="AM24" s="28">
        <v>5556.6262584765</v>
      </c>
      <c r="AN24" s="28">
        <v>31.4384661309435</v>
      </c>
      <c r="AO24" s="28">
        <v>532.61095382970302</v>
      </c>
      <c r="AP24" s="28">
        <v>998.91653501766405</v>
      </c>
      <c r="AQ24" s="28">
        <v>3.6772239977512799</v>
      </c>
      <c r="AR24" s="28">
        <v>0</v>
      </c>
      <c r="AS24" s="28">
        <v>391.37752169623599</v>
      </c>
      <c r="AT24" s="28">
        <v>12023.782493701399</v>
      </c>
      <c r="AU24" s="28">
        <v>10194.0139353588</v>
      </c>
      <c r="AV24" s="28">
        <v>1829.76855834256</v>
      </c>
      <c r="AW24" s="28">
        <v>4.3010131091232697</v>
      </c>
      <c r="AX24" s="28">
        <v>0.12732186147257701</v>
      </c>
      <c r="AY24" s="28">
        <v>162.46293289681799</v>
      </c>
      <c r="AZ24" s="28">
        <v>60.271677349162502</v>
      </c>
      <c r="BA24" s="28">
        <v>3179.4614878993798</v>
      </c>
      <c r="BB24" s="28">
        <v>110.209762418911</v>
      </c>
      <c r="BC24" s="28">
        <v>18.354382099571701</v>
      </c>
      <c r="BD24" s="28">
        <v>4542.8987963866202</v>
      </c>
      <c r="BE24" s="28">
        <v>697.77754914224101</v>
      </c>
      <c r="BF24" s="28">
        <v>14.8063685154626</v>
      </c>
      <c r="BG24" s="28">
        <v>137.16221568919201</v>
      </c>
      <c r="BH24" s="28">
        <v>0.432178810738713</v>
      </c>
      <c r="BI24" s="28">
        <v>740.512773734132</v>
      </c>
      <c r="BJ24" s="28">
        <v>1516.6118938591401</v>
      </c>
      <c r="BK24" s="28">
        <v>0</v>
      </c>
      <c r="BL24" s="28">
        <v>148.68208700469901</v>
      </c>
      <c r="BM24" s="28">
        <v>1156.02877800018</v>
      </c>
      <c r="BN24" s="28">
        <v>2783.01607600639</v>
      </c>
      <c r="BO24" s="28">
        <v>35986.298507801599</v>
      </c>
      <c r="BP24" s="28">
        <v>341.683018284887</v>
      </c>
      <c r="BR24" s="25">
        <f t="shared" si="0"/>
        <v>-2.0707685800972641E-5</v>
      </c>
      <c r="BS24" s="25">
        <f t="shared" si="1"/>
        <v>-1.8155003459159003E-5</v>
      </c>
      <c r="BT24" s="25">
        <f t="shared" si="2"/>
        <v>-2.7347748262740527E-5</v>
      </c>
      <c r="BU24" s="25">
        <f t="shared" si="3"/>
        <v>7.1824587412255102E-6</v>
      </c>
      <c r="BV24" s="25">
        <f t="shared" si="4"/>
        <v>1.1874988308106579E-5</v>
      </c>
      <c r="BW24" s="25">
        <f t="shared" si="5"/>
        <v>-1.4347751723206764E-5</v>
      </c>
      <c r="BX24" s="25">
        <f t="shared" si="6"/>
        <v>-2.713437453662194E-5</v>
      </c>
    </row>
    <row r="25" spans="1:76" x14ac:dyDescent="0.3">
      <c r="A25" s="30" t="s">
        <v>188</v>
      </c>
      <c r="B25" s="102">
        <v>1069.0739368</v>
      </c>
      <c r="C25" s="102">
        <v>19.637448355</v>
      </c>
      <c r="D25" s="102">
        <v>46.163376780999997</v>
      </c>
      <c r="E25" s="102">
        <v>132.17484830000001</v>
      </c>
      <c r="F25" s="102">
        <v>112.64363552</v>
      </c>
      <c r="G25" s="102">
        <v>8.4209582594000008</v>
      </c>
      <c r="H25" s="102">
        <v>330.55160045000002</v>
      </c>
      <c r="J25" s="30" t="s">
        <v>188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  <c r="BI25" s="28">
        <v>0</v>
      </c>
      <c r="BJ25" s="28">
        <v>0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R25" s="25">
        <f t="shared" si="0"/>
        <v>-1</v>
      </c>
      <c r="BS25" s="25">
        <f t="shared" si="1"/>
        <v>-1</v>
      </c>
      <c r="BT25" s="25">
        <f t="shared" si="2"/>
        <v>-1</v>
      </c>
      <c r="BU25" s="25">
        <f t="shared" si="3"/>
        <v>-1</v>
      </c>
      <c r="BV25" s="25">
        <f t="shared" si="4"/>
        <v>-1</v>
      </c>
      <c r="BW25" s="25">
        <f t="shared" si="5"/>
        <v>-1</v>
      </c>
      <c r="BX25" s="25">
        <f t="shared" si="6"/>
        <v>-1</v>
      </c>
    </row>
    <row r="26" spans="1:76" x14ac:dyDescent="0.3">
      <c r="A26" s="30" t="s">
        <v>189</v>
      </c>
      <c r="B26" s="102">
        <v>120517.35066</v>
      </c>
      <c r="C26" s="102">
        <v>2365.381425</v>
      </c>
      <c r="D26" s="102">
        <v>4332.3509362000004</v>
      </c>
      <c r="E26" s="102">
        <v>17128.332804000001</v>
      </c>
      <c r="F26" s="102">
        <v>14846.303196999999</v>
      </c>
      <c r="G26" s="102">
        <v>1087.7524092000001</v>
      </c>
      <c r="H26" s="102">
        <v>30711.920964000001</v>
      </c>
      <c r="J26" s="30" t="s">
        <v>189</v>
      </c>
      <c r="K26" s="28">
        <v>425.46316414933398</v>
      </c>
      <c r="L26" s="28">
        <v>496.37144854766598</v>
      </c>
      <c r="M26" s="28">
        <v>496.37144854766598</v>
      </c>
      <c r="N26" s="28">
        <v>1508.0089189973501</v>
      </c>
      <c r="O26" s="28">
        <v>391.790558286752</v>
      </c>
      <c r="P26" s="28">
        <v>3604.1766888933398</v>
      </c>
      <c r="Q26" s="28">
        <v>63418.213494843898</v>
      </c>
      <c r="R26" s="28">
        <v>945.644526069123</v>
      </c>
      <c r="S26" s="28">
        <v>459.90634930168602</v>
      </c>
      <c r="T26" s="28">
        <v>219.61242251704101</v>
      </c>
      <c r="U26" s="28">
        <v>13.8042779460225</v>
      </c>
      <c r="V26" s="28">
        <v>1764.6182219457701</v>
      </c>
      <c r="W26" s="28">
        <v>1764.6182219457701</v>
      </c>
      <c r="X26" s="28">
        <v>19258392.4921358</v>
      </c>
      <c r="Y26" s="28">
        <v>0</v>
      </c>
      <c r="Z26" s="28">
        <v>219.0613461627</v>
      </c>
      <c r="AA26" s="28">
        <v>82.667117890539103</v>
      </c>
      <c r="AB26" s="28">
        <v>173.87152316240301</v>
      </c>
      <c r="AC26" s="28">
        <v>1533.70096951151</v>
      </c>
      <c r="AD26" s="28">
        <v>0</v>
      </c>
      <c r="AE26" s="28">
        <v>1257.04964653868</v>
      </c>
      <c r="AF26" s="28">
        <v>0</v>
      </c>
      <c r="AG26" s="28">
        <v>2002.1402911723601</v>
      </c>
      <c r="AH26" s="28">
        <v>222.46009363161801</v>
      </c>
      <c r="AI26" s="28">
        <v>2224.60038480398</v>
      </c>
      <c r="AJ26" s="28">
        <v>0</v>
      </c>
      <c r="AK26" s="28">
        <v>1208.8466086364499</v>
      </c>
      <c r="AL26" s="28">
        <v>4.71696690929633</v>
      </c>
      <c r="AM26" s="28">
        <v>2153.0802844923801</v>
      </c>
      <c r="AN26" s="28">
        <v>29.805163785997301</v>
      </c>
      <c r="AO26" s="28">
        <v>328.91696367345099</v>
      </c>
      <c r="AP26" s="28">
        <v>742.79214541796796</v>
      </c>
      <c r="AQ26" s="28">
        <v>3.3588945995359198</v>
      </c>
      <c r="AR26" s="28">
        <v>0</v>
      </c>
      <c r="AS26" s="28">
        <v>233.616451617145</v>
      </c>
      <c r="AT26" s="28">
        <v>8968.0495121279691</v>
      </c>
      <c r="AU26" s="28">
        <v>7813.2722711131801</v>
      </c>
      <c r="AV26" s="28">
        <v>1154.77724101478</v>
      </c>
      <c r="AW26" s="28">
        <v>2.50025653591053</v>
      </c>
      <c r="AX26" s="28">
        <v>0.123478019764436</v>
      </c>
      <c r="AY26" s="28">
        <v>108.01131424781001</v>
      </c>
      <c r="AZ26" s="28">
        <v>44.873325506263797</v>
      </c>
      <c r="BA26" s="28">
        <v>2520.21253009474</v>
      </c>
      <c r="BB26" s="28">
        <v>69.566932087942305</v>
      </c>
      <c r="BC26" s="28">
        <v>10.5444592663017</v>
      </c>
      <c r="BD26" s="28">
        <v>3600.97133022151</v>
      </c>
      <c r="BE26" s="28">
        <v>213.31967550674301</v>
      </c>
      <c r="BF26" s="28">
        <v>14.048381071446199</v>
      </c>
      <c r="BG26" s="28">
        <v>98.815277820841402</v>
      </c>
      <c r="BH26" s="28">
        <v>0.39840023725811102</v>
      </c>
      <c r="BI26" s="28">
        <v>572.00149194706705</v>
      </c>
      <c r="BJ26" s="28">
        <v>399.22326458608302</v>
      </c>
      <c r="BK26" s="28">
        <v>0</v>
      </c>
      <c r="BL26" s="28">
        <v>168.824105706419</v>
      </c>
      <c r="BM26" s="28">
        <v>538.83573503727098</v>
      </c>
      <c r="BN26" s="28">
        <v>3093.5862787996798</v>
      </c>
      <c r="BO26" s="28">
        <v>16583.9062588997</v>
      </c>
      <c r="BP26" s="28">
        <v>124.860146652179</v>
      </c>
      <c r="BR26" s="25">
        <f t="shared" si="0"/>
        <v>-0.47378354114539495</v>
      </c>
      <c r="BS26" s="25">
        <f t="shared" si="1"/>
        <v>-0.46856366028211288</v>
      </c>
      <c r="BT26" s="25">
        <f t="shared" si="2"/>
        <v>-0.4865142696045705</v>
      </c>
      <c r="BU26" s="25">
        <f t="shared" si="3"/>
        <v>-0.47642017382838048</v>
      </c>
      <c r="BV26" s="25">
        <f t="shared" si="4"/>
        <v>-0.47372270608807099</v>
      </c>
      <c r="BW26" s="25">
        <f t="shared" si="5"/>
        <v>-0.47414366807263425</v>
      </c>
      <c r="BX26" s="25">
        <f t="shared" si="6"/>
        <v>-0.46001729171095884</v>
      </c>
    </row>
    <row r="27" spans="1:76" x14ac:dyDescent="0.3">
      <c r="A27" s="30" t="s">
        <v>190</v>
      </c>
      <c r="B27" s="102">
        <v>70629.789510999995</v>
      </c>
      <c r="C27" s="102">
        <v>1417.6506526999999</v>
      </c>
      <c r="D27" s="102">
        <v>3715.8863557</v>
      </c>
      <c r="E27" s="102">
        <v>5063.9487133000002</v>
      </c>
      <c r="F27" s="102">
        <v>4156.3215790000004</v>
      </c>
      <c r="G27" s="102">
        <v>293.33949319999999</v>
      </c>
      <c r="H27" s="102">
        <v>37154.255448999997</v>
      </c>
      <c r="J27" s="30" t="s">
        <v>190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R27" s="25">
        <f t="shared" si="0"/>
        <v>-1</v>
      </c>
      <c r="BS27" s="25">
        <f t="shared" si="1"/>
        <v>-1</v>
      </c>
      <c r="BT27" s="25">
        <f t="shared" si="2"/>
        <v>-1</v>
      </c>
      <c r="BU27" s="25">
        <f t="shared" si="3"/>
        <v>-1</v>
      </c>
      <c r="BV27" s="25">
        <f t="shared" si="4"/>
        <v>-1</v>
      </c>
      <c r="BW27" s="25">
        <f t="shared" si="5"/>
        <v>-1</v>
      </c>
      <c r="BX27" s="25">
        <f t="shared" si="6"/>
        <v>-1</v>
      </c>
    </row>
    <row r="28" spans="1:76" x14ac:dyDescent="0.3">
      <c r="A28" s="30" t="s">
        <v>191</v>
      </c>
      <c r="B28" s="102">
        <v>414270.86027</v>
      </c>
      <c r="C28" s="102">
        <v>7425.0724763999997</v>
      </c>
      <c r="D28" s="102">
        <v>16930.021111999999</v>
      </c>
      <c r="E28" s="102">
        <v>63625.364475000002</v>
      </c>
      <c r="F28" s="102">
        <v>49767.026299999998</v>
      </c>
      <c r="G28" s="102">
        <v>3504.1628175000001</v>
      </c>
      <c r="H28" s="102">
        <v>98647.663262000002</v>
      </c>
      <c r="J28" s="30" t="s">
        <v>191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R28" s="25">
        <f t="shared" si="0"/>
        <v>-1</v>
      </c>
      <c r="BS28" s="25">
        <f t="shared" si="1"/>
        <v>-1</v>
      </c>
      <c r="BT28" s="25">
        <f t="shared" si="2"/>
        <v>-1</v>
      </c>
      <c r="BU28" s="25">
        <f t="shared" si="3"/>
        <v>-1</v>
      </c>
      <c r="BV28" s="25">
        <f t="shared" si="4"/>
        <v>-1</v>
      </c>
      <c r="BW28" s="25">
        <f t="shared" si="5"/>
        <v>-1</v>
      </c>
      <c r="BX28" s="25">
        <f t="shared" si="6"/>
        <v>-1</v>
      </c>
    </row>
    <row r="29" spans="1:76" x14ac:dyDescent="0.3">
      <c r="A29" s="30" t="s">
        <v>192</v>
      </c>
      <c r="B29" s="102">
        <v>33873.763251999997</v>
      </c>
      <c r="C29" s="102">
        <v>544.48937732000002</v>
      </c>
      <c r="D29" s="102">
        <v>1743.9859277</v>
      </c>
      <c r="E29" s="102">
        <v>5772.6630591000003</v>
      </c>
      <c r="F29" s="102">
        <v>3554.7458674999998</v>
      </c>
      <c r="G29" s="102">
        <v>208.60109718999999</v>
      </c>
      <c r="H29" s="102">
        <v>10463.313034000001</v>
      </c>
      <c r="J29" s="30" t="s">
        <v>192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R29" s="25">
        <f t="shared" si="0"/>
        <v>-1</v>
      </c>
      <c r="BS29" s="25">
        <f t="shared" si="1"/>
        <v>-1</v>
      </c>
      <c r="BT29" s="25">
        <f t="shared" si="2"/>
        <v>-1</v>
      </c>
      <c r="BU29" s="25">
        <f t="shared" si="3"/>
        <v>-1</v>
      </c>
      <c r="BV29" s="25">
        <f t="shared" si="4"/>
        <v>-1</v>
      </c>
      <c r="BW29" s="25">
        <f t="shared" si="5"/>
        <v>-1</v>
      </c>
      <c r="BX29" s="25">
        <f t="shared" si="6"/>
        <v>-1</v>
      </c>
    </row>
    <row r="30" spans="1:76" x14ac:dyDescent="0.3">
      <c r="A30" s="30" t="s">
        <v>193</v>
      </c>
      <c r="B30" s="102">
        <v>665554.34265999997</v>
      </c>
      <c r="C30" s="102">
        <v>12833.244078</v>
      </c>
      <c r="D30" s="102">
        <v>23652.668911000001</v>
      </c>
      <c r="E30" s="102">
        <v>93007.531887999998</v>
      </c>
      <c r="F30" s="102">
        <v>78617.772788000002</v>
      </c>
      <c r="G30" s="102">
        <v>5703.9650933000003</v>
      </c>
      <c r="H30" s="102">
        <v>180889.15448</v>
      </c>
      <c r="J30" s="30" t="s">
        <v>193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R30" s="25">
        <f t="shared" si="0"/>
        <v>-1</v>
      </c>
      <c r="BS30" s="25">
        <f t="shared" si="1"/>
        <v>-1</v>
      </c>
      <c r="BT30" s="25">
        <f t="shared" si="2"/>
        <v>-1</v>
      </c>
      <c r="BU30" s="25">
        <f t="shared" si="3"/>
        <v>-1</v>
      </c>
      <c r="BV30" s="25">
        <f t="shared" si="4"/>
        <v>-1</v>
      </c>
      <c r="BW30" s="25">
        <f t="shared" si="5"/>
        <v>-1</v>
      </c>
      <c r="BX30" s="25">
        <f t="shared" si="6"/>
        <v>-1</v>
      </c>
    </row>
    <row r="31" spans="1:76" x14ac:dyDescent="0.3">
      <c r="A31" s="30" t="s">
        <v>194</v>
      </c>
      <c r="B31" s="102">
        <v>30095.975173999999</v>
      </c>
      <c r="C31" s="102">
        <v>567.53488920999996</v>
      </c>
      <c r="D31" s="102">
        <v>1395.5338730000001</v>
      </c>
      <c r="E31" s="102">
        <v>3482.7760745999999</v>
      </c>
      <c r="F31" s="102">
        <v>2903.6546225000002</v>
      </c>
      <c r="G31" s="102">
        <v>212.57961312</v>
      </c>
      <c r="H31" s="102">
        <v>10211.488939000001</v>
      </c>
      <c r="J31" s="30" t="s">
        <v>194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R31" s="25">
        <f t="shared" si="0"/>
        <v>-1</v>
      </c>
      <c r="BS31" s="25">
        <f t="shared" si="1"/>
        <v>-1</v>
      </c>
      <c r="BT31" s="25">
        <f t="shared" si="2"/>
        <v>-1</v>
      </c>
      <c r="BU31" s="25">
        <f t="shared" si="3"/>
        <v>-1</v>
      </c>
      <c r="BV31" s="25">
        <f t="shared" si="4"/>
        <v>-1</v>
      </c>
      <c r="BW31" s="25">
        <f t="shared" si="5"/>
        <v>-1</v>
      </c>
      <c r="BX31" s="25">
        <f t="shared" si="6"/>
        <v>-1</v>
      </c>
    </row>
    <row r="32" spans="1:76" x14ac:dyDescent="0.3">
      <c r="A32" s="30" t="s">
        <v>195</v>
      </c>
      <c r="B32" s="102">
        <v>336632.95783000003</v>
      </c>
      <c r="C32" s="102">
        <v>6280.6897859999999</v>
      </c>
      <c r="D32" s="102">
        <v>13501.924314</v>
      </c>
      <c r="E32" s="102">
        <v>48702.465028999999</v>
      </c>
      <c r="F32" s="102">
        <v>40406.873507999997</v>
      </c>
      <c r="G32" s="102">
        <v>2934.8844416000002</v>
      </c>
      <c r="H32" s="102">
        <v>79611.285491000002</v>
      </c>
      <c r="J32" s="30" t="s">
        <v>195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R32" s="25">
        <f t="shared" si="0"/>
        <v>-1</v>
      </c>
      <c r="BS32" s="25">
        <f t="shared" si="1"/>
        <v>-1</v>
      </c>
      <c r="BT32" s="25">
        <f t="shared" si="2"/>
        <v>-1</v>
      </c>
      <c r="BU32" s="25">
        <f t="shared" si="3"/>
        <v>-1</v>
      </c>
      <c r="BV32" s="25">
        <f t="shared" si="4"/>
        <v>-1</v>
      </c>
      <c r="BW32" s="25">
        <f t="shared" si="5"/>
        <v>-1</v>
      </c>
      <c r="BX32" s="25">
        <f t="shared" si="6"/>
        <v>-1</v>
      </c>
    </row>
    <row r="33" spans="1:76" x14ac:dyDescent="0.3">
      <c r="A33" s="30" t="s">
        <v>196</v>
      </c>
      <c r="B33" s="102">
        <v>9124.1867239000003</v>
      </c>
      <c r="C33" s="102">
        <v>160.56412298000001</v>
      </c>
      <c r="D33" s="102">
        <v>477.53139044</v>
      </c>
      <c r="E33" s="102">
        <v>943.64398678999999</v>
      </c>
      <c r="F33" s="102">
        <v>767.08222615</v>
      </c>
      <c r="G33" s="102">
        <v>57.561892401999998</v>
      </c>
      <c r="H33" s="102">
        <v>3371.4415098999998</v>
      </c>
      <c r="J33" s="30" t="s">
        <v>196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R33" s="25">
        <f t="shared" si="0"/>
        <v>-1</v>
      </c>
      <c r="BS33" s="25">
        <f t="shared" si="1"/>
        <v>-1</v>
      </c>
      <c r="BT33" s="25">
        <f t="shared" si="2"/>
        <v>-1</v>
      </c>
      <c r="BU33" s="25">
        <f t="shared" si="3"/>
        <v>-1</v>
      </c>
      <c r="BV33" s="25">
        <f t="shared" si="4"/>
        <v>-1</v>
      </c>
      <c r="BW33" s="25">
        <f t="shared" si="5"/>
        <v>-1</v>
      </c>
      <c r="BX33" s="25">
        <f t="shared" si="6"/>
        <v>-1</v>
      </c>
    </row>
    <row r="34" spans="1:76" x14ac:dyDescent="0.3">
      <c r="A34" s="30" t="s">
        <v>197</v>
      </c>
      <c r="B34" s="102">
        <v>151167.65995</v>
      </c>
      <c r="C34" s="102">
        <v>2887.7958130000002</v>
      </c>
      <c r="D34" s="102">
        <v>5539.052651</v>
      </c>
      <c r="E34" s="102">
        <v>21494.094707</v>
      </c>
      <c r="F34" s="102">
        <v>18233.407157000001</v>
      </c>
      <c r="G34" s="102">
        <v>1331.4747033000001</v>
      </c>
      <c r="H34" s="102">
        <v>38020.056831000002</v>
      </c>
      <c r="J34" s="30" t="s">
        <v>197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0</v>
      </c>
      <c r="AL34" s="28">
        <v>0</v>
      </c>
      <c r="AM34" s="28">
        <v>0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0</v>
      </c>
      <c r="BM34" s="28">
        <v>0</v>
      </c>
      <c r="BN34" s="28">
        <v>0</v>
      </c>
      <c r="BO34" s="28">
        <v>0</v>
      </c>
      <c r="BP34" s="28">
        <v>0</v>
      </c>
      <c r="BR34" s="25">
        <f t="shared" si="0"/>
        <v>-1</v>
      </c>
      <c r="BS34" s="25">
        <f t="shared" si="1"/>
        <v>-1</v>
      </c>
      <c r="BT34" s="25">
        <f t="shared" si="2"/>
        <v>-1</v>
      </c>
      <c r="BU34" s="25">
        <f t="shared" si="3"/>
        <v>-1</v>
      </c>
      <c r="BV34" s="25">
        <f t="shared" si="4"/>
        <v>-1</v>
      </c>
      <c r="BW34" s="25">
        <f t="shared" si="5"/>
        <v>-1</v>
      </c>
      <c r="BX34" s="25">
        <f t="shared" si="6"/>
        <v>-1</v>
      </c>
    </row>
    <row r="35" spans="1:76" x14ac:dyDescent="0.3">
      <c r="A35" s="30" t="s">
        <v>198</v>
      </c>
      <c r="B35" s="102">
        <v>13169.381955999999</v>
      </c>
      <c r="C35" s="102">
        <v>212.08069732999999</v>
      </c>
      <c r="D35" s="102">
        <v>729.45661938000001</v>
      </c>
      <c r="E35" s="102">
        <v>1422.1239244999999</v>
      </c>
      <c r="F35" s="102">
        <v>1135.9801516</v>
      </c>
      <c r="G35" s="102">
        <v>87.571281839999997</v>
      </c>
      <c r="H35" s="102">
        <v>4360.1111472000002</v>
      </c>
      <c r="J35" s="30" t="s">
        <v>198</v>
      </c>
      <c r="K35" s="28">
        <v>10.198857728338901</v>
      </c>
      <c r="L35" s="28">
        <v>489.92223567974702</v>
      </c>
      <c r="M35" s="28">
        <v>489.92223567974702</v>
      </c>
      <c r="N35" s="28">
        <v>1049.7500602771199</v>
      </c>
      <c r="O35" s="28">
        <v>80.922117350454002</v>
      </c>
      <c r="P35" s="28">
        <v>86.396328775078899</v>
      </c>
      <c r="Q35" s="28">
        <v>12882.3044334727</v>
      </c>
      <c r="R35" s="28">
        <v>387.62483964872399</v>
      </c>
      <c r="S35" s="28">
        <v>11.024492512025599</v>
      </c>
      <c r="T35" s="28">
        <v>59.873032227844703</v>
      </c>
      <c r="U35" s="28">
        <v>0.33090511983826798</v>
      </c>
      <c r="V35" s="28">
        <v>366.49455079641098</v>
      </c>
      <c r="W35" s="28">
        <v>366.49455079641098</v>
      </c>
      <c r="X35" s="28">
        <v>2744973.34966825</v>
      </c>
      <c r="Y35" s="28">
        <v>0</v>
      </c>
      <c r="Z35" s="28">
        <v>125.71501453208499</v>
      </c>
      <c r="AA35" s="28">
        <v>27.2215074063255</v>
      </c>
      <c r="AB35" s="28">
        <v>33.3581251639323</v>
      </c>
      <c r="AC35" s="28">
        <v>36.764616334721097</v>
      </c>
      <c r="AD35" s="28">
        <v>0</v>
      </c>
      <c r="AE35" s="28">
        <v>206.79903460473801</v>
      </c>
      <c r="AF35" s="28">
        <v>0</v>
      </c>
      <c r="AG35" s="28">
        <v>642.95325821965696</v>
      </c>
      <c r="AH35" s="28">
        <v>71.439286860122195</v>
      </c>
      <c r="AI35" s="28">
        <v>714.39254507978001</v>
      </c>
      <c r="AJ35" s="28">
        <v>0</v>
      </c>
      <c r="AK35" s="28">
        <v>220.68011700011499</v>
      </c>
      <c r="AL35" s="28">
        <v>0.47508623621422302</v>
      </c>
      <c r="AM35" s="28">
        <v>707.84949950634098</v>
      </c>
      <c r="AN35" s="28">
        <v>1.98526166195428</v>
      </c>
      <c r="AO35" s="28">
        <v>78.312162756218399</v>
      </c>
      <c r="AP35" s="28">
        <v>114.917312323285</v>
      </c>
      <c r="AQ35" s="28">
        <v>0.26451642862260699</v>
      </c>
      <c r="AR35" s="28">
        <v>0</v>
      </c>
      <c r="AS35" s="28">
        <v>59.597126991738101</v>
      </c>
      <c r="AT35" s="28">
        <v>1394.51989442898</v>
      </c>
      <c r="AU35" s="28">
        <v>1113.59097101204</v>
      </c>
      <c r="AV35" s="28">
        <v>280.92892341694301</v>
      </c>
      <c r="AW35" s="28">
        <v>0.67195754140555697</v>
      </c>
      <c r="AX35" s="28">
        <v>7.3368123370646503E-3</v>
      </c>
      <c r="AY35" s="28">
        <v>21.937918634016199</v>
      </c>
      <c r="AZ35" s="28">
        <v>6.9197022799098296</v>
      </c>
      <c r="BA35" s="28">
        <v>326.18178028737202</v>
      </c>
      <c r="BB35" s="28">
        <v>15.8223058758687</v>
      </c>
      <c r="BC35" s="28">
        <v>2.8993486201822098</v>
      </c>
      <c r="BD35" s="28">
        <v>466.05073227621699</v>
      </c>
      <c r="BE35" s="28">
        <v>96.258016157208999</v>
      </c>
      <c r="BF35" s="28">
        <v>0.93213509350352897</v>
      </c>
      <c r="BG35" s="28">
        <v>16.586121261925602</v>
      </c>
      <c r="BH35" s="28">
        <v>3.0165931270909399E-2</v>
      </c>
      <c r="BI35" s="28">
        <v>85.924576153265207</v>
      </c>
      <c r="BJ35" s="28">
        <v>217.53682453933601</v>
      </c>
      <c r="BK35" s="28">
        <v>0</v>
      </c>
      <c r="BL35" s="28">
        <v>4.5760795457216901</v>
      </c>
      <c r="BM35" s="28">
        <v>135.524236820705</v>
      </c>
      <c r="BN35" s="28">
        <v>94.236688317524994</v>
      </c>
      <c r="BO35" s="28">
        <v>4243.2605517066504</v>
      </c>
      <c r="BP35" s="28">
        <v>44.499672403096802</v>
      </c>
      <c r="BR35" s="25">
        <f t="shared" si="0"/>
        <v>-2.1798860682031171E-2</v>
      </c>
      <c r="BS35" s="25">
        <f t="shared" si="1"/>
        <v>-2.4904023759614733E-2</v>
      </c>
      <c r="BT35" s="25">
        <f t="shared" si="2"/>
        <v>-2.0651090003163827E-2</v>
      </c>
      <c r="BU35" s="25">
        <f t="shared" si="3"/>
        <v>-1.9410425206597321E-2</v>
      </c>
      <c r="BV35" s="25">
        <f t="shared" si="4"/>
        <v>-1.9709130090367705E-2</v>
      </c>
      <c r="BW35" s="25">
        <f t="shared" si="5"/>
        <v>-1.880417474924552E-2</v>
      </c>
      <c r="BX35" s="25">
        <f t="shared" si="6"/>
        <v>-2.6799912100495323E-2</v>
      </c>
    </row>
    <row r="36" spans="1:76" x14ac:dyDescent="0.3">
      <c r="A36" s="30" t="s">
        <v>199</v>
      </c>
      <c r="B36" s="102">
        <v>794434.50217999995</v>
      </c>
      <c r="C36" s="102">
        <v>12486.940205999999</v>
      </c>
      <c r="D36" s="102">
        <v>41455.242961000004</v>
      </c>
      <c r="E36" s="102">
        <v>144220.25912</v>
      </c>
      <c r="F36" s="102">
        <v>83239.264288000006</v>
      </c>
      <c r="G36" s="102">
        <v>4533.5211116999999</v>
      </c>
      <c r="H36" s="102">
        <v>249161.31318999999</v>
      </c>
      <c r="J36" s="30" t="s">
        <v>199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R36" s="25">
        <f t="shared" si="0"/>
        <v>-1</v>
      </c>
      <c r="BS36" s="25">
        <f t="shared" si="1"/>
        <v>-1</v>
      </c>
      <c r="BT36" s="25">
        <f t="shared" si="2"/>
        <v>-1</v>
      </c>
      <c r="BU36" s="25">
        <f t="shared" si="3"/>
        <v>-1</v>
      </c>
      <c r="BV36" s="25">
        <f t="shared" si="4"/>
        <v>-1</v>
      </c>
      <c r="BW36" s="25">
        <f t="shared" si="5"/>
        <v>-1</v>
      </c>
      <c r="BX36" s="25">
        <f t="shared" si="6"/>
        <v>-1</v>
      </c>
    </row>
    <row r="37" spans="1:76" x14ac:dyDescent="0.3">
      <c r="A37" s="30" t="s">
        <v>200</v>
      </c>
      <c r="B37" s="102">
        <v>28144.430967</v>
      </c>
      <c r="C37" s="102">
        <v>453.14745095000001</v>
      </c>
      <c r="D37" s="102">
        <v>1465.2205991000001</v>
      </c>
      <c r="E37" s="102">
        <v>4541.5911116999996</v>
      </c>
      <c r="F37" s="102">
        <v>2874.4592751999999</v>
      </c>
      <c r="G37" s="102">
        <v>174.93282427</v>
      </c>
      <c r="H37" s="102">
        <v>8741.5080961000003</v>
      </c>
      <c r="J37" s="30" t="s">
        <v>200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R37" s="25">
        <f t="shared" si="0"/>
        <v>-1</v>
      </c>
      <c r="BS37" s="25">
        <f t="shared" si="1"/>
        <v>-1</v>
      </c>
      <c r="BT37" s="25">
        <f t="shared" si="2"/>
        <v>-1</v>
      </c>
      <c r="BU37" s="25">
        <f t="shared" si="3"/>
        <v>-1</v>
      </c>
      <c r="BV37" s="25">
        <f t="shared" si="4"/>
        <v>-1</v>
      </c>
      <c r="BW37" s="25">
        <f t="shared" si="5"/>
        <v>-1</v>
      </c>
      <c r="BX37" s="25">
        <f t="shared" si="6"/>
        <v>-1</v>
      </c>
    </row>
    <row r="38" spans="1:76" x14ac:dyDescent="0.3">
      <c r="A38" s="30" t="s">
        <v>201</v>
      </c>
      <c r="B38" s="102">
        <v>18140.887559999999</v>
      </c>
      <c r="C38" s="102">
        <v>343.12823543000002</v>
      </c>
      <c r="D38" s="102">
        <v>818.02358357000003</v>
      </c>
      <c r="E38" s="102">
        <v>2187.9775199000001</v>
      </c>
      <c r="F38" s="102">
        <v>1770.2038671</v>
      </c>
      <c r="G38" s="102">
        <v>126.24404929000001</v>
      </c>
      <c r="H38" s="102">
        <v>6358.3864520999996</v>
      </c>
      <c r="J38" s="30" t="s">
        <v>201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  <c r="BO38" s="28">
        <v>0</v>
      </c>
      <c r="BP38" s="28">
        <v>0</v>
      </c>
      <c r="BR38" s="25">
        <f t="shared" si="0"/>
        <v>-1</v>
      </c>
      <c r="BS38" s="25">
        <f t="shared" si="1"/>
        <v>-1</v>
      </c>
      <c r="BT38" s="25">
        <f t="shared" si="2"/>
        <v>-1</v>
      </c>
      <c r="BU38" s="25">
        <f t="shared" si="3"/>
        <v>-1</v>
      </c>
      <c r="BV38" s="25">
        <f t="shared" si="4"/>
        <v>-1</v>
      </c>
      <c r="BW38" s="25">
        <f t="shared" si="5"/>
        <v>-1</v>
      </c>
      <c r="BX38" s="25">
        <f t="shared" si="6"/>
        <v>-1</v>
      </c>
    </row>
    <row r="39" spans="1:76" x14ac:dyDescent="0.3">
      <c r="A39" s="30" t="s">
        <v>202</v>
      </c>
      <c r="B39" s="102">
        <v>402523.07085000002</v>
      </c>
      <c r="C39" s="102">
        <v>5849.1578854999998</v>
      </c>
      <c r="D39" s="102">
        <v>23506.638206</v>
      </c>
      <c r="E39" s="102">
        <v>79653.492148000005</v>
      </c>
      <c r="F39" s="102">
        <v>39885.805982999998</v>
      </c>
      <c r="G39" s="102">
        <v>1807.8381326000001</v>
      </c>
      <c r="H39" s="102">
        <v>135316.18169999999</v>
      </c>
      <c r="J39" s="30" t="s">
        <v>202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0</v>
      </c>
      <c r="BK39" s="28">
        <v>0</v>
      </c>
      <c r="BL39" s="28">
        <v>0</v>
      </c>
      <c r="BM39" s="28">
        <v>0</v>
      </c>
      <c r="BN39" s="28">
        <v>0</v>
      </c>
      <c r="BO39" s="28">
        <v>0</v>
      </c>
      <c r="BP39" s="28">
        <v>0</v>
      </c>
      <c r="BR39" s="25">
        <f t="shared" si="0"/>
        <v>-1</v>
      </c>
      <c r="BS39" s="25">
        <f t="shared" si="1"/>
        <v>-1</v>
      </c>
      <c r="BT39" s="25">
        <f t="shared" si="2"/>
        <v>-1</v>
      </c>
      <c r="BU39" s="25">
        <f t="shared" si="3"/>
        <v>-1</v>
      </c>
      <c r="BV39" s="25">
        <f t="shared" si="4"/>
        <v>-1</v>
      </c>
      <c r="BW39" s="25">
        <f t="shared" si="5"/>
        <v>-1</v>
      </c>
      <c r="BX39" s="25">
        <f t="shared" si="6"/>
        <v>-1</v>
      </c>
    </row>
    <row r="40" spans="1:76" x14ac:dyDescent="0.3">
      <c r="A40" s="30" t="s">
        <v>203</v>
      </c>
      <c r="B40" s="102">
        <v>43924.384303999999</v>
      </c>
      <c r="C40" s="102">
        <v>739.25336486000003</v>
      </c>
      <c r="D40" s="102">
        <v>2256.3825864999999</v>
      </c>
      <c r="E40" s="102">
        <v>6289.0182763000003</v>
      </c>
      <c r="F40" s="102">
        <v>4294.7609835000003</v>
      </c>
      <c r="G40" s="102">
        <v>279.43479256000001</v>
      </c>
      <c r="H40" s="102">
        <v>14284.592468999999</v>
      </c>
      <c r="J40" s="30" t="s">
        <v>203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</v>
      </c>
      <c r="BA40" s="28">
        <v>0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28">
        <v>0</v>
      </c>
      <c r="BH40" s="28">
        <v>0</v>
      </c>
      <c r="BI40" s="28">
        <v>0</v>
      </c>
      <c r="BJ40" s="28">
        <v>0</v>
      </c>
      <c r="BK40" s="28">
        <v>0</v>
      </c>
      <c r="BL40" s="28">
        <v>0</v>
      </c>
      <c r="BM40" s="28">
        <v>0</v>
      </c>
      <c r="BN40" s="28">
        <v>0</v>
      </c>
      <c r="BO40" s="28">
        <v>0</v>
      </c>
      <c r="BP40" s="28">
        <v>0</v>
      </c>
      <c r="BR40" s="25">
        <f t="shared" si="0"/>
        <v>-1</v>
      </c>
      <c r="BS40" s="25">
        <f t="shared" si="1"/>
        <v>-1</v>
      </c>
      <c r="BT40" s="25">
        <f t="shared" si="2"/>
        <v>-1</v>
      </c>
      <c r="BU40" s="25">
        <f t="shared" si="3"/>
        <v>-1</v>
      </c>
      <c r="BV40" s="25">
        <f t="shared" si="4"/>
        <v>-1</v>
      </c>
      <c r="BW40" s="25">
        <f t="shared" si="5"/>
        <v>-1</v>
      </c>
      <c r="BX40" s="25">
        <f t="shared" si="6"/>
        <v>-1</v>
      </c>
    </row>
    <row r="41" spans="1:76" x14ac:dyDescent="0.3">
      <c r="A41" s="30" t="s">
        <v>204</v>
      </c>
      <c r="B41" s="102">
        <v>167705.9676</v>
      </c>
      <c r="C41" s="102">
        <v>3306.9347084000001</v>
      </c>
      <c r="D41" s="102">
        <v>6524.5328425999996</v>
      </c>
      <c r="E41" s="102">
        <v>21173.750538</v>
      </c>
      <c r="F41" s="102">
        <v>18215.805551000001</v>
      </c>
      <c r="G41" s="102">
        <v>1328.3764814000001</v>
      </c>
      <c r="H41" s="102">
        <v>52934.596677000001</v>
      </c>
      <c r="J41" s="30" t="s">
        <v>204</v>
      </c>
      <c r="K41" s="28">
        <v>545.43537812259206</v>
      </c>
      <c r="L41" s="28">
        <v>3113.8662496796501</v>
      </c>
      <c r="M41" s="28">
        <v>3113.8662496796501</v>
      </c>
      <c r="N41" s="28">
        <v>7186.5879425304502</v>
      </c>
      <c r="O41" s="28">
        <v>872.99977389439698</v>
      </c>
      <c r="P41" s="28">
        <v>4620.4813236464197</v>
      </c>
      <c r="Q41" s="28">
        <v>122969.56636893201</v>
      </c>
      <c r="R41" s="28">
        <v>3103.8148907519599</v>
      </c>
      <c r="S41" s="28">
        <v>589.59070722850902</v>
      </c>
      <c r="T41" s="28">
        <v>564.56757701632398</v>
      </c>
      <c r="U41" s="28">
        <v>17.696824051973</v>
      </c>
      <c r="V41" s="28">
        <v>3942.45892755367</v>
      </c>
      <c r="W41" s="28">
        <v>3942.45892755367</v>
      </c>
      <c r="X41" s="28">
        <v>31501564.218980599</v>
      </c>
      <c r="Y41" s="28">
        <v>0</v>
      </c>
      <c r="Z41" s="28">
        <v>905.17917945286399</v>
      </c>
      <c r="AA41" s="28">
        <v>236.79225482321701</v>
      </c>
      <c r="AB41" s="28">
        <v>374.18854050155602</v>
      </c>
      <c r="AC41" s="28">
        <v>1966.1739236693099</v>
      </c>
      <c r="AD41" s="28">
        <v>0</v>
      </c>
      <c r="AE41" s="28">
        <v>2432.7395027916</v>
      </c>
      <c r="AF41" s="28">
        <v>0</v>
      </c>
      <c r="AG41" s="28">
        <v>4515.3356578801404</v>
      </c>
      <c r="AH41" s="28">
        <v>501.70401182647402</v>
      </c>
      <c r="AI41" s="28">
        <v>5017.0396697066199</v>
      </c>
      <c r="AJ41" s="28">
        <v>0</v>
      </c>
      <c r="AK41" s="28">
        <v>2543.2846794474599</v>
      </c>
      <c r="AL41" s="28">
        <v>7.1366853732149398</v>
      </c>
      <c r="AM41" s="28">
        <v>6161.3918879616404</v>
      </c>
      <c r="AN41" s="28">
        <v>42.110208872942103</v>
      </c>
      <c r="AO41" s="28">
        <v>630.28459037572202</v>
      </c>
      <c r="AP41" s="28">
        <v>1241.55866466046</v>
      </c>
      <c r="AQ41" s="28">
        <v>4.8653448796000696</v>
      </c>
      <c r="AR41" s="28">
        <v>0</v>
      </c>
      <c r="AS41" s="28">
        <v>459.33493092368099</v>
      </c>
      <c r="AT41" s="28">
        <v>14909.0952768073</v>
      </c>
      <c r="AU41" s="28">
        <v>12780.2290404829</v>
      </c>
      <c r="AV41" s="28">
        <v>2128.8662363244498</v>
      </c>
      <c r="AW41" s="28">
        <v>5.0161615315508898</v>
      </c>
      <c r="AX41" s="28">
        <v>0.171849470945837</v>
      </c>
      <c r="AY41" s="28">
        <v>195.883712451153</v>
      </c>
      <c r="AZ41" s="28">
        <v>74.9381729614135</v>
      </c>
      <c r="BA41" s="28">
        <v>4025.4214022498099</v>
      </c>
      <c r="BB41" s="28">
        <v>131.13200251326899</v>
      </c>
      <c r="BC41" s="28">
        <v>21.3470933999129</v>
      </c>
      <c r="BD41" s="28">
        <v>5751.6382088548598</v>
      </c>
      <c r="BE41" s="28">
        <v>745.86040190797098</v>
      </c>
      <c r="BF41" s="28">
        <v>19.837677844320599</v>
      </c>
      <c r="BG41" s="28">
        <v>168.97880091712199</v>
      </c>
      <c r="BH41" s="28">
        <v>0.57353320292994203</v>
      </c>
      <c r="BI41" s="28">
        <v>929.12527525477105</v>
      </c>
      <c r="BJ41" s="28">
        <v>1589.65950509665</v>
      </c>
      <c r="BK41" s="28">
        <v>0</v>
      </c>
      <c r="BL41" s="28">
        <v>219.17176310158899</v>
      </c>
      <c r="BM41" s="28">
        <v>1326.23473606893</v>
      </c>
      <c r="BN41" s="28">
        <v>4069.9858727504102</v>
      </c>
      <c r="BO41" s="28">
        <v>41192.075455833103</v>
      </c>
      <c r="BP41" s="28">
        <v>375.19113354682997</v>
      </c>
      <c r="BR41" s="25">
        <f t="shared" si="0"/>
        <v>-0.26675497521811498</v>
      </c>
      <c r="BS41" s="25">
        <f t="shared" si="1"/>
        <v>-0.2643521214337381</v>
      </c>
      <c r="BT41" s="25">
        <f t="shared" si="2"/>
        <v>-0.23104997848285028</v>
      </c>
      <c r="BU41" s="25">
        <f t="shared" si="3"/>
        <v>-0.29586894631395982</v>
      </c>
      <c r="BV41" s="25">
        <f t="shared" si="4"/>
        <v>-0.2983989094140666</v>
      </c>
      <c r="BW41" s="25">
        <f t="shared" si="5"/>
        <v>-0.30055576241793364</v>
      </c>
      <c r="BX41" s="25">
        <f t="shared" si="6"/>
        <v>-0.22183074885444448</v>
      </c>
    </row>
    <row r="42" spans="1:76" x14ac:dyDescent="0.3">
      <c r="A42" s="30" t="s">
        <v>205</v>
      </c>
      <c r="B42" s="102">
        <v>40614.497132999997</v>
      </c>
      <c r="C42" s="102">
        <v>781.34452141999998</v>
      </c>
      <c r="D42" s="102">
        <v>1951.7039436</v>
      </c>
      <c r="E42" s="102">
        <v>4384.4409655999998</v>
      </c>
      <c r="F42" s="102">
        <v>3621.7677263999999</v>
      </c>
      <c r="G42" s="102">
        <v>261.75356737999999</v>
      </c>
      <c r="H42" s="102">
        <v>15108.968638</v>
      </c>
      <c r="J42" s="30" t="s">
        <v>205</v>
      </c>
      <c r="K42" s="28">
        <v>71.935918413250704</v>
      </c>
      <c r="L42" s="28">
        <v>1613.4380503568</v>
      </c>
      <c r="M42" s="28">
        <v>1613.4380503568</v>
      </c>
      <c r="N42" s="28">
        <v>3498.1490424267699</v>
      </c>
      <c r="O42" s="28">
        <v>295.11588421113402</v>
      </c>
      <c r="P42" s="28">
        <v>609.38213980511898</v>
      </c>
      <c r="Q42" s="28">
        <v>40614.485736117698</v>
      </c>
      <c r="R42" s="28">
        <v>1327.623676376</v>
      </c>
      <c r="S42" s="28">
        <v>77.759442189935598</v>
      </c>
      <c r="T42" s="28">
        <v>211.86048733939899</v>
      </c>
      <c r="U42" s="28">
        <v>2.3339854064869598</v>
      </c>
      <c r="V42" s="28">
        <v>1335.6683269550799</v>
      </c>
      <c r="W42" s="28">
        <v>1335.6683269550799</v>
      </c>
      <c r="X42" s="28">
        <v>8927453.7317443509</v>
      </c>
      <c r="Y42" s="28">
        <v>0</v>
      </c>
      <c r="Z42" s="28">
        <v>422.48162835826798</v>
      </c>
      <c r="AA42" s="28">
        <v>94.736098571620701</v>
      </c>
      <c r="AB42" s="28">
        <v>122.796386683324</v>
      </c>
      <c r="AC42" s="28">
        <v>259.31313281299703</v>
      </c>
      <c r="AD42" s="28">
        <v>0</v>
      </c>
      <c r="AE42" s="28">
        <v>781.34428315503396</v>
      </c>
      <c r="AF42" s="28">
        <v>0</v>
      </c>
      <c r="AG42" s="28">
        <v>1756.5329705244201</v>
      </c>
      <c r="AH42" s="28">
        <v>195.17035799688</v>
      </c>
      <c r="AI42" s="28">
        <v>1951.7033285212999</v>
      </c>
      <c r="AJ42" s="28">
        <v>0</v>
      </c>
      <c r="AK42" s="28">
        <v>817.77113153028802</v>
      </c>
      <c r="AL42" s="28">
        <v>1.8195592131704099</v>
      </c>
      <c r="AM42" s="28">
        <v>2463.7732846363501</v>
      </c>
      <c r="AN42" s="28">
        <v>9.6053543006112303</v>
      </c>
      <c r="AO42" s="28">
        <v>210.96195438857501</v>
      </c>
      <c r="AP42" s="28">
        <v>361.16047166785103</v>
      </c>
      <c r="AQ42" s="28">
        <v>1.15837801639136</v>
      </c>
      <c r="AR42" s="28">
        <v>0</v>
      </c>
      <c r="AS42" s="28">
        <v>157.23512857906599</v>
      </c>
      <c r="AT42" s="28">
        <v>4384.4861303554999</v>
      </c>
      <c r="AU42" s="28">
        <v>3621.8131063967699</v>
      </c>
      <c r="AV42" s="28">
        <v>762.673023958729</v>
      </c>
      <c r="AW42" s="28">
        <v>1.7462966140313101</v>
      </c>
      <c r="AX42" s="28">
        <v>3.8141358807740403E-2</v>
      </c>
      <c r="AY42" s="28">
        <v>62.245103215992302</v>
      </c>
      <c r="AZ42" s="28">
        <v>21.7761711115152</v>
      </c>
      <c r="BA42" s="28">
        <v>1106.80150707959</v>
      </c>
      <c r="BB42" s="28">
        <v>43.240253640657599</v>
      </c>
      <c r="BC42" s="28">
        <v>7.4865741716408403</v>
      </c>
      <c r="BD42" s="28">
        <v>1581.42018085616</v>
      </c>
      <c r="BE42" s="28">
        <v>327.69880822067501</v>
      </c>
      <c r="BF42" s="28">
        <v>4.5206935862034703</v>
      </c>
      <c r="BG42" s="28">
        <v>50.462192123987897</v>
      </c>
      <c r="BH42" s="28">
        <v>0.13514647251663101</v>
      </c>
      <c r="BI42" s="28">
        <v>261.75346779322803</v>
      </c>
      <c r="BJ42" s="28">
        <v>732.92314233685795</v>
      </c>
      <c r="BK42" s="28">
        <v>0</v>
      </c>
      <c r="BL42" s="28">
        <v>30.237387850509201</v>
      </c>
      <c r="BM42" s="28">
        <v>483.40755555835102</v>
      </c>
      <c r="BN42" s="28">
        <v>587.30191377513495</v>
      </c>
      <c r="BO42" s="28">
        <v>15108.9640741414</v>
      </c>
      <c r="BP42" s="28">
        <v>153.91797423721999</v>
      </c>
      <c r="BR42" s="25">
        <f t="shared" si="0"/>
        <v>-2.8061118820570062E-7</v>
      </c>
      <c r="BS42" s="25">
        <f t="shared" si="1"/>
        <v>-3.0494226232219463E-7</v>
      </c>
      <c r="BT42" s="25">
        <f t="shared" si="2"/>
        <v>-3.1514959126373685E-7</v>
      </c>
      <c r="BU42" s="25">
        <f t="shared" si="3"/>
        <v>1.0301143487719677E-5</v>
      </c>
      <c r="BV42" s="25">
        <f t="shared" si="4"/>
        <v>1.2529792134146512E-5</v>
      </c>
      <c r="BW42" s="25">
        <f t="shared" si="5"/>
        <v>-3.8046003713892964E-7</v>
      </c>
      <c r="BX42" s="25">
        <f t="shared" si="6"/>
        <v>-3.02062881268846E-7</v>
      </c>
    </row>
    <row r="43" spans="1:76" x14ac:dyDescent="0.3">
      <c r="A43" s="30" t="s">
        <v>206</v>
      </c>
      <c r="B43" s="102">
        <v>131937.5239</v>
      </c>
      <c r="C43" s="102">
        <v>2217.2566261000002</v>
      </c>
      <c r="D43" s="102">
        <v>7070.7394439</v>
      </c>
      <c r="E43" s="102">
        <v>17451.721084000001</v>
      </c>
      <c r="F43" s="102">
        <v>11205.569035</v>
      </c>
      <c r="G43" s="102">
        <v>693.69236636999995</v>
      </c>
      <c r="H43" s="102">
        <v>51567.222855</v>
      </c>
      <c r="J43" s="30" t="s">
        <v>206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28">
        <v>0</v>
      </c>
      <c r="AJ43" s="28">
        <v>0</v>
      </c>
      <c r="AK43" s="28">
        <v>0</v>
      </c>
      <c r="AL43" s="28">
        <v>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0</v>
      </c>
      <c r="BN43" s="28">
        <v>0</v>
      </c>
      <c r="BO43" s="28">
        <v>0</v>
      </c>
      <c r="BP43" s="28">
        <v>0</v>
      </c>
      <c r="BR43" s="25">
        <f t="shared" si="0"/>
        <v>-1</v>
      </c>
      <c r="BS43" s="25">
        <f t="shared" si="1"/>
        <v>-1</v>
      </c>
      <c r="BT43" s="25">
        <f t="shared" si="2"/>
        <v>-1</v>
      </c>
      <c r="BU43" s="25">
        <f t="shared" si="3"/>
        <v>-1</v>
      </c>
      <c r="BV43" s="25">
        <f t="shared" si="4"/>
        <v>-1</v>
      </c>
      <c r="BW43" s="25">
        <f t="shared" si="5"/>
        <v>-1</v>
      </c>
      <c r="BX43" s="25">
        <f t="shared" si="6"/>
        <v>-1</v>
      </c>
    </row>
    <row r="44" spans="1:76" x14ac:dyDescent="0.3">
      <c r="A44" s="30" t="s">
        <v>207</v>
      </c>
      <c r="B44" s="102">
        <v>81307.850867000001</v>
      </c>
      <c r="C44" s="102">
        <v>1406.5494802000001</v>
      </c>
      <c r="D44" s="102">
        <v>4299.8473126999997</v>
      </c>
      <c r="E44" s="102">
        <v>9185.4702056000006</v>
      </c>
      <c r="F44" s="102">
        <v>6806.7633472999996</v>
      </c>
      <c r="G44" s="102">
        <v>478.60061264000001</v>
      </c>
      <c r="H44" s="102">
        <v>31005.458054999999</v>
      </c>
      <c r="J44" s="30" t="s">
        <v>207</v>
      </c>
      <c r="K44" s="28">
        <v>7.4702520504395498</v>
      </c>
      <c r="L44" s="28">
        <v>1179.02423571287</v>
      </c>
      <c r="M44" s="28">
        <v>1179.02423571287</v>
      </c>
      <c r="N44" s="28">
        <v>2508.00067233442</v>
      </c>
      <c r="O44" s="28">
        <v>182.001684958586</v>
      </c>
      <c r="P44" s="28">
        <v>63.281751139359599</v>
      </c>
      <c r="Q44" s="28">
        <v>21172.573884329999</v>
      </c>
      <c r="R44" s="28">
        <v>910.09923030264895</v>
      </c>
      <c r="S44" s="28">
        <v>8.0749957124701108</v>
      </c>
      <c r="T44" s="28">
        <v>137.550164869133</v>
      </c>
      <c r="U44" s="28">
        <v>0.242374887226838</v>
      </c>
      <c r="V44" s="28">
        <v>824.68399696477604</v>
      </c>
      <c r="W44" s="28">
        <v>824.68399696477604</v>
      </c>
      <c r="X44" s="28">
        <v>3501773.6462370902</v>
      </c>
      <c r="Y44" s="28">
        <v>0</v>
      </c>
      <c r="Z44" s="28">
        <v>298.76884171536398</v>
      </c>
      <c r="AA44" s="28">
        <v>63.244363381450299</v>
      </c>
      <c r="AB44" s="28">
        <v>74.517003911319904</v>
      </c>
      <c r="AC44" s="28">
        <v>26.9285669125128</v>
      </c>
      <c r="AD44" s="28">
        <v>0</v>
      </c>
      <c r="AE44" s="28">
        <v>386.48322812800001</v>
      </c>
      <c r="AF44" s="28">
        <v>0</v>
      </c>
      <c r="AG44" s="28">
        <v>1039.3923414112801</v>
      </c>
      <c r="AH44" s="28">
        <v>115.488015355633</v>
      </c>
      <c r="AI44" s="28">
        <v>1154.8803567669199</v>
      </c>
      <c r="AJ44" s="28">
        <v>0</v>
      </c>
      <c r="AK44" s="28">
        <v>490.55586894122399</v>
      </c>
      <c r="AL44" s="28">
        <v>0.51039804821508294</v>
      </c>
      <c r="AM44" s="28">
        <v>1644.4203887005599</v>
      </c>
      <c r="AN44" s="28">
        <v>1.4349503055936701</v>
      </c>
      <c r="AO44" s="28">
        <v>115.148343958068</v>
      </c>
      <c r="AP44" s="28">
        <v>150.98735911638701</v>
      </c>
      <c r="AQ44" s="28">
        <v>0.23352887377987899</v>
      </c>
      <c r="AR44" s="28">
        <v>0</v>
      </c>
      <c r="AS44" s="28">
        <v>88.784483949580306</v>
      </c>
      <c r="AT44" s="28">
        <v>1757.49557799577</v>
      </c>
      <c r="AU44" s="28">
        <v>1420.58089807602</v>
      </c>
      <c r="AV44" s="28">
        <v>336.91467991975099</v>
      </c>
      <c r="AW44" s="28">
        <v>1.01029324523663</v>
      </c>
      <c r="AX44" s="28">
        <v>4.3815771755485299E-3</v>
      </c>
      <c r="AY44" s="28">
        <v>31.159782394439901</v>
      </c>
      <c r="AZ44" s="28">
        <v>9.0815262007198001</v>
      </c>
      <c r="BA44" s="28">
        <v>400.08839149897699</v>
      </c>
      <c r="BB44" s="28">
        <v>23.049587414253999</v>
      </c>
      <c r="BC44" s="28">
        <v>4.3760330423232299</v>
      </c>
      <c r="BD44" s="28">
        <v>571.64387882074698</v>
      </c>
      <c r="BE44" s="28">
        <v>226.88761751731599</v>
      </c>
      <c r="BF44" s="28">
        <v>0.67001252968247904</v>
      </c>
      <c r="BG44" s="28">
        <v>22.372376029144998</v>
      </c>
      <c r="BH44" s="28">
        <v>2.5571071695409401E-2</v>
      </c>
      <c r="BI44" s="28">
        <v>105.81673569646701</v>
      </c>
      <c r="BJ44" s="28">
        <v>516.15937956468599</v>
      </c>
      <c r="BK44" s="28">
        <v>0</v>
      </c>
      <c r="BL44" s="28">
        <v>4.2597380747791398</v>
      </c>
      <c r="BM44" s="28">
        <v>309.632078016381</v>
      </c>
      <c r="BN44" s="28">
        <v>103.476724828952</v>
      </c>
      <c r="BO44" s="28">
        <v>9706.3748747829795</v>
      </c>
      <c r="BP44" s="28">
        <v>103.809795299675</v>
      </c>
      <c r="BR44" s="25">
        <f t="shared" si="0"/>
        <v>-0.73959988293180678</v>
      </c>
      <c r="BS44" s="25">
        <f t="shared" si="1"/>
        <v>-0.72522599910737218</v>
      </c>
      <c r="BT44" s="25">
        <f t="shared" si="2"/>
        <v>-0.73141363569913909</v>
      </c>
      <c r="BU44" s="25">
        <f t="shared" si="3"/>
        <v>-0.80866569281077216</v>
      </c>
      <c r="BV44" s="25">
        <f t="shared" si="4"/>
        <v>-0.79129862085780989</v>
      </c>
      <c r="BW44" s="25">
        <f t="shared" si="5"/>
        <v>-0.77890388582502379</v>
      </c>
      <c r="BX44" s="25">
        <f t="shared" si="6"/>
        <v>-0.68694625128372488</v>
      </c>
    </row>
    <row r="45" spans="1:76" x14ac:dyDescent="0.3">
      <c r="A45" s="30" t="s">
        <v>208</v>
      </c>
      <c r="B45" s="102">
        <v>4335.3780774999996</v>
      </c>
      <c r="C45" s="102">
        <v>85.608178080000002</v>
      </c>
      <c r="D45" s="102">
        <v>207.51076623</v>
      </c>
      <c r="E45" s="102">
        <v>391.72340966000002</v>
      </c>
      <c r="F45" s="102">
        <v>331.31934359000002</v>
      </c>
      <c r="G45" s="102">
        <v>24.020983374</v>
      </c>
      <c r="H45" s="102">
        <v>1966.6201696999999</v>
      </c>
      <c r="J45" s="30" t="s">
        <v>208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R45" s="25">
        <f t="shared" si="0"/>
        <v>-1</v>
      </c>
      <c r="BS45" s="25">
        <f t="shared" si="1"/>
        <v>-1</v>
      </c>
      <c r="BT45" s="25">
        <f t="shared" si="2"/>
        <v>-1</v>
      </c>
      <c r="BU45" s="25">
        <f t="shared" si="3"/>
        <v>-1</v>
      </c>
      <c r="BV45" s="25">
        <f t="shared" si="4"/>
        <v>-1</v>
      </c>
      <c r="BW45" s="25">
        <f t="shared" si="5"/>
        <v>-1</v>
      </c>
      <c r="BX45" s="25">
        <f t="shared" si="6"/>
        <v>-1</v>
      </c>
    </row>
    <row r="46" spans="1:76" x14ac:dyDescent="0.3">
      <c r="A46" s="30" t="s">
        <v>209</v>
      </c>
      <c r="B46" s="102">
        <v>300703.61018000002</v>
      </c>
      <c r="C46" s="102">
        <v>5288.0425207999997</v>
      </c>
      <c r="D46" s="102">
        <v>15462.202652</v>
      </c>
      <c r="E46" s="102">
        <v>36252.943732</v>
      </c>
      <c r="F46" s="102">
        <v>25645.300458000002</v>
      </c>
      <c r="G46" s="102">
        <v>1709.2445134</v>
      </c>
      <c r="H46" s="102">
        <v>117469.34142</v>
      </c>
      <c r="J46" s="30" t="s">
        <v>209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P46" s="28">
        <v>0</v>
      </c>
      <c r="BR46" s="25">
        <f t="shared" si="0"/>
        <v>-1</v>
      </c>
      <c r="BS46" s="25">
        <f t="shared" si="1"/>
        <v>-1</v>
      </c>
      <c r="BT46" s="25">
        <f t="shared" si="2"/>
        <v>-1</v>
      </c>
      <c r="BU46" s="25">
        <f t="shared" si="3"/>
        <v>-1</v>
      </c>
      <c r="BV46" s="25">
        <f t="shared" si="4"/>
        <v>-1</v>
      </c>
      <c r="BW46" s="25">
        <f t="shared" si="5"/>
        <v>-1</v>
      </c>
      <c r="BX46" s="25">
        <f t="shared" si="6"/>
        <v>-1</v>
      </c>
    </row>
    <row r="47" spans="1:76" x14ac:dyDescent="0.3">
      <c r="A47" s="30" t="s">
        <v>210</v>
      </c>
      <c r="B47" s="102">
        <v>832119.06215000001</v>
      </c>
      <c r="C47" s="102">
        <v>13925.360790000001</v>
      </c>
      <c r="D47" s="102">
        <v>40993.115869000001</v>
      </c>
      <c r="E47" s="102">
        <v>141244.01235999999</v>
      </c>
      <c r="F47" s="102">
        <v>86272.598392999993</v>
      </c>
      <c r="G47" s="102">
        <v>4916.0337165000001</v>
      </c>
      <c r="H47" s="102">
        <v>276104.83545999997</v>
      </c>
      <c r="J47" s="30" t="s">
        <v>210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R47" s="25">
        <f t="shared" si="0"/>
        <v>-1</v>
      </c>
      <c r="BS47" s="25">
        <f t="shared" si="1"/>
        <v>-1</v>
      </c>
      <c r="BT47" s="25">
        <f t="shared" si="2"/>
        <v>-1</v>
      </c>
      <c r="BU47" s="25">
        <f t="shared" si="3"/>
        <v>-1</v>
      </c>
      <c r="BV47" s="25">
        <f t="shared" si="4"/>
        <v>-1</v>
      </c>
      <c r="BW47" s="25">
        <f t="shared" si="5"/>
        <v>-1</v>
      </c>
      <c r="BX47" s="25">
        <f t="shared" si="6"/>
        <v>-1</v>
      </c>
    </row>
    <row r="48" spans="1:76" s="15" customFormat="1" x14ac:dyDescent="0.3">
      <c r="A48" s="15" t="s">
        <v>211</v>
      </c>
      <c r="B48" s="92">
        <v>12078.677949000001</v>
      </c>
      <c r="C48" s="92">
        <v>222.33202048000001</v>
      </c>
      <c r="D48" s="92">
        <v>585.12834858999997</v>
      </c>
      <c r="E48" s="92">
        <v>1488.1176031</v>
      </c>
      <c r="F48" s="92">
        <v>1213.52855</v>
      </c>
      <c r="G48" s="92">
        <v>88.461255674</v>
      </c>
      <c r="H48" s="92">
        <v>3599.4267906</v>
      </c>
      <c r="J48" s="15" t="s">
        <v>211</v>
      </c>
      <c r="K48" s="42">
        <v>5.4832149678731401E-2</v>
      </c>
      <c r="L48" s="42">
        <v>4.9349211505018198E-2</v>
      </c>
      <c r="M48" s="42">
        <v>4.9349211505018198E-2</v>
      </c>
      <c r="N48" s="42">
        <v>0.16334675540270099</v>
      </c>
      <c r="O48" s="42">
        <v>4.8305309745090501E-2</v>
      </c>
      <c r="P48" s="42">
        <v>0.46449501938413801</v>
      </c>
      <c r="Q48" s="42">
        <v>18.568628008619999</v>
      </c>
      <c r="R48" s="42">
        <v>0.110708177248301</v>
      </c>
      <c r="S48" s="42">
        <v>5.92721761404785E-2</v>
      </c>
      <c r="T48" s="42">
        <v>2.6632818609434599E-2</v>
      </c>
      <c r="U48" s="42">
        <v>1.7790506652116101E-3</v>
      </c>
      <c r="V48" s="42">
        <v>0.21750301058990101</v>
      </c>
      <c r="W48" s="42">
        <v>0.21750301058990101</v>
      </c>
      <c r="X48" s="42">
        <v>6262.0440990536599</v>
      </c>
      <c r="Y48" s="42">
        <v>0</v>
      </c>
      <c r="Z48" s="42">
        <v>2.4547058849077E-2</v>
      </c>
      <c r="AA48" s="42">
        <v>9.8818812635790895E-3</v>
      </c>
      <c r="AB48" s="42">
        <v>2.1515200522495399E-2</v>
      </c>
      <c r="AC48" s="42">
        <v>0.197659918629606</v>
      </c>
      <c r="AD48" s="42">
        <v>0</v>
      </c>
      <c r="AE48" s="42">
        <v>0.32722074328830297</v>
      </c>
      <c r="AF48" s="42">
        <v>0</v>
      </c>
      <c r="AG48" s="42">
        <v>0.72835653146822299</v>
      </c>
      <c r="AH48" s="42">
        <v>8.0930813450398695E-2</v>
      </c>
      <c r="AI48" s="42">
        <v>0.80928734491862098</v>
      </c>
      <c r="AJ48" s="42">
        <v>0</v>
      </c>
      <c r="AK48" s="42">
        <v>0.14992893500223201</v>
      </c>
      <c r="AL48" s="42">
        <v>1.5433114524600799E-3</v>
      </c>
      <c r="AM48" s="42">
        <v>0.25741051538550502</v>
      </c>
      <c r="AN48" s="42">
        <v>9.8010857763300707E-3</v>
      </c>
      <c r="AO48" s="42">
        <v>0.105428297425552</v>
      </c>
      <c r="AP48" s="42">
        <v>0.24108776048986699</v>
      </c>
      <c r="AQ48" s="42">
        <v>1.10254997602473E-3</v>
      </c>
      <c r="AR48" s="42">
        <v>0</v>
      </c>
      <c r="AS48" s="42">
        <v>7.4688966418095498E-2</v>
      </c>
      <c r="AT48" s="42">
        <v>3.1142080882069201</v>
      </c>
      <c r="AU48" s="42">
        <v>2.54056059624001</v>
      </c>
      <c r="AV48" s="42">
        <v>0.57364749196690801</v>
      </c>
      <c r="AW48" s="42">
        <v>7.9769793371803897E-4</v>
      </c>
      <c r="AX48" s="42">
        <v>4.06472770162645E-5</v>
      </c>
      <c r="AY48" s="42">
        <v>3.48040697321935E-2</v>
      </c>
      <c r="AZ48" s="42">
        <v>1.45656067946449E-2</v>
      </c>
      <c r="BA48" s="42">
        <v>0.82107012351394704</v>
      </c>
      <c r="BB48" s="42">
        <v>2.2334275809234E-2</v>
      </c>
      <c r="BC48" s="42">
        <v>3.3609352006481498E-3</v>
      </c>
      <c r="BD48" s="42">
        <v>1.17317526193665</v>
      </c>
      <c r="BE48" s="42">
        <v>2.4704064791194701E-2</v>
      </c>
      <c r="BF48" s="42">
        <v>4.6197159344565798E-3</v>
      </c>
      <c r="BG48" s="42">
        <v>3.2009457828337098E-2</v>
      </c>
      <c r="BH48" s="42">
        <v>1.3083274084117299E-4</v>
      </c>
      <c r="BI48" s="42">
        <v>0.18557569624718201</v>
      </c>
      <c r="BJ48" s="42">
        <v>4.5089227749135999E-2</v>
      </c>
      <c r="BK48" s="42">
        <v>0</v>
      </c>
      <c r="BL48" s="42">
        <v>2.17413807042665E-2</v>
      </c>
      <c r="BM48" s="42">
        <v>6.5692758300015905E-2</v>
      </c>
      <c r="BN48" s="42">
        <v>0.39807798277087902</v>
      </c>
      <c r="BO48" s="42">
        <v>2.01965442550306</v>
      </c>
      <c r="BP48" s="42">
        <v>1.48220703875174E-2</v>
      </c>
      <c r="BQ48" s="42"/>
      <c r="BR48" s="80">
        <f t="shared" si="0"/>
        <v>-0.9984626936750014</v>
      </c>
      <c r="BS48" s="80">
        <f t="shared" si="1"/>
        <v>-0.99852823384332201</v>
      </c>
      <c r="BT48" s="80">
        <f t="shared" si="2"/>
        <v>-0.99861690627899191</v>
      </c>
      <c r="BU48" s="80">
        <f t="shared" si="3"/>
        <v>-0.99790728361675218</v>
      </c>
      <c r="BV48" s="80">
        <f t="shared" si="4"/>
        <v>-0.99790646821103623</v>
      </c>
      <c r="BW48" s="80">
        <f t="shared" si="5"/>
        <v>-0.99790218107539563</v>
      </c>
      <c r="BX48" s="80">
        <f t="shared" si="6"/>
        <v>-0.99943889554004051</v>
      </c>
    </row>
    <row r="49" spans="1:76" x14ac:dyDescent="0.3">
      <c r="A49" s="30" t="s">
        <v>452</v>
      </c>
      <c r="B49" s="102">
        <v>266179.53555999999</v>
      </c>
      <c r="C49" s="102">
        <v>4886.1242472000004</v>
      </c>
      <c r="D49" s="102">
        <v>14009.839153000001</v>
      </c>
      <c r="E49" s="102">
        <v>26116.088606000001</v>
      </c>
      <c r="F49" s="102">
        <v>19752.661034000001</v>
      </c>
      <c r="G49" s="102">
        <v>1379.3917604999999</v>
      </c>
      <c r="H49" s="102">
        <v>116676.17529</v>
      </c>
      <c r="J49" s="30" t="s">
        <v>452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R49" s="81">
        <f t="shared" ref="BR49:BR56" si="7">IF(B49&lt;&gt;0,(Q49-B49)/B49,"")</f>
        <v>-1</v>
      </c>
      <c r="BS49" s="81">
        <f t="shared" ref="BS49:BS56" si="8">IF(C49&lt;&gt;0,(AE49-C49)/C49,"")</f>
        <v>-1</v>
      </c>
      <c r="BT49" s="81">
        <f t="shared" ref="BT49:BT56" si="9">IF(D49&lt;&gt;0,(AI49-D49)/D49,"")</f>
        <v>-1</v>
      </c>
      <c r="BU49" s="81">
        <f t="shared" ref="BU49:BU56" si="10">IF(E49&lt;&gt;0,(AT49-E49)/E49,"")</f>
        <v>-1</v>
      </c>
      <c r="BV49" s="81">
        <f t="shared" ref="BV49:BV56" si="11">IF(F49&lt;&gt;0,(AU49-F49)/F49,"")</f>
        <v>-1</v>
      </c>
      <c r="BW49" s="81">
        <f t="shared" ref="BW49:BW56" si="12">IF(G49&lt;&gt;0,(BI49-G49)/G49,"")</f>
        <v>-1</v>
      </c>
      <c r="BX49" s="81">
        <f t="shared" ref="BX49:BX56" si="13">IF(H49&lt;&gt;0,(BO49-H49)/H49,"")</f>
        <v>-1</v>
      </c>
    </row>
    <row r="50" spans="1:76" x14ac:dyDescent="0.3">
      <c r="A50" s="30" t="s">
        <v>454</v>
      </c>
      <c r="B50" s="102">
        <v>9661.5360108999994</v>
      </c>
      <c r="C50" s="102">
        <v>182.05683109</v>
      </c>
      <c r="D50" s="102">
        <v>528.34463274999996</v>
      </c>
      <c r="E50" s="102">
        <v>766.99326902999996</v>
      </c>
      <c r="F50" s="102">
        <v>591.68596961000003</v>
      </c>
      <c r="G50" s="102">
        <v>41.800187260999998</v>
      </c>
      <c r="H50" s="102">
        <v>4829.4406218000004</v>
      </c>
      <c r="J50" s="30" t="s">
        <v>454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0</v>
      </c>
      <c r="AI50" s="28">
        <v>0</v>
      </c>
      <c r="AJ50" s="28">
        <v>0</v>
      </c>
      <c r="AK50" s="28">
        <v>0</v>
      </c>
      <c r="AL50" s="28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R50" s="81">
        <f t="shared" si="7"/>
        <v>-1</v>
      </c>
      <c r="BS50" s="81">
        <f t="shared" si="8"/>
        <v>-1</v>
      </c>
      <c r="BT50" s="81">
        <f t="shared" si="9"/>
        <v>-1</v>
      </c>
      <c r="BU50" s="81">
        <f t="shared" si="10"/>
        <v>-1</v>
      </c>
      <c r="BV50" s="81">
        <f t="shared" si="11"/>
        <v>-1</v>
      </c>
      <c r="BW50" s="81">
        <f t="shared" si="12"/>
        <v>-1</v>
      </c>
      <c r="BX50" s="81">
        <f t="shared" si="13"/>
        <v>-1</v>
      </c>
    </row>
    <row r="51" spans="1:76" x14ac:dyDescent="0.3">
      <c r="A51" s="30" t="s">
        <v>455</v>
      </c>
      <c r="B51" s="102">
        <v>63745.150728000001</v>
      </c>
      <c r="C51" s="102">
        <v>958.94219759999999</v>
      </c>
      <c r="D51" s="102">
        <v>3633.9851290000001</v>
      </c>
      <c r="E51" s="102">
        <v>10657.947356000001</v>
      </c>
      <c r="F51" s="102">
        <v>6189.6148574999997</v>
      </c>
      <c r="G51" s="102">
        <v>352.58804182</v>
      </c>
      <c r="H51" s="102">
        <v>20266.623716999999</v>
      </c>
      <c r="J51" s="30" t="s">
        <v>455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v>0</v>
      </c>
      <c r="AT51" s="28">
        <v>0</v>
      </c>
      <c r="AU51" s="28">
        <v>0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8">
        <v>0</v>
      </c>
      <c r="BH51" s="28">
        <v>0</v>
      </c>
      <c r="BI51" s="28">
        <v>0</v>
      </c>
      <c r="BJ51" s="28">
        <v>0</v>
      </c>
      <c r="BK51" s="28">
        <v>0</v>
      </c>
      <c r="BL51" s="28">
        <v>0</v>
      </c>
      <c r="BM51" s="28">
        <v>0</v>
      </c>
      <c r="BN51" s="28">
        <v>0</v>
      </c>
      <c r="BO51" s="28">
        <v>0</v>
      </c>
      <c r="BP51" s="28">
        <v>0</v>
      </c>
      <c r="BR51" s="81">
        <f t="shared" si="7"/>
        <v>-1</v>
      </c>
      <c r="BS51" s="81">
        <f t="shared" si="8"/>
        <v>-1</v>
      </c>
      <c r="BT51" s="81">
        <f t="shared" si="9"/>
        <v>-1</v>
      </c>
      <c r="BU51" s="81">
        <f t="shared" si="10"/>
        <v>-1</v>
      </c>
      <c r="BV51" s="81">
        <f t="shared" si="11"/>
        <v>-1</v>
      </c>
      <c r="BW51" s="81">
        <f t="shared" si="12"/>
        <v>-1</v>
      </c>
      <c r="BX51" s="81">
        <f t="shared" si="13"/>
        <v>-1</v>
      </c>
    </row>
    <row r="52" spans="1:76" x14ac:dyDescent="0.3">
      <c r="A52" s="30" t="s">
        <v>456</v>
      </c>
      <c r="B52" s="102">
        <v>6041.9680888000003</v>
      </c>
      <c r="C52" s="102">
        <v>87.287094049999993</v>
      </c>
      <c r="D52" s="102">
        <v>360.24709240999999</v>
      </c>
      <c r="E52" s="102">
        <v>915.19488398999999</v>
      </c>
      <c r="F52" s="102">
        <v>530.60473045000003</v>
      </c>
      <c r="G52" s="102">
        <v>31.346942152</v>
      </c>
      <c r="H52" s="102">
        <v>2099.3914174000001</v>
      </c>
      <c r="J52" s="30" t="s">
        <v>456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  <c r="AV52" s="28">
        <v>0</v>
      </c>
      <c r="AW52" s="28">
        <v>0</v>
      </c>
      <c r="AX52" s="28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8">
        <v>0</v>
      </c>
      <c r="BH52" s="28">
        <v>0</v>
      </c>
      <c r="BI52" s="28">
        <v>0</v>
      </c>
      <c r="BJ52" s="28">
        <v>0</v>
      </c>
      <c r="BK52" s="28">
        <v>0</v>
      </c>
      <c r="BL52" s="28">
        <v>0</v>
      </c>
      <c r="BM52" s="28">
        <v>0</v>
      </c>
      <c r="BN52" s="28">
        <v>0</v>
      </c>
      <c r="BO52" s="28">
        <v>0</v>
      </c>
      <c r="BP52" s="28">
        <v>0</v>
      </c>
      <c r="BR52" s="81">
        <f t="shared" si="7"/>
        <v>-1</v>
      </c>
      <c r="BS52" s="81">
        <f t="shared" si="8"/>
        <v>-1</v>
      </c>
      <c r="BT52" s="81">
        <f t="shared" si="9"/>
        <v>-1</v>
      </c>
      <c r="BU52" s="81">
        <f t="shared" si="10"/>
        <v>-1</v>
      </c>
      <c r="BV52" s="81">
        <f t="shared" si="11"/>
        <v>-1</v>
      </c>
      <c r="BW52" s="81">
        <f t="shared" si="12"/>
        <v>-1</v>
      </c>
      <c r="BX52" s="81">
        <f t="shared" si="13"/>
        <v>-1</v>
      </c>
    </row>
    <row r="53" spans="1:76" x14ac:dyDescent="0.3">
      <c r="A53" s="30" t="s">
        <v>457</v>
      </c>
      <c r="B53" s="102">
        <v>250959.78257000001</v>
      </c>
      <c r="C53" s="102">
        <v>3629.0447758999999</v>
      </c>
      <c r="D53" s="102">
        <v>14727.750033</v>
      </c>
      <c r="E53" s="102">
        <v>49767.030062999998</v>
      </c>
      <c r="F53" s="102">
        <v>24855.769205000001</v>
      </c>
      <c r="G53" s="102">
        <v>1124.3588467</v>
      </c>
      <c r="H53" s="102">
        <v>84024.444405999995</v>
      </c>
      <c r="J53" s="30" t="s">
        <v>457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8">
        <v>0</v>
      </c>
      <c r="AK53" s="28">
        <v>0</v>
      </c>
      <c r="AL53" s="28">
        <v>0</v>
      </c>
      <c r="AM53" s="28">
        <v>0</v>
      </c>
      <c r="AN53" s="28">
        <v>0</v>
      </c>
      <c r="AO53" s="28">
        <v>0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R53" s="81">
        <f t="shared" si="7"/>
        <v>-1</v>
      </c>
      <c r="BS53" s="81">
        <f t="shared" si="8"/>
        <v>-1</v>
      </c>
      <c r="BT53" s="81">
        <f t="shared" si="9"/>
        <v>-1</v>
      </c>
      <c r="BU53" s="81">
        <f t="shared" si="10"/>
        <v>-1</v>
      </c>
      <c r="BV53" s="81">
        <f t="shared" si="11"/>
        <v>-1</v>
      </c>
      <c r="BW53" s="81">
        <f t="shared" si="12"/>
        <v>-1</v>
      </c>
      <c r="BX53" s="81">
        <f t="shared" si="13"/>
        <v>-1</v>
      </c>
    </row>
    <row r="54" spans="1:76" x14ac:dyDescent="0.3">
      <c r="A54" s="30" t="s">
        <v>458</v>
      </c>
      <c r="B54" s="102">
        <v>231.73564715000001</v>
      </c>
      <c r="C54" s="102">
        <v>2.6560311052999999</v>
      </c>
      <c r="D54" s="102">
        <v>14.438950406</v>
      </c>
      <c r="E54" s="102">
        <v>34.500754278999999</v>
      </c>
      <c r="F54" s="102">
        <v>23.508820352000001</v>
      </c>
      <c r="G54" s="102">
        <v>1.7467946486999999</v>
      </c>
      <c r="H54" s="102">
        <v>48.128052846000003</v>
      </c>
      <c r="J54" s="30" t="s">
        <v>458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R54" s="81">
        <f t="shared" si="7"/>
        <v>-1</v>
      </c>
      <c r="BS54" s="81">
        <f t="shared" si="8"/>
        <v>-1</v>
      </c>
      <c r="BT54" s="81">
        <f t="shared" si="9"/>
        <v>-1</v>
      </c>
      <c r="BU54" s="81">
        <f t="shared" si="10"/>
        <v>-1</v>
      </c>
      <c r="BV54" s="81">
        <f t="shared" si="11"/>
        <v>-1</v>
      </c>
      <c r="BW54" s="81">
        <f t="shared" si="12"/>
        <v>-1</v>
      </c>
      <c r="BX54" s="81">
        <f t="shared" si="13"/>
        <v>-1</v>
      </c>
    </row>
    <row r="55" spans="1:76" x14ac:dyDescent="0.3">
      <c r="A55" s="30" t="s">
        <v>459</v>
      </c>
      <c r="B55" s="102">
        <v>1557452.7723000001</v>
      </c>
      <c r="C55" s="102">
        <v>22749.960155000001</v>
      </c>
      <c r="D55" s="102">
        <v>89635.372701</v>
      </c>
      <c r="E55" s="102">
        <v>297924.44040999998</v>
      </c>
      <c r="F55" s="102">
        <v>156095.18496000001</v>
      </c>
      <c r="G55" s="102">
        <v>7652.9400474000004</v>
      </c>
      <c r="H55" s="102">
        <v>503884.98762999999</v>
      </c>
      <c r="J55" s="30" t="s">
        <v>459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R55" s="81">
        <f t="shared" si="7"/>
        <v>-1</v>
      </c>
      <c r="BS55" s="81">
        <f t="shared" si="8"/>
        <v>-1</v>
      </c>
      <c r="BT55" s="81">
        <f t="shared" si="9"/>
        <v>-1</v>
      </c>
      <c r="BU55" s="81">
        <f t="shared" si="10"/>
        <v>-1</v>
      </c>
      <c r="BV55" s="81">
        <f t="shared" si="11"/>
        <v>-1</v>
      </c>
      <c r="BW55" s="81">
        <f t="shared" si="12"/>
        <v>-1</v>
      </c>
      <c r="BX55" s="81">
        <f t="shared" si="13"/>
        <v>-1</v>
      </c>
    </row>
    <row r="56" spans="1:76" x14ac:dyDescent="0.3">
      <c r="A56" s="30" t="s">
        <v>460</v>
      </c>
      <c r="B56" s="102">
        <v>1628998.6732999999</v>
      </c>
      <c r="C56" s="102">
        <v>23871.357437999999</v>
      </c>
      <c r="D56" s="102">
        <v>93944.757668999999</v>
      </c>
      <c r="E56" s="102">
        <v>318664.14127999998</v>
      </c>
      <c r="F56" s="102">
        <v>164320.0417</v>
      </c>
      <c r="G56" s="102">
        <v>7807.3521338</v>
      </c>
      <c r="H56" s="102">
        <v>528455.69244999997</v>
      </c>
      <c r="J56" s="30" t="s">
        <v>460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R56" s="81">
        <f t="shared" si="7"/>
        <v>-1</v>
      </c>
      <c r="BS56" s="81">
        <f t="shared" si="8"/>
        <v>-1</v>
      </c>
      <c r="BT56" s="81">
        <f t="shared" si="9"/>
        <v>-1</v>
      </c>
      <c r="BU56" s="81">
        <f t="shared" si="10"/>
        <v>-1</v>
      </c>
      <c r="BV56" s="81">
        <f t="shared" si="11"/>
        <v>-1</v>
      </c>
      <c r="BW56" s="81">
        <f t="shared" si="12"/>
        <v>-1</v>
      </c>
      <c r="BX56" s="81">
        <f t="shared" si="13"/>
        <v>-1</v>
      </c>
    </row>
    <row r="57" spans="1:76" x14ac:dyDescent="0.3">
      <c r="BR57" s="25"/>
      <c r="BS57" s="25"/>
      <c r="BT57" s="25"/>
      <c r="BU57" s="25"/>
      <c r="BV57" s="25"/>
      <c r="BW57" s="25"/>
      <c r="BX57" s="25"/>
    </row>
    <row r="58" spans="1:76" x14ac:dyDescent="0.3">
      <c r="A58" s="3"/>
      <c r="BR58" s="25"/>
      <c r="BS58" s="25" t="str">
        <f>IF(AE58&lt;&gt;0,(AE58-C58)/C58,"")</f>
        <v/>
      </c>
      <c r="BT58" s="25" t="str">
        <f>IF(AI58&lt;&gt;0,(AI58-D58)/D58,"")</f>
        <v/>
      </c>
      <c r="BU58" s="25" t="str">
        <f t="shared" ref="BU58:BV61" si="14">IF(AT58&lt;&gt;0,(AT58-E58)/E58,"")</f>
        <v/>
      </c>
      <c r="BV58" s="25" t="str">
        <f t="shared" si="14"/>
        <v/>
      </c>
      <c r="BW58" s="25" t="str">
        <f>IF(BI58&lt;&gt;0,(BI58-G58)/G58,"")</f>
        <v/>
      </c>
      <c r="BX58" s="25" t="str">
        <f>IF(BO58&lt;&gt;0,(BO58-H58)/H58,"")</f>
        <v/>
      </c>
    </row>
    <row r="59" spans="1:76" x14ac:dyDescent="0.3">
      <c r="A59" s="4" t="s">
        <v>55</v>
      </c>
      <c r="B59" s="1">
        <f t="shared" ref="B59:H59" si="15">SUM(B3:B56)</f>
        <v>18815132.991536476</v>
      </c>
      <c r="C59" s="1">
        <f t="shared" si="15"/>
        <v>308317.28449988691</v>
      </c>
      <c r="D59" s="1">
        <f t="shared" si="15"/>
        <v>725903.66581052612</v>
      </c>
      <c r="E59" s="1">
        <f t="shared" si="15"/>
        <v>2714221.0823948663</v>
      </c>
      <c r="F59" s="1">
        <f t="shared" si="15"/>
        <v>1841729.9798411035</v>
      </c>
      <c r="G59" s="1">
        <f t="shared" si="15"/>
        <v>137981.6408320902</v>
      </c>
      <c r="H59" s="1">
        <f t="shared" si="15"/>
        <v>5410473.4172879802</v>
      </c>
      <c r="K59" s="1">
        <f t="shared" ref="K59:AP59" si="16">SUM(K3:K56)</f>
        <v>6456.3062151578388</v>
      </c>
      <c r="L59" s="1">
        <f t="shared" si="16"/>
        <v>15788.162983750914</v>
      </c>
      <c r="M59" s="1">
        <f t="shared" si="16"/>
        <v>15788.162983750914</v>
      </c>
      <c r="N59" s="1">
        <f t="shared" si="16"/>
        <v>40389.379333818644</v>
      </c>
      <c r="O59" s="1">
        <f t="shared" si="16"/>
        <v>7180.7220579062778</v>
      </c>
      <c r="P59" s="1">
        <f t="shared" si="16"/>
        <v>54692.53162563777</v>
      </c>
      <c r="Q59" s="1">
        <f t="shared" si="16"/>
        <v>1147841.1155397291</v>
      </c>
      <c r="R59" s="1">
        <f t="shared" si="16"/>
        <v>20653.018736215199</v>
      </c>
      <c r="S59" s="1">
        <f t="shared" si="16"/>
        <v>6978.9749758015041</v>
      </c>
      <c r="T59" s="1">
        <f t="shared" si="16"/>
        <v>4275.7050834045122</v>
      </c>
      <c r="U59" s="1">
        <f t="shared" si="16"/>
        <v>209.47694037673151</v>
      </c>
      <c r="V59" s="1">
        <f t="shared" si="16"/>
        <v>32376.752452854376</v>
      </c>
      <c r="W59" s="1">
        <f t="shared" si="16"/>
        <v>32376.752452854376</v>
      </c>
      <c r="X59" s="1">
        <f t="shared" si="16"/>
        <v>140442659.38677564</v>
      </c>
      <c r="Y59" s="1">
        <f t="shared" si="16"/>
        <v>0</v>
      </c>
      <c r="Z59" s="1">
        <f t="shared" si="16"/>
        <v>5404.710747452239</v>
      </c>
      <c r="AA59" s="1">
        <f t="shared" si="16"/>
        <v>1690.3673134948849</v>
      </c>
      <c r="AB59" s="1">
        <f t="shared" si="16"/>
        <v>3142.5960655422573</v>
      </c>
      <c r="AC59" s="1">
        <f t="shared" si="16"/>
        <v>23273.581182442023</v>
      </c>
      <c r="AD59" s="1">
        <f t="shared" si="16"/>
        <v>0</v>
      </c>
      <c r="AE59" s="1">
        <f t="shared" si="16"/>
        <v>20534.546585220611</v>
      </c>
      <c r="AF59" s="1">
        <f t="shared" si="16"/>
        <v>0</v>
      </c>
      <c r="AG59" s="1">
        <f t="shared" si="16"/>
        <v>29773.665152418929</v>
      </c>
      <c r="AH59" s="1">
        <f t="shared" si="16"/>
        <v>3308.1889111639512</v>
      </c>
      <c r="AI59" s="1">
        <f t="shared" si="16"/>
        <v>33081.854063582898</v>
      </c>
      <c r="AJ59" s="1">
        <f t="shared" si="16"/>
        <v>0</v>
      </c>
      <c r="AK59" s="1">
        <f t="shared" si="16"/>
        <v>21654.828342809073</v>
      </c>
      <c r="AL59" s="1">
        <f t="shared" si="16"/>
        <v>64.384600892166404</v>
      </c>
      <c r="AM59" s="1">
        <f t="shared" si="16"/>
        <v>44006.242433012863</v>
      </c>
      <c r="AN59" s="1">
        <f t="shared" si="16"/>
        <v>395.44561182336503</v>
      </c>
      <c r="AO59" s="1">
        <f t="shared" si="16"/>
        <v>4995.4376369819747</v>
      </c>
      <c r="AP59" s="1">
        <f t="shared" si="16"/>
        <v>10587.791339192638</v>
      </c>
      <c r="AQ59" s="1">
        <f t="shared" ref="AQ59:BP59" si="17">SUM(AQ3:AQ56)</f>
        <v>45.021396121628939</v>
      </c>
      <c r="AR59" s="1">
        <f t="shared" si="17"/>
        <v>0</v>
      </c>
      <c r="AS59" s="1">
        <f t="shared" si="17"/>
        <v>3592.5620678932055</v>
      </c>
      <c r="AT59" s="1">
        <f t="shared" si="17"/>
        <v>129910.21828514992</v>
      </c>
      <c r="AU59" s="1">
        <f t="shared" si="17"/>
        <v>110304.85166784227</v>
      </c>
      <c r="AV59" s="1">
        <f t="shared" si="17"/>
        <v>19605.36661730766</v>
      </c>
      <c r="AW59" s="1">
        <f t="shared" si="17"/>
        <v>38.831083517441272</v>
      </c>
      <c r="AX59" s="1">
        <f t="shared" si="17"/>
        <v>1.6283281026068501</v>
      </c>
      <c r="AY59" s="1">
        <f t="shared" si="17"/>
        <v>1598.1224039880474</v>
      </c>
      <c r="AZ59" s="1">
        <f t="shared" si="17"/>
        <v>639.37234560855791</v>
      </c>
      <c r="BA59" s="1">
        <f t="shared" si="17"/>
        <v>35209.816247443414</v>
      </c>
      <c r="BB59" s="1">
        <f t="shared" si="17"/>
        <v>1048.255077247195</v>
      </c>
      <c r="BC59" s="1">
        <f t="shared" si="17"/>
        <v>164.49732663586767</v>
      </c>
      <c r="BD59" s="1">
        <f t="shared" si="17"/>
        <v>50308.957920183835</v>
      </c>
      <c r="BE59" s="1">
        <f t="shared" si="17"/>
        <v>4811.2132558337034</v>
      </c>
      <c r="BF59" s="1">
        <f t="shared" si="17"/>
        <v>186.34925342238859</v>
      </c>
      <c r="BG59" s="1">
        <f t="shared" si="17"/>
        <v>1423.0525483561755</v>
      </c>
      <c r="BH59" s="1">
        <f t="shared" si="17"/>
        <v>5.326480431930638</v>
      </c>
      <c r="BI59" s="1">
        <f t="shared" si="17"/>
        <v>9543.14577007546</v>
      </c>
      <c r="BJ59" s="1">
        <f t="shared" si="17"/>
        <v>9649.8717737853058</v>
      </c>
      <c r="BK59" s="1">
        <f t="shared" si="17"/>
        <v>0</v>
      </c>
      <c r="BL59" s="1">
        <f t="shared" si="17"/>
        <v>2571.0049299319894</v>
      </c>
      <c r="BM59" s="1">
        <f t="shared" si="17"/>
        <v>10294.237339616237</v>
      </c>
      <c r="BN59" s="1">
        <f t="shared" si="17"/>
        <v>47291.297368641637</v>
      </c>
      <c r="BO59" s="1">
        <f t="shared" si="17"/>
        <v>318075.64153515501</v>
      </c>
      <c r="BP59" s="1">
        <f t="shared" si="17"/>
        <v>2611.5759545132564</v>
      </c>
      <c r="BQ59" s="1"/>
      <c r="BR59" s="81">
        <f t="shared" ref="BR59:BR61" si="18">IF(B59&lt;&gt;0,(Q59-B59)/B59,"")</f>
        <v>-0.93899372829009198</v>
      </c>
      <c r="BS59" s="25">
        <f>IF(AE59&lt;&gt;0,(AE59-C59)/C59,"")</f>
        <v>-0.93339800388249672</v>
      </c>
      <c r="BT59" s="25">
        <f>IF(AI59&lt;&gt;0,(AI59-D59)/D59,"")</f>
        <v>-0.95442666069657545</v>
      </c>
      <c r="BU59" s="25">
        <f t="shared" si="14"/>
        <v>-0.95213720093481669</v>
      </c>
      <c r="BV59" s="25">
        <f t="shared" si="14"/>
        <v>-0.94010802187334808</v>
      </c>
      <c r="BW59" s="25">
        <f>IF(BI59&lt;&gt;0,(BI59-G59)/G59,"")</f>
        <v>-0.93083756858864652</v>
      </c>
      <c r="BX59" s="25">
        <f>IF(BO59&lt;&gt;0,(BO59-H59)/H59,"")</f>
        <v>-0.94121112571797994</v>
      </c>
    </row>
    <row r="60" spans="1:76" x14ac:dyDescent="0.3">
      <c r="A60" s="4" t="s">
        <v>74</v>
      </c>
      <c r="B60" s="1">
        <f t="shared" ref="B60:H60" si="19">SUM(B3:B16)</f>
        <v>7866704.1474488247</v>
      </c>
      <c r="C60" s="1">
        <f t="shared" si="19"/>
        <v>130771.73922365374</v>
      </c>
      <c r="D60" s="1">
        <f t="shared" si="19"/>
        <v>160529.88678931925</v>
      </c>
      <c r="E60" s="1">
        <f t="shared" si="19"/>
        <v>850374.84659874672</v>
      </c>
      <c r="F60" s="1">
        <f t="shared" si="19"/>
        <v>720943.77891055192</v>
      </c>
      <c r="G60" s="1">
        <f t="shared" si="19"/>
        <v>74205.215435866092</v>
      </c>
      <c r="H60" s="1">
        <f t="shared" si="19"/>
        <v>1877074.6547760856</v>
      </c>
      <c r="K60" s="1">
        <f t="shared" ref="K60:AP60" si="20">SUM(K3:K16)</f>
        <v>5015.6991728850708</v>
      </c>
      <c r="L60" s="1">
        <f t="shared" si="20"/>
        <v>4621.6245314545768</v>
      </c>
      <c r="M60" s="1">
        <f t="shared" si="20"/>
        <v>4621.6245314545768</v>
      </c>
      <c r="N60" s="1">
        <f t="shared" si="20"/>
        <v>15169.529037516631</v>
      </c>
      <c r="O60" s="1">
        <f t="shared" si="20"/>
        <v>4434.6883236596404</v>
      </c>
      <c r="P60" s="1">
        <f t="shared" si="20"/>
        <v>42488.887405898924</v>
      </c>
      <c r="Q60" s="1">
        <f t="shared" si="20"/>
        <v>761707.28808789235</v>
      </c>
      <c r="R60" s="1">
        <f t="shared" si="20"/>
        <v>10208.940815764507</v>
      </c>
      <c r="S60" s="1">
        <f t="shared" si="20"/>
        <v>5421.7444304762685</v>
      </c>
      <c r="T60" s="1">
        <f t="shared" si="20"/>
        <v>2448.4563286986436</v>
      </c>
      <c r="U60" s="1">
        <f t="shared" si="20"/>
        <v>162.73599597646634</v>
      </c>
      <c r="V60" s="1">
        <f t="shared" si="20"/>
        <v>19968.528003351908</v>
      </c>
      <c r="W60" s="1">
        <f t="shared" si="20"/>
        <v>19968.528003351908</v>
      </c>
      <c r="X60" s="1">
        <f t="shared" si="20"/>
        <v>45478793.407775767</v>
      </c>
      <c r="Y60" s="1">
        <f t="shared" si="20"/>
        <v>0</v>
      </c>
      <c r="Z60" s="1">
        <f t="shared" si="20"/>
        <v>2272.5057984450677</v>
      </c>
      <c r="AA60" s="1">
        <f t="shared" si="20"/>
        <v>909.60175974947742</v>
      </c>
      <c r="AB60" s="1">
        <f t="shared" si="20"/>
        <v>1974.6249113790209</v>
      </c>
      <c r="AC60" s="1">
        <f t="shared" si="20"/>
        <v>18080.511213576181</v>
      </c>
      <c r="AD60" s="1">
        <f t="shared" si="20"/>
        <v>0</v>
      </c>
      <c r="AE60" s="1">
        <f t="shared" si="20"/>
        <v>13035.856340177554</v>
      </c>
      <c r="AF60" s="1">
        <f t="shared" si="20"/>
        <v>0</v>
      </c>
      <c r="AG60" s="1">
        <f t="shared" si="20"/>
        <v>14746.598712187249</v>
      </c>
      <c r="AH60" s="1">
        <f t="shared" si="20"/>
        <v>1638.5147222503367</v>
      </c>
      <c r="AI60" s="1">
        <f t="shared" si="20"/>
        <v>16385.11343443759</v>
      </c>
      <c r="AJ60" s="1">
        <f t="shared" si="20"/>
        <v>0</v>
      </c>
      <c r="AK60" s="1">
        <f t="shared" si="20"/>
        <v>13757.583334426028</v>
      </c>
      <c r="AL60" s="1">
        <f t="shared" si="20"/>
        <v>43.564465745443314</v>
      </c>
      <c r="AM60" s="1">
        <f t="shared" si="20"/>
        <v>23693.675232860896</v>
      </c>
      <c r="AN60" s="1">
        <f t="shared" si="20"/>
        <v>276.46293925064856</v>
      </c>
      <c r="AO60" s="1">
        <f t="shared" si="20"/>
        <v>2984.8168795888346</v>
      </c>
      <c r="AP60" s="1">
        <f t="shared" si="20"/>
        <v>6813.1988587382693</v>
      </c>
      <c r="AQ60" s="1">
        <f t="shared" ref="AQ60:BP60" si="21">SUM(AQ3:AQ16)</f>
        <v>31.108191766905293</v>
      </c>
      <c r="AR60" s="1">
        <f t="shared" si="21"/>
        <v>0</v>
      </c>
      <c r="AS60" s="1">
        <f t="shared" si="21"/>
        <v>2115.3359532450363</v>
      </c>
      <c r="AT60" s="1">
        <f t="shared" si="21"/>
        <v>84527.738671570114</v>
      </c>
      <c r="AU60" s="1">
        <f t="shared" si="21"/>
        <v>71778.110298559885</v>
      </c>
      <c r="AV60" s="1">
        <f t="shared" si="21"/>
        <v>12749.628373010206</v>
      </c>
      <c r="AW60" s="1">
        <f t="shared" si="21"/>
        <v>22.599170737236605</v>
      </c>
      <c r="AX60" s="1">
        <f t="shared" si="21"/>
        <v>1.1463823157497055</v>
      </c>
      <c r="AY60" s="1">
        <f t="shared" si="21"/>
        <v>984.59744986579176</v>
      </c>
      <c r="AZ60" s="1">
        <f t="shared" si="21"/>
        <v>411.62293826231678</v>
      </c>
      <c r="BA60" s="1">
        <f t="shared" si="21"/>
        <v>23191.101235394068</v>
      </c>
      <c r="BB60" s="1">
        <f t="shared" si="21"/>
        <v>632.16653879737555</v>
      </c>
      <c r="BC60" s="1">
        <f t="shared" si="21"/>
        <v>95.231980928101478</v>
      </c>
      <c r="BD60" s="1">
        <f t="shared" si="21"/>
        <v>33136.301857809573</v>
      </c>
      <c r="BE60" s="1">
        <f t="shared" si="21"/>
        <v>2280.2592262541912</v>
      </c>
      <c r="BF60" s="1">
        <f t="shared" si="21"/>
        <v>130.31242539564673</v>
      </c>
      <c r="BG60" s="1">
        <f t="shared" si="21"/>
        <v>904.85185510187898</v>
      </c>
      <c r="BH60" s="1">
        <f t="shared" si="21"/>
        <v>3.6911756171210914</v>
      </c>
      <c r="BI60" s="1">
        <f t="shared" si="21"/>
        <v>6732.838820305351</v>
      </c>
      <c r="BJ60" s="1">
        <f t="shared" si="21"/>
        <v>4171.2424515221101</v>
      </c>
      <c r="BK60" s="1">
        <f t="shared" si="21"/>
        <v>0</v>
      </c>
      <c r="BL60" s="1">
        <f t="shared" si="21"/>
        <v>1988.8702166223209</v>
      </c>
      <c r="BM60" s="1">
        <f t="shared" si="21"/>
        <v>6036.7427968596949</v>
      </c>
      <c r="BN60" s="1">
        <f t="shared" si="21"/>
        <v>36418.03604097123</v>
      </c>
      <c r="BO60" s="1">
        <f t="shared" si="21"/>
        <v>185608.92322349883</v>
      </c>
      <c r="BP60" s="1">
        <f t="shared" si="21"/>
        <v>1365.1507611408767</v>
      </c>
      <c r="BQ60" s="1"/>
      <c r="BR60" s="81">
        <f t="shared" si="18"/>
        <v>-0.90317326369329465</v>
      </c>
      <c r="BS60" s="25">
        <f>IF(AE60&lt;&gt;0,(AE60-C60)/C60,"")</f>
        <v>-0.9003159519207522</v>
      </c>
      <c r="BT60" s="25">
        <f>IF(AI60&lt;&gt;0,(AI60-D60)/D60,"")</f>
        <v>-0.89793107213772894</v>
      </c>
      <c r="BU60" s="25">
        <f t="shared" si="14"/>
        <v>-0.90059943681347521</v>
      </c>
      <c r="BV60" s="25">
        <f t="shared" si="14"/>
        <v>-0.90043868551438677</v>
      </c>
      <c r="BW60" s="25">
        <f>IF(BI60&lt;&gt;0,(BI60-G60)/G60,"")</f>
        <v>-0.90926730984125514</v>
      </c>
      <c r="BX60" s="25">
        <f>IF(BO60&lt;&gt;0,(BO60-H60)/H60,"")</f>
        <v>-0.90111798550407696</v>
      </c>
    </row>
    <row r="61" spans="1:76" x14ac:dyDescent="0.3">
      <c r="A61" s="4" t="s">
        <v>127</v>
      </c>
      <c r="B61" s="1">
        <f t="shared" ref="B61" si="22">SUM(B17:B48)</f>
        <v>7165157.6898828</v>
      </c>
      <c r="C61" s="1">
        <f t="shared" ref="C61:H61" si="23">SUM(C17:C48)</f>
        <v>121178.11650628802</v>
      </c>
      <c r="D61" s="1">
        <f t="shared" si="23"/>
        <v>348519.04366064107</v>
      </c>
      <c r="E61" s="1">
        <f t="shared" si="23"/>
        <v>1158999.8991738199</v>
      </c>
      <c r="F61" s="1">
        <f t="shared" si="23"/>
        <v>748427.12965364021</v>
      </c>
      <c r="G61" s="1">
        <f t="shared" si="23"/>
        <v>45384.900641942411</v>
      </c>
      <c r="H61" s="1">
        <f t="shared" si="23"/>
        <v>2273113.8789268499</v>
      </c>
      <c r="K61" s="1">
        <f t="shared" ref="K61:BP61" si="24">SUM(K17:K48)</f>
        <v>1440.6070422727662</v>
      </c>
      <c r="L61" s="1">
        <f t="shared" si="24"/>
        <v>11166.538452296336</v>
      </c>
      <c r="M61" s="1">
        <f t="shared" si="24"/>
        <v>11166.538452296336</v>
      </c>
      <c r="N61" s="1">
        <f t="shared" si="24"/>
        <v>25219.850296302004</v>
      </c>
      <c r="O61" s="1">
        <f t="shared" si="24"/>
        <v>2746.0337342466369</v>
      </c>
      <c r="P61" s="1">
        <f t="shared" si="24"/>
        <v>12203.644219738841</v>
      </c>
      <c r="Q61" s="1">
        <f t="shared" si="24"/>
        <v>386133.82745183667</v>
      </c>
      <c r="R61" s="1">
        <f t="shared" si="24"/>
        <v>10444.077920450693</v>
      </c>
      <c r="S61" s="1">
        <f t="shared" si="24"/>
        <v>1557.2305453252361</v>
      </c>
      <c r="T61" s="1">
        <f t="shared" si="24"/>
        <v>1827.2487547058674</v>
      </c>
      <c r="U61" s="1">
        <f t="shared" si="24"/>
        <v>46.740944400265121</v>
      </c>
      <c r="V61" s="1">
        <f t="shared" si="24"/>
        <v>12408.224449502464</v>
      </c>
      <c r="W61" s="1">
        <f t="shared" si="24"/>
        <v>12408.224449502464</v>
      </c>
      <c r="X61" s="1">
        <f t="shared" si="24"/>
        <v>94963865.978999868</v>
      </c>
      <c r="Y61" s="1">
        <f t="shared" si="24"/>
        <v>0</v>
      </c>
      <c r="Z61" s="1">
        <f t="shared" si="24"/>
        <v>3132.2049490071718</v>
      </c>
      <c r="AA61" s="1">
        <f t="shared" si="24"/>
        <v>780.76555374540726</v>
      </c>
      <c r="AB61" s="1">
        <f t="shared" si="24"/>
        <v>1167.9711541632375</v>
      </c>
      <c r="AC61" s="1">
        <f t="shared" si="24"/>
        <v>5193.0699688658451</v>
      </c>
      <c r="AD61" s="1">
        <f t="shared" si="24"/>
        <v>0</v>
      </c>
      <c r="AE61" s="1">
        <f t="shared" si="24"/>
        <v>7498.6902450430589</v>
      </c>
      <c r="AF61" s="1">
        <f t="shared" si="24"/>
        <v>0</v>
      </c>
      <c r="AG61" s="1">
        <f t="shared" si="24"/>
        <v>15027.066440231683</v>
      </c>
      <c r="AH61" s="1">
        <f t="shared" si="24"/>
        <v>1669.6741889136151</v>
      </c>
      <c r="AI61" s="1">
        <f t="shared" si="24"/>
        <v>16696.740629145308</v>
      </c>
      <c r="AJ61" s="1">
        <f t="shared" si="24"/>
        <v>0</v>
      </c>
      <c r="AK61" s="1">
        <f t="shared" si="24"/>
        <v>7897.2450083830427</v>
      </c>
      <c r="AL61" s="1">
        <f t="shared" si="24"/>
        <v>20.820135146723086</v>
      </c>
      <c r="AM61" s="1">
        <f t="shared" si="24"/>
        <v>20312.567200151978</v>
      </c>
      <c r="AN61" s="1">
        <f t="shared" si="24"/>
        <v>118.98267257271658</v>
      </c>
      <c r="AO61" s="1">
        <f t="shared" si="24"/>
        <v>2010.6207573931415</v>
      </c>
      <c r="AP61" s="1">
        <f t="shared" si="24"/>
        <v>3774.5924804543683</v>
      </c>
      <c r="AQ61" s="1">
        <f t="shared" si="24"/>
        <v>13.913204354723646</v>
      </c>
      <c r="AR61" s="1">
        <f t="shared" si="24"/>
        <v>0</v>
      </c>
      <c r="AS61" s="1">
        <f t="shared" si="24"/>
        <v>1477.2261146481687</v>
      </c>
      <c r="AT61" s="1">
        <f t="shared" si="24"/>
        <v>45382.479613579824</v>
      </c>
      <c r="AU61" s="1">
        <f t="shared" si="24"/>
        <v>38526.741369282376</v>
      </c>
      <c r="AV61" s="1">
        <f t="shared" si="24"/>
        <v>6855.7382442974495</v>
      </c>
      <c r="AW61" s="1">
        <f t="shared" si="24"/>
        <v>16.231912780204663</v>
      </c>
      <c r="AX61" s="1">
        <f t="shared" si="24"/>
        <v>0.48194578685714462</v>
      </c>
      <c r="AY61" s="1">
        <f t="shared" si="24"/>
        <v>613.52495412225562</v>
      </c>
      <c r="AZ61" s="1">
        <f t="shared" si="24"/>
        <v>227.74940734624104</v>
      </c>
      <c r="BA61" s="1">
        <f t="shared" si="24"/>
        <v>12018.715012049346</v>
      </c>
      <c r="BB61" s="1">
        <f t="shared" si="24"/>
        <v>416.08853844981951</v>
      </c>
      <c r="BC61" s="1">
        <f t="shared" si="24"/>
        <v>69.265345707766144</v>
      </c>
      <c r="BD61" s="1">
        <f t="shared" si="24"/>
        <v>17172.656062374255</v>
      </c>
      <c r="BE61" s="1">
        <f t="shared" si="24"/>
        <v>2530.9540295795118</v>
      </c>
      <c r="BF61" s="1">
        <f t="shared" si="24"/>
        <v>56.036828026741887</v>
      </c>
      <c r="BG61" s="1">
        <f t="shared" si="24"/>
        <v>518.2006932542962</v>
      </c>
      <c r="BH61" s="1">
        <f t="shared" si="24"/>
        <v>1.6353048148095459</v>
      </c>
      <c r="BI61" s="1">
        <f t="shared" si="24"/>
        <v>2810.3069497701094</v>
      </c>
      <c r="BJ61" s="1">
        <f t="shared" si="24"/>
        <v>5478.6293222631966</v>
      </c>
      <c r="BK61" s="1">
        <f t="shared" si="24"/>
        <v>0</v>
      </c>
      <c r="BL61" s="1">
        <f t="shared" si="24"/>
        <v>582.13471330966911</v>
      </c>
      <c r="BM61" s="1">
        <f t="shared" si="24"/>
        <v>4257.4945427565426</v>
      </c>
      <c r="BN61" s="1">
        <f t="shared" si="24"/>
        <v>10873.261327670405</v>
      </c>
      <c r="BO61" s="1">
        <f t="shared" si="24"/>
        <v>132466.71831165621</v>
      </c>
      <c r="BP61" s="1">
        <f t="shared" si="24"/>
        <v>1246.4251933723795</v>
      </c>
      <c r="BQ61" s="1"/>
      <c r="BR61" s="81">
        <f t="shared" si="18"/>
        <v>-0.94610951437997559</v>
      </c>
      <c r="BS61" s="25">
        <f>IF(AE61&lt;&gt;0,(AE61-C61)/C61,"")</f>
        <v>-0.9381184452998661</v>
      </c>
      <c r="BT61" s="25">
        <f>IF(AI61&lt;&gt;0,(AI61-D61)/D61,"")</f>
        <v>-0.95209231480216272</v>
      </c>
      <c r="BU61" s="25">
        <f t="shared" si="14"/>
        <v>-0.96084341366558346</v>
      </c>
      <c r="BV61" s="25">
        <f t="shared" si="14"/>
        <v>-0.94852305609617349</v>
      </c>
      <c r="BW61" s="25">
        <f>IF(BI61&lt;&gt;0,(BI61-G61)/G61,"")</f>
        <v>-0.93807837166061869</v>
      </c>
      <c r="BX61" s="25">
        <f>IF(BO61&lt;&gt;0,(BO61-H61)/H61,"")</f>
        <v>-0.941724556987794</v>
      </c>
    </row>
    <row r="62" spans="1:76" x14ac:dyDescent="0.3">
      <c r="A62" s="4" t="s">
        <v>453</v>
      </c>
      <c r="B62" s="1">
        <f>SUM(B49:B56)</f>
        <v>3783271.1542048501</v>
      </c>
      <c r="C62" s="1">
        <f t="shared" ref="C62:H62" si="25">SUM(C49:C56)</f>
        <v>56367.428769945298</v>
      </c>
      <c r="D62" s="1">
        <f t="shared" si="25"/>
        <v>216854.735360566</v>
      </c>
      <c r="E62" s="1">
        <f t="shared" si="25"/>
        <v>704846.33662229893</v>
      </c>
      <c r="F62" s="1">
        <f t="shared" si="25"/>
        <v>372359.071276912</v>
      </c>
      <c r="G62" s="1">
        <f t="shared" si="25"/>
        <v>18391.524754281701</v>
      </c>
      <c r="H62" s="1">
        <f t="shared" si="25"/>
        <v>1260284.883585046</v>
      </c>
      <c r="K62" s="1">
        <f t="shared" ref="K62:BP62" si="26">SUM(K49:K56)</f>
        <v>0</v>
      </c>
      <c r="L62" s="1">
        <f t="shared" si="26"/>
        <v>0</v>
      </c>
      <c r="M62" s="1">
        <f t="shared" si="26"/>
        <v>0</v>
      </c>
      <c r="N62" s="1">
        <f t="shared" si="26"/>
        <v>0</v>
      </c>
      <c r="O62" s="1">
        <f t="shared" si="26"/>
        <v>0</v>
      </c>
      <c r="P62" s="1">
        <f t="shared" si="26"/>
        <v>0</v>
      </c>
      <c r="Q62" s="1">
        <f t="shared" si="26"/>
        <v>0</v>
      </c>
      <c r="R62" s="1">
        <f t="shared" si="26"/>
        <v>0</v>
      </c>
      <c r="S62" s="1">
        <f t="shared" si="26"/>
        <v>0</v>
      </c>
      <c r="T62" s="1">
        <f t="shared" si="26"/>
        <v>0</v>
      </c>
      <c r="U62" s="1">
        <f t="shared" si="26"/>
        <v>0</v>
      </c>
      <c r="V62" s="1">
        <f t="shared" si="26"/>
        <v>0</v>
      </c>
      <c r="W62" s="1">
        <f t="shared" si="26"/>
        <v>0</v>
      </c>
      <c r="X62" s="1">
        <f t="shared" si="26"/>
        <v>0</v>
      </c>
      <c r="Y62" s="1">
        <f t="shared" si="26"/>
        <v>0</v>
      </c>
      <c r="Z62" s="1">
        <f t="shared" si="26"/>
        <v>0</v>
      </c>
      <c r="AA62" s="1">
        <f t="shared" si="26"/>
        <v>0</v>
      </c>
      <c r="AB62" s="1">
        <f t="shared" si="26"/>
        <v>0</v>
      </c>
      <c r="AC62" s="1">
        <f t="shared" si="26"/>
        <v>0</v>
      </c>
      <c r="AD62" s="1">
        <f t="shared" si="26"/>
        <v>0</v>
      </c>
      <c r="AE62" s="1">
        <f t="shared" si="26"/>
        <v>0</v>
      </c>
      <c r="AF62" s="1">
        <f t="shared" si="26"/>
        <v>0</v>
      </c>
      <c r="AG62" s="1">
        <f t="shared" si="26"/>
        <v>0</v>
      </c>
      <c r="AH62" s="1">
        <f t="shared" si="26"/>
        <v>0</v>
      </c>
      <c r="AI62" s="1">
        <f t="shared" si="26"/>
        <v>0</v>
      </c>
      <c r="AJ62" s="1">
        <f t="shared" si="26"/>
        <v>0</v>
      </c>
      <c r="AK62" s="1">
        <f t="shared" si="26"/>
        <v>0</v>
      </c>
      <c r="AL62" s="1">
        <f t="shared" si="26"/>
        <v>0</v>
      </c>
      <c r="AM62" s="1">
        <f t="shared" si="26"/>
        <v>0</v>
      </c>
      <c r="AN62" s="1">
        <f t="shared" si="26"/>
        <v>0</v>
      </c>
      <c r="AO62" s="1">
        <f t="shared" si="26"/>
        <v>0</v>
      </c>
      <c r="AP62" s="1">
        <f t="shared" si="26"/>
        <v>0</v>
      </c>
      <c r="AQ62" s="1">
        <f t="shared" si="26"/>
        <v>0</v>
      </c>
      <c r="AR62" s="1">
        <f t="shared" si="26"/>
        <v>0</v>
      </c>
      <c r="AS62" s="1">
        <f t="shared" si="26"/>
        <v>0</v>
      </c>
      <c r="AT62" s="1">
        <f t="shared" si="26"/>
        <v>0</v>
      </c>
      <c r="AU62" s="1">
        <f t="shared" si="26"/>
        <v>0</v>
      </c>
      <c r="AV62" s="1">
        <f t="shared" si="26"/>
        <v>0</v>
      </c>
      <c r="AW62" s="1">
        <f t="shared" si="26"/>
        <v>0</v>
      </c>
      <c r="AX62" s="1">
        <f t="shared" si="26"/>
        <v>0</v>
      </c>
      <c r="AY62" s="1">
        <f t="shared" si="26"/>
        <v>0</v>
      </c>
      <c r="AZ62" s="1">
        <f t="shared" si="26"/>
        <v>0</v>
      </c>
      <c r="BA62" s="1">
        <f t="shared" si="26"/>
        <v>0</v>
      </c>
      <c r="BB62" s="1">
        <f t="shared" si="26"/>
        <v>0</v>
      </c>
      <c r="BC62" s="1">
        <f t="shared" si="26"/>
        <v>0</v>
      </c>
      <c r="BD62" s="1">
        <f t="shared" si="26"/>
        <v>0</v>
      </c>
      <c r="BE62" s="1">
        <f t="shared" si="26"/>
        <v>0</v>
      </c>
      <c r="BF62" s="1">
        <f t="shared" si="26"/>
        <v>0</v>
      </c>
      <c r="BG62" s="1">
        <f t="shared" si="26"/>
        <v>0</v>
      </c>
      <c r="BH62" s="1">
        <f t="shared" si="26"/>
        <v>0</v>
      </c>
      <c r="BI62" s="1">
        <f t="shared" si="26"/>
        <v>0</v>
      </c>
      <c r="BJ62" s="1">
        <f t="shared" si="26"/>
        <v>0</v>
      </c>
      <c r="BK62" s="1">
        <f t="shared" si="26"/>
        <v>0</v>
      </c>
      <c r="BL62" s="1">
        <f t="shared" si="26"/>
        <v>0</v>
      </c>
      <c r="BM62" s="1">
        <f t="shared" si="26"/>
        <v>0</v>
      </c>
      <c r="BN62" s="1">
        <f t="shared" si="26"/>
        <v>0</v>
      </c>
      <c r="BO62" s="1">
        <f t="shared" si="26"/>
        <v>0</v>
      </c>
      <c r="BP62" s="1">
        <f t="shared" si="26"/>
        <v>0</v>
      </c>
    </row>
    <row r="63" spans="1:76" x14ac:dyDescent="0.3">
      <c r="A63" s="6"/>
    </row>
    <row r="64" spans="1:76" x14ac:dyDescent="0.3">
      <c r="A64" s="6"/>
    </row>
    <row r="65" spans="1:1" x14ac:dyDescent="0.3">
      <c r="A65" s="12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" sqref="J2"/>
    </sheetView>
  </sheetViews>
  <sheetFormatPr defaultColWidth="9.109375" defaultRowHeight="14.4" x14ac:dyDescent="0.3"/>
  <cols>
    <col min="1" max="1" width="20.6640625" style="30" bestFit="1" customWidth="1"/>
    <col min="2" max="2" width="10.109375" style="28" customWidth="1"/>
    <col min="3" max="7" width="9.109375" style="28"/>
    <col min="8" max="8" width="10.33203125" style="28" bestFit="1" customWidth="1"/>
    <col min="9" max="9" width="9.109375" style="30"/>
    <col min="10" max="10" width="20.6640625" style="30" customWidth="1"/>
    <col min="11" max="11" width="7.6640625" style="28" bestFit="1" customWidth="1"/>
    <col min="12" max="12" width="6.6640625" style="28" bestFit="1" customWidth="1"/>
    <col min="13" max="13" width="14.5546875" style="28" bestFit="1" customWidth="1"/>
    <col min="14" max="14" width="7.6640625" style="28" bestFit="1" customWidth="1"/>
    <col min="15" max="15" width="6.6640625" style="28" bestFit="1" customWidth="1"/>
    <col min="16" max="17" width="9.33203125" style="28" bestFit="1" customWidth="1"/>
    <col min="18" max="18" width="6.6640625" style="28" bestFit="1" customWidth="1"/>
    <col min="19" max="19" width="7.6640625" style="28" bestFit="1" customWidth="1"/>
    <col min="20" max="21" width="6.6640625" style="28" bestFit="1" customWidth="1"/>
    <col min="22" max="22" width="7.6640625" style="28" bestFit="1" customWidth="1"/>
    <col min="23" max="23" width="15.44140625" style="28" bestFit="1" customWidth="1"/>
    <col min="24" max="24" width="15.44140625" style="28" customWidth="1"/>
    <col min="25" max="25" width="6.5546875" style="28" bestFit="1" customWidth="1"/>
    <col min="26" max="26" width="6.6640625" style="28" bestFit="1" customWidth="1"/>
    <col min="27" max="27" width="5.6640625" style="28" bestFit="1" customWidth="1"/>
    <col min="28" max="28" width="6.6640625" style="28" bestFit="1" customWidth="1"/>
    <col min="29" max="29" width="7.6640625" style="28" bestFit="1" customWidth="1"/>
    <col min="30" max="30" width="6.6640625" style="28" customWidth="1"/>
    <col min="31" max="31" width="7.6640625" style="28" bestFit="1" customWidth="1"/>
    <col min="32" max="32" width="10" style="28" bestFit="1" customWidth="1"/>
    <col min="33" max="33" width="7.6640625" style="28" bestFit="1" customWidth="1"/>
    <col min="34" max="34" width="6.6640625" style="28" bestFit="1" customWidth="1"/>
    <col min="35" max="35" width="7.6640625" style="28" bestFit="1" customWidth="1"/>
    <col min="36" max="36" width="6" style="28" bestFit="1" customWidth="1"/>
    <col min="37" max="37" width="7.6640625" style="28" bestFit="1" customWidth="1"/>
    <col min="38" max="38" width="4.33203125" style="28" bestFit="1" customWidth="1"/>
    <col min="39" max="39" width="7.6640625" style="28" bestFit="1" customWidth="1"/>
    <col min="40" max="40" width="5.6640625" style="28" bestFit="1" customWidth="1"/>
    <col min="41" max="42" width="6.6640625" style="28" bestFit="1" customWidth="1"/>
    <col min="43" max="43" width="4.109375" style="28" bestFit="1" customWidth="1"/>
    <col min="44" max="44" width="5.88671875" style="28" bestFit="1" customWidth="1"/>
    <col min="45" max="45" width="6.6640625" style="28" bestFit="1" customWidth="1"/>
    <col min="46" max="48" width="7.6640625" style="28" bestFit="1" customWidth="1"/>
    <col min="49" max="49" width="5.109375" style="28" bestFit="1" customWidth="1"/>
    <col min="50" max="50" width="5.33203125" style="28" bestFit="1" customWidth="1"/>
    <col min="51" max="51" width="8.6640625" style="28" bestFit="1" customWidth="1"/>
    <col min="52" max="52" width="5.6640625" style="28" bestFit="1" customWidth="1"/>
    <col min="53" max="53" width="7.88671875" style="28" bestFit="1" customWidth="1"/>
    <col min="54" max="54" width="5.88671875" style="28" bestFit="1" customWidth="1"/>
    <col min="55" max="55" width="6" style="28" bestFit="1" customWidth="1"/>
    <col min="56" max="56" width="7.6640625" style="28" bestFit="1" customWidth="1"/>
    <col min="57" max="57" width="6.6640625" style="28" bestFit="1" customWidth="1"/>
    <col min="58" max="59" width="5.6640625" style="28" bestFit="1" customWidth="1"/>
    <col min="60" max="60" width="3.88671875" style="28" bestFit="1" customWidth="1"/>
    <col min="61" max="61" width="6.6640625" style="28" bestFit="1" customWidth="1"/>
    <col min="62" max="62" width="8" style="28" bestFit="1" customWidth="1"/>
    <col min="63" max="63" width="5.33203125" style="28" bestFit="1" customWidth="1"/>
    <col min="64" max="65" width="6.6640625" style="28" bestFit="1" customWidth="1"/>
    <col min="66" max="66" width="7.6640625" style="28" bestFit="1" customWidth="1"/>
    <col min="67" max="67" width="9.33203125" style="28" bestFit="1" customWidth="1"/>
    <col min="68" max="68" width="7.109375" style="28" bestFit="1" customWidth="1"/>
    <col min="69" max="69" width="7.6640625" style="28" customWidth="1"/>
    <col min="70" max="70" width="10.33203125" style="30" bestFit="1" customWidth="1"/>
    <col min="71" max="74" width="9.109375" style="30"/>
    <col min="75" max="75" width="8.5546875" style="30" customWidth="1"/>
    <col min="76" max="16384" width="9.109375" style="30"/>
  </cols>
  <sheetData>
    <row r="1" spans="1:76" x14ac:dyDescent="0.3">
      <c r="B1" s="28" t="s">
        <v>450</v>
      </c>
      <c r="J1" s="30" t="s">
        <v>462</v>
      </c>
      <c r="BR1" s="30" t="s">
        <v>316</v>
      </c>
    </row>
    <row r="2" spans="1:76" x14ac:dyDescent="0.3">
      <c r="A2" s="6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J2" s="30" t="s">
        <v>227</v>
      </c>
      <c r="K2" s="28" t="s">
        <v>391</v>
      </c>
      <c r="L2" s="28" t="s">
        <v>131</v>
      </c>
      <c r="M2" s="28" t="s">
        <v>132</v>
      </c>
      <c r="N2" s="28" t="s">
        <v>133</v>
      </c>
      <c r="O2" s="28" t="s">
        <v>392</v>
      </c>
      <c r="P2" s="28" t="s">
        <v>134</v>
      </c>
      <c r="Q2" s="28" t="s">
        <v>59</v>
      </c>
      <c r="R2" s="28" t="s">
        <v>136</v>
      </c>
      <c r="S2" s="28" t="s">
        <v>137</v>
      </c>
      <c r="T2" s="28" t="s">
        <v>393</v>
      </c>
      <c r="U2" s="28" t="s">
        <v>138</v>
      </c>
      <c r="V2" s="28" t="s">
        <v>139</v>
      </c>
      <c r="W2" s="28" t="s">
        <v>140</v>
      </c>
      <c r="X2" s="28" t="s">
        <v>212</v>
      </c>
      <c r="Y2" s="28" t="s">
        <v>141</v>
      </c>
      <c r="Z2" s="28" t="s">
        <v>142</v>
      </c>
      <c r="AA2" s="28" t="s">
        <v>143</v>
      </c>
      <c r="AB2" s="28" t="s">
        <v>394</v>
      </c>
      <c r="AC2" s="28" t="s">
        <v>144</v>
      </c>
      <c r="AD2" s="28" t="s">
        <v>403</v>
      </c>
      <c r="AE2" s="28" t="s">
        <v>57</v>
      </c>
      <c r="AF2" s="28" t="s">
        <v>128</v>
      </c>
      <c r="AG2" s="28" t="s">
        <v>145</v>
      </c>
      <c r="AH2" s="28" t="s">
        <v>146</v>
      </c>
      <c r="AI2" s="28" t="s">
        <v>60</v>
      </c>
      <c r="AJ2" s="28" t="s">
        <v>147</v>
      </c>
      <c r="AK2" s="28" t="s">
        <v>148</v>
      </c>
      <c r="AL2" s="28" t="s">
        <v>149</v>
      </c>
      <c r="AM2" s="28" t="s">
        <v>150</v>
      </c>
      <c r="AN2" s="28" t="s">
        <v>151</v>
      </c>
      <c r="AO2" s="28" t="s">
        <v>152</v>
      </c>
      <c r="AP2" s="28" t="s">
        <v>153</v>
      </c>
      <c r="AQ2" s="28" t="s">
        <v>154</v>
      </c>
      <c r="AR2" s="28" t="s">
        <v>155</v>
      </c>
      <c r="AS2" s="28" t="s">
        <v>156</v>
      </c>
      <c r="AT2" s="28" t="s">
        <v>54</v>
      </c>
      <c r="AU2" s="28" t="s">
        <v>53</v>
      </c>
      <c r="AV2" s="28" t="s">
        <v>157</v>
      </c>
      <c r="AW2" s="28" t="s">
        <v>158</v>
      </c>
      <c r="AX2" s="28" t="s">
        <v>159</v>
      </c>
      <c r="AY2" s="28" t="s">
        <v>160</v>
      </c>
      <c r="AZ2" s="28" t="s">
        <v>161</v>
      </c>
      <c r="BA2" s="28" t="s">
        <v>162</v>
      </c>
      <c r="BB2" s="28" t="s">
        <v>163</v>
      </c>
      <c r="BC2" s="28" t="s">
        <v>164</v>
      </c>
      <c r="BD2" s="28" t="s">
        <v>165</v>
      </c>
      <c r="BE2" s="28" t="s">
        <v>395</v>
      </c>
      <c r="BF2" s="28" t="s">
        <v>166</v>
      </c>
      <c r="BG2" s="28" t="s">
        <v>167</v>
      </c>
      <c r="BH2" s="28" t="s">
        <v>168</v>
      </c>
      <c r="BI2" s="28" t="s">
        <v>61</v>
      </c>
      <c r="BJ2" s="28" t="s">
        <v>404</v>
      </c>
      <c r="BK2" s="28" t="s">
        <v>169</v>
      </c>
      <c r="BL2" s="28" t="s">
        <v>170</v>
      </c>
      <c r="BM2" s="28" t="s">
        <v>171</v>
      </c>
      <c r="BN2" s="28" t="s">
        <v>173</v>
      </c>
      <c r="BO2" s="28" t="s">
        <v>174</v>
      </c>
      <c r="BP2" s="28" t="s">
        <v>405</v>
      </c>
      <c r="BR2" s="28" t="s">
        <v>59</v>
      </c>
      <c r="BS2" s="28" t="s">
        <v>57</v>
      </c>
      <c r="BT2" s="28" t="s">
        <v>60</v>
      </c>
      <c r="BU2" s="28" t="s">
        <v>54</v>
      </c>
      <c r="BV2" s="28" t="s">
        <v>53</v>
      </c>
      <c r="BW2" s="28" t="s">
        <v>61</v>
      </c>
      <c r="BX2" s="28" t="s">
        <v>62</v>
      </c>
    </row>
    <row r="3" spans="1:76" x14ac:dyDescent="0.3">
      <c r="A3" s="27" t="s">
        <v>121</v>
      </c>
      <c r="B3" s="28">
        <v>2904.5641798000001</v>
      </c>
      <c r="C3" s="28">
        <v>52.576498792000002</v>
      </c>
      <c r="D3" s="28">
        <v>129.81364893</v>
      </c>
      <c r="E3" s="28">
        <v>454.27047411000001</v>
      </c>
      <c r="F3" s="28">
        <v>374.13999988</v>
      </c>
      <c r="G3" s="28">
        <v>26.857749433999999</v>
      </c>
      <c r="H3" s="28">
        <v>484.33594037</v>
      </c>
      <c r="J3" s="30" t="s">
        <v>121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8">
        <v>0</v>
      </c>
      <c r="AH3" s="28">
        <v>0</v>
      </c>
      <c r="AI3" s="28">
        <v>0</v>
      </c>
      <c r="AJ3" s="28">
        <v>0</v>
      </c>
      <c r="AK3" s="28">
        <v>0</v>
      </c>
      <c r="AL3" s="28">
        <v>0</v>
      </c>
      <c r="AM3" s="28">
        <v>0</v>
      </c>
      <c r="AN3" s="28">
        <v>0</v>
      </c>
      <c r="AO3" s="28">
        <v>0</v>
      </c>
      <c r="AP3" s="28">
        <v>0</v>
      </c>
      <c r="AQ3" s="28">
        <v>0</v>
      </c>
      <c r="AR3" s="28">
        <v>0</v>
      </c>
      <c r="AS3" s="28">
        <v>0</v>
      </c>
      <c r="AT3" s="28">
        <v>0</v>
      </c>
      <c r="AU3" s="28">
        <v>0</v>
      </c>
      <c r="AV3" s="28">
        <v>0</v>
      </c>
      <c r="AW3" s="28">
        <v>0</v>
      </c>
      <c r="AX3" s="28">
        <v>0</v>
      </c>
      <c r="AY3" s="28">
        <v>0</v>
      </c>
      <c r="AZ3" s="28">
        <v>0</v>
      </c>
      <c r="BA3" s="28">
        <v>0</v>
      </c>
      <c r="BB3" s="28">
        <v>0</v>
      </c>
      <c r="BC3" s="28">
        <v>0</v>
      </c>
      <c r="BD3" s="28">
        <v>0</v>
      </c>
      <c r="BE3" s="28">
        <v>0</v>
      </c>
      <c r="BF3" s="28">
        <v>0</v>
      </c>
      <c r="BG3" s="28">
        <v>0</v>
      </c>
      <c r="BH3" s="28">
        <v>0</v>
      </c>
      <c r="BI3" s="28">
        <v>0</v>
      </c>
      <c r="BJ3" s="28">
        <v>0</v>
      </c>
      <c r="BK3" s="28">
        <v>0</v>
      </c>
      <c r="BL3" s="28">
        <v>0</v>
      </c>
      <c r="BM3" s="28">
        <v>0</v>
      </c>
      <c r="BN3" s="28">
        <v>0</v>
      </c>
      <c r="BO3" s="28">
        <v>0</v>
      </c>
      <c r="BP3" s="28">
        <v>0</v>
      </c>
      <c r="BR3" s="25">
        <f>IF(B3&lt;&gt;0,(Q3-B3)/B3,"")</f>
        <v>-1</v>
      </c>
      <c r="BS3" s="25">
        <f>IF(C3&lt;&gt;0,(AE3-C3)/C3,"")</f>
        <v>-1</v>
      </c>
      <c r="BT3" s="25">
        <f>IF(D3&lt;&gt;0,(AI3-D3)/D3,"")</f>
        <v>-1</v>
      </c>
      <c r="BU3" s="25">
        <f>IF(E3&lt;&gt;0,(AT3-E3)/E3,"")</f>
        <v>-1</v>
      </c>
      <c r="BV3" s="25">
        <f>IF(F3&lt;&gt;0,(AU3-F3)/F3,"")</f>
        <v>-1</v>
      </c>
      <c r="BW3" s="25">
        <f>IF(G3&lt;&gt;0,(BI3-G3)/G3,"")</f>
        <v>-1</v>
      </c>
      <c r="BX3" s="25">
        <f>IF(H3&lt;&gt;0,(BO3-H3)/H3,"")</f>
        <v>-1</v>
      </c>
    </row>
    <row r="4" spans="1:76" x14ac:dyDescent="0.3">
      <c r="A4" s="27" t="s">
        <v>77</v>
      </c>
      <c r="B4" s="28">
        <v>288.21114043</v>
      </c>
      <c r="C4" s="28">
        <v>5.0535168720000003</v>
      </c>
      <c r="D4" s="28">
        <v>16.39981989</v>
      </c>
      <c r="E4" s="28">
        <v>22.463609292000001</v>
      </c>
      <c r="F4" s="28">
        <v>17.948763377999999</v>
      </c>
      <c r="G4" s="28">
        <v>1.3704543933</v>
      </c>
      <c r="H4" s="28">
        <v>135.37026476</v>
      </c>
      <c r="J4" s="30" t="s">
        <v>77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G4" s="28">
        <v>0</v>
      </c>
      <c r="AH4" s="28">
        <v>0</v>
      </c>
      <c r="AI4" s="28">
        <v>0</v>
      </c>
      <c r="AJ4" s="28">
        <v>0</v>
      </c>
      <c r="AK4" s="28">
        <v>0</v>
      </c>
      <c r="AL4" s="28">
        <v>0</v>
      </c>
      <c r="AM4" s="28">
        <v>0</v>
      </c>
      <c r="AN4" s="28">
        <v>0</v>
      </c>
      <c r="AO4" s="28">
        <v>0</v>
      </c>
      <c r="AP4" s="28">
        <v>0</v>
      </c>
      <c r="AQ4" s="28">
        <v>0</v>
      </c>
      <c r="AR4" s="28">
        <v>0</v>
      </c>
      <c r="AS4" s="28">
        <v>0</v>
      </c>
      <c r="AT4" s="28">
        <v>0</v>
      </c>
      <c r="AU4" s="28">
        <v>0</v>
      </c>
      <c r="AV4" s="28">
        <v>0</v>
      </c>
      <c r="AW4" s="28">
        <v>0</v>
      </c>
      <c r="AX4" s="28">
        <v>0</v>
      </c>
      <c r="AY4" s="28">
        <v>0</v>
      </c>
      <c r="AZ4" s="28">
        <v>0</v>
      </c>
      <c r="BA4" s="28">
        <v>0</v>
      </c>
      <c r="BB4" s="28">
        <v>0</v>
      </c>
      <c r="BC4" s="28">
        <v>0</v>
      </c>
      <c r="BD4" s="28">
        <v>0</v>
      </c>
      <c r="BE4" s="28">
        <v>0</v>
      </c>
      <c r="BF4" s="28">
        <v>0</v>
      </c>
      <c r="BG4" s="28">
        <v>0</v>
      </c>
      <c r="BH4" s="28">
        <v>0</v>
      </c>
      <c r="BI4" s="28">
        <v>0</v>
      </c>
      <c r="BJ4" s="28">
        <v>0</v>
      </c>
      <c r="BK4" s="28">
        <v>0</v>
      </c>
      <c r="BL4" s="28">
        <v>0</v>
      </c>
      <c r="BM4" s="28">
        <v>0</v>
      </c>
      <c r="BN4" s="28">
        <v>0</v>
      </c>
      <c r="BO4" s="28">
        <v>0</v>
      </c>
      <c r="BP4" s="28">
        <v>0</v>
      </c>
      <c r="BR4" s="25">
        <f t="shared" ref="BR4:BR55" si="0">IF(B4&lt;&gt;0,(Q4-B4)/B4,"")</f>
        <v>-1</v>
      </c>
      <c r="BS4" s="25">
        <f t="shared" ref="BS4:BS55" si="1">IF(C4&lt;&gt;0,(AE4-C4)/C4,"")</f>
        <v>-1</v>
      </c>
      <c r="BT4" s="25">
        <f t="shared" ref="BT4:BT55" si="2">IF(D4&lt;&gt;0,(AI4-D4)/D4,"")</f>
        <v>-1</v>
      </c>
      <c r="BU4" s="25">
        <f t="shared" ref="BU4:BV47" si="3">IF(E4&lt;&gt;0,(AT4-E4)/E4,"")</f>
        <v>-1</v>
      </c>
      <c r="BV4" s="25">
        <f t="shared" si="3"/>
        <v>-1</v>
      </c>
      <c r="BW4" s="25">
        <f t="shared" ref="BW4:BW55" si="4">IF(G4&lt;&gt;0,(BI4-G4)/G4,"")</f>
        <v>-1</v>
      </c>
      <c r="BX4" s="25">
        <f t="shared" ref="BX4:BX55" si="5">IF(H4&lt;&gt;0,(BO4-H4)/H4,"")</f>
        <v>-1</v>
      </c>
    </row>
    <row r="5" spans="1:76" x14ac:dyDescent="0.3">
      <c r="A5" s="6" t="s">
        <v>71</v>
      </c>
      <c r="B5" s="28">
        <v>3625.912934</v>
      </c>
      <c r="C5" s="28">
        <v>71.273918257000005</v>
      </c>
      <c r="D5" s="28">
        <v>107.62704397</v>
      </c>
      <c r="E5" s="28">
        <v>501.42612535000001</v>
      </c>
      <c r="F5" s="28">
        <v>440.60888065</v>
      </c>
      <c r="G5" s="28">
        <v>32.523631829000003</v>
      </c>
      <c r="H5" s="28">
        <v>997.26059669999995</v>
      </c>
      <c r="J5" s="30" t="s">
        <v>71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G5" s="28">
        <v>0</v>
      </c>
      <c r="AH5" s="28">
        <v>0</v>
      </c>
      <c r="AI5" s="28">
        <v>0</v>
      </c>
      <c r="AJ5" s="28">
        <v>0</v>
      </c>
      <c r="AK5" s="28">
        <v>0</v>
      </c>
      <c r="AL5" s="28">
        <v>0</v>
      </c>
      <c r="AM5" s="28">
        <v>0</v>
      </c>
      <c r="AN5" s="28">
        <v>0</v>
      </c>
      <c r="AO5" s="28">
        <v>0</v>
      </c>
      <c r="AP5" s="28">
        <v>0</v>
      </c>
      <c r="AQ5" s="28">
        <v>0</v>
      </c>
      <c r="AR5" s="28">
        <v>0</v>
      </c>
      <c r="AS5" s="28">
        <v>0</v>
      </c>
      <c r="AT5" s="28">
        <v>0</v>
      </c>
      <c r="AU5" s="28">
        <v>0</v>
      </c>
      <c r="AV5" s="28">
        <v>0</v>
      </c>
      <c r="AW5" s="28">
        <v>0</v>
      </c>
      <c r="AX5" s="28">
        <v>0</v>
      </c>
      <c r="AY5" s="28">
        <v>0</v>
      </c>
      <c r="AZ5" s="28">
        <v>0</v>
      </c>
      <c r="BA5" s="28">
        <v>0</v>
      </c>
      <c r="BB5" s="28">
        <v>0</v>
      </c>
      <c r="BC5" s="28">
        <v>0</v>
      </c>
      <c r="BD5" s="28">
        <v>0</v>
      </c>
      <c r="BE5" s="28">
        <v>0</v>
      </c>
      <c r="BF5" s="28">
        <v>0</v>
      </c>
      <c r="BG5" s="28">
        <v>0</v>
      </c>
      <c r="BH5" s="28">
        <v>0</v>
      </c>
      <c r="BI5" s="28">
        <v>0</v>
      </c>
      <c r="BJ5" s="28">
        <v>0</v>
      </c>
      <c r="BK5" s="28">
        <v>0</v>
      </c>
      <c r="BL5" s="28">
        <v>0</v>
      </c>
      <c r="BM5" s="28">
        <v>0</v>
      </c>
      <c r="BN5" s="28">
        <v>0</v>
      </c>
      <c r="BO5" s="28">
        <v>0</v>
      </c>
      <c r="BP5" s="28">
        <v>0</v>
      </c>
      <c r="BR5" s="25">
        <f t="shared" si="0"/>
        <v>-1</v>
      </c>
      <c r="BS5" s="25">
        <f t="shared" si="1"/>
        <v>-1</v>
      </c>
      <c r="BT5" s="25">
        <f t="shared" si="2"/>
        <v>-1</v>
      </c>
      <c r="BU5" s="25">
        <f t="shared" si="3"/>
        <v>-1</v>
      </c>
      <c r="BV5" s="25">
        <f t="shared" si="3"/>
        <v>-1</v>
      </c>
      <c r="BW5" s="25">
        <f t="shared" si="4"/>
        <v>-1</v>
      </c>
      <c r="BX5" s="25">
        <f t="shared" si="5"/>
        <v>-1</v>
      </c>
    </row>
    <row r="6" spans="1:76" x14ac:dyDescent="0.3">
      <c r="A6" s="6" t="s">
        <v>122</v>
      </c>
      <c r="B6" s="28">
        <v>4541.1332208000003</v>
      </c>
      <c r="C6" s="28">
        <v>85.293476646000002</v>
      </c>
      <c r="D6" s="28">
        <v>150.93845991000001</v>
      </c>
      <c r="E6" s="28">
        <v>615.51176916999998</v>
      </c>
      <c r="F6" s="28">
        <v>535.34200342999998</v>
      </c>
      <c r="G6" s="28">
        <v>39.984955165999999</v>
      </c>
      <c r="H6" s="28">
        <v>1240.5821745000001</v>
      </c>
      <c r="J6" s="30" t="s">
        <v>122</v>
      </c>
      <c r="K6" s="28">
        <v>18.3522232756</v>
      </c>
      <c r="L6" s="28">
        <v>32.822793769100002</v>
      </c>
      <c r="M6" s="28">
        <v>32.822793769100002</v>
      </c>
      <c r="N6" s="28">
        <v>89.245465803000002</v>
      </c>
      <c r="O6" s="28">
        <v>18.607410636200001</v>
      </c>
      <c r="P6" s="28">
        <v>155.464973614</v>
      </c>
      <c r="Q6" s="28">
        <v>2958.9583227200001</v>
      </c>
      <c r="R6" s="28">
        <v>49.502759476000001</v>
      </c>
      <c r="S6" s="28">
        <v>19.837905290999998</v>
      </c>
      <c r="T6" s="28">
        <v>10.776600027500001</v>
      </c>
      <c r="U6" s="28">
        <v>0.59543956331100001</v>
      </c>
      <c r="V6" s="28">
        <v>83.855763240800002</v>
      </c>
      <c r="W6" s="28">
        <v>83.855763240800002</v>
      </c>
      <c r="X6" s="28">
        <v>847062.37141000002</v>
      </c>
      <c r="Y6" s="28">
        <v>0</v>
      </c>
      <c r="Z6" s="28">
        <v>12.3250145407</v>
      </c>
      <c r="AA6" s="28">
        <v>4.1683756587299996</v>
      </c>
      <c r="AB6" s="28">
        <v>8.1967611397900004</v>
      </c>
      <c r="AC6" s="28">
        <v>66.155663282999996</v>
      </c>
      <c r="AD6" s="28">
        <v>0</v>
      </c>
      <c r="AE6" s="28">
        <v>54.406167099299999</v>
      </c>
      <c r="AF6" s="28">
        <v>0</v>
      </c>
      <c r="AG6" s="28">
        <v>92.904561451099994</v>
      </c>
      <c r="AH6" s="28">
        <v>10.3227234048</v>
      </c>
      <c r="AI6" s="28">
        <v>103.227284856</v>
      </c>
      <c r="AJ6" s="28">
        <v>0</v>
      </c>
      <c r="AK6" s="28">
        <v>56.719765025900003</v>
      </c>
      <c r="AL6" s="28">
        <v>0.194538258459</v>
      </c>
      <c r="AM6" s="28">
        <v>108.538854508</v>
      </c>
      <c r="AN6" s="28">
        <v>1.1625672492400001</v>
      </c>
      <c r="AO6" s="28">
        <v>16.527997486699999</v>
      </c>
      <c r="AP6" s="28">
        <v>33.263999735399999</v>
      </c>
      <c r="AQ6" s="28">
        <v>0.13369009628699999</v>
      </c>
      <c r="AR6" s="28">
        <v>0</v>
      </c>
      <c r="AS6" s="28">
        <v>11.9998205438</v>
      </c>
      <c r="AT6" s="28">
        <v>397.05146836599999</v>
      </c>
      <c r="AU6" s="28">
        <v>343.65503191699997</v>
      </c>
      <c r="AV6" s="28">
        <v>53.396436448999999</v>
      </c>
      <c r="AW6" s="28">
        <v>0.130664349609</v>
      </c>
      <c r="AX6" s="28">
        <v>4.7580625782000004E-3</v>
      </c>
      <c r="AY6" s="28">
        <v>5.1797776638700004</v>
      </c>
      <c r="AZ6" s="28">
        <v>2.0080518306599999</v>
      </c>
      <c r="BA6" s="28">
        <v>108.683127036</v>
      </c>
      <c r="BB6" s="28">
        <v>3.4471374636899998</v>
      </c>
      <c r="BC6" s="28">
        <v>0.55535040813100001</v>
      </c>
      <c r="BD6" s="28">
        <v>155.28972017800001</v>
      </c>
      <c r="BE6" s="28">
        <v>11.3773838571</v>
      </c>
      <c r="BF6" s="28">
        <v>0.54772888661100005</v>
      </c>
      <c r="BG6" s="28">
        <v>4.5103249061700001</v>
      </c>
      <c r="BH6" s="28">
        <v>1.5777761537100001E-2</v>
      </c>
      <c r="BI6" s="28">
        <v>25.808938904400001</v>
      </c>
      <c r="BJ6" s="28">
        <v>22.185218639799999</v>
      </c>
      <c r="BK6" s="28">
        <v>0</v>
      </c>
      <c r="BL6" s="28">
        <v>7.2947977912899997</v>
      </c>
      <c r="BM6" s="28">
        <v>26.169540176600002</v>
      </c>
      <c r="BN6" s="28">
        <v>133.920114961</v>
      </c>
      <c r="BO6" s="28">
        <v>807.15109641399999</v>
      </c>
      <c r="BP6" s="28">
        <v>6.3766900146800003</v>
      </c>
      <c r="BR6" s="25">
        <f t="shared" si="0"/>
        <v>-0.34840970769874757</v>
      </c>
      <c r="BS6" s="25">
        <f t="shared" si="1"/>
        <v>-0.36212979891643943</v>
      </c>
      <c r="BT6" s="25">
        <f t="shared" si="2"/>
        <v>-0.31609687207918197</v>
      </c>
      <c r="BU6" s="25">
        <f t="shared" si="3"/>
        <v>-0.35492465253521871</v>
      </c>
      <c r="BV6" s="25">
        <f t="shared" si="3"/>
        <v>-0.3580645088277003</v>
      </c>
      <c r="BW6" s="25">
        <f t="shared" si="4"/>
        <v>-0.35453375407693705</v>
      </c>
      <c r="BX6" s="25">
        <f t="shared" si="5"/>
        <v>-0.34937716097741661</v>
      </c>
    </row>
    <row r="7" spans="1:76" x14ac:dyDescent="0.3">
      <c r="A7" s="6" t="s">
        <v>123</v>
      </c>
      <c r="B7" s="28">
        <v>17463.467744000001</v>
      </c>
      <c r="C7" s="28">
        <v>323.23946293</v>
      </c>
      <c r="D7" s="28">
        <v>672.15997903000004</v>
      </c>
      <c r="E7" s="28">
        <v>2491.1101336000002</v>
      </c>
      <c r="F7" s="28">
        <v>2111.2064578999998</v>
      </c>
      <c r="G7" s="28">
        <v>154.63053855000001</v>
      </c>
      <c r="H7" s="28">
        <v>4306.5653341999996</v>
      </c>
      <c r="J7" s="30" t="s">
        <v>123</v>
      </c>
      <c r="K7" s="28">
        <v>60.988107541399998</v>
      </c>
      <c r="L7" s="28">
        <v>105.553282612</v>
      </c>
      <c r="M7" s="28">
        <v>105.553282612</v>
      </c>
      <c r="N7" s="28">
        <v>289.10940169100002</v>
      </c>
      <c r="O7" s="28">
        <v>61.308952718100002</v>
      </c>
      <c r="P7" s="28">
        <v>516.64120186000002</v>
      </c>
      <c r="Q7" s="28">
        <v>9302.0051363300008</v>
      </c>
      <c r="R7" s="28">
        <v>161.817542395</v>
      </c>
      <c r="S7" s="28">
        <v>65.925345065499997</v>
      </c>
      <c r="T7" s="28">
        <v>35.4102815408</v>
      </c>
      <c r="U7" s="28">
        <v>1.9787782041099999</v>
      </c>
      <c r="V7" s="28">
        <v>276.28003265900003</v>
      </c>
      <c r="W7" s="28">
        <v>276.28003265900003</v>
      </c>
      <c r="X7" s="28">
        <v>2709876.5901500001</v>
      </c>
      <c r="Y7" s="28">
        <v>0</v>
      </c>
      <c r="Z7" s="28">
        <v>40.070525725499998</v>
      </c>
      <c r="AA7" s="28">
        <v>13.6663276347</v>
      </c>
      <c r="AB7" s="28">
        <v>27.024310982700001</v>
      </c>
      <c r="AC7" s="28">
        <v>219.84863585799999</v>
      </c>
      <c r="AD7" s="28">
        <v>0</v>
      </c>
      <c r="AE7" s="28">
        <v>173.76716821799999</v>
      </c>
      <c r="AF7" s="28">
        <v>0</v>
      </c>
      <c r="AG7" s="28">
        <v>277.442721672</v>
      </c>
      <c r="AH7" s="28">
        <v>30.826975463699998</v>
      </c>
      <c r="AI7" s="28">
        <v>308.26969713599999</v>
      </c>
      <c r="AJ7" s="28">
        <v>0</v>
      </c>
      <c r="AK7" s="28">
        <v>187.07816910299999</v>
      </c>
      <c r="AL7" s="28">
        <v>0.63861215738800003</v>
      </c>
      <c r="AM7" s="28">
        <v>355.85959182200003</v>
      </c>
      <c r="AN7" s="28">
        <v>3.9057304298500002</v>
      </c>
      <c r="AO7" s="28">
        <v>50.2851330214</v>
      </c>
      <c r="AP7" s="28">
        <v>105.671197275</v>
      </c>
      <c r="AQ7" s="28">
        <v>0.44535107723299999</v>
      </c>
      <c r="AR7" s="28">
        <v>0</v>
      </c>
      <c r="AS7" s="28">
        <v>36.221763477099998</v>
      </c>
      <c r="AT7" s="28">
        <v>1273.26015383</v>
      </c>
      <c r="AU7" s="28">
        <v>1099.4088893200001</v>
      </c>
      <c r="AV7" s="28">
        <v>173.85126451599999</v>
      </c>
      <c r="AW7" s="28">
        <v>0.392005763984</v>
      </c>
      <c r="AX7" s="28">
        <v>1.6067587647499999E-2</v>
      </c>
      <c r="AY7" s="28">
        <v>16.031661348</v>
      </c>
      <c r="AZ7" s="28">
        <v>6.3808919900600003</v>
      </c>
      <c r="BA7" s="28">
        <v>350.41590370199998</v>
      </c>
      <c r="BB7" s="28">
        <v>10.5410953664</v>
      </c>
      <c r="BC7" s="28">
        <v>1.6615630329</v>
      </c>
      <c r="BD7" s="28">
        <v>500.685748993</v>
      </c>
      <c r="BE7" s="28">
        <v>37.137536777900003</v>
      </c>
      <c r="BF7" s="28">
        <v>1.8404701025700001</v>
      </c>
      <c r="BG7" s="28">
        <v>14.223024631099999</v>
      </c>
      <c r="BH7" s="28">
        <v>5.2669361817E-2</v>
      </c>
      <c r="BI7" s="28">
        <v>82.354354271700004</v>
      </c>
      <c r="BJ7" s="28">
        <v>72.193039548499996</v>
      </c>
      <c r="BK7" s="28">
        <v>0</v>
      </c>
      <c r="BL7" s="28">
        <v>24.238166016499999</v>
      </c>
      <c r="BM7" s="28">
        <v>86.062880662799998</v>
      </c>
      <c r="BN7" s="28">
        <v>444.89567410299998</v>
      </c>
      <c r="BO7" s="28">
        <v>2653.97917525</v>
      </c>
      <c r="BP7" s="28">
        <v>20.885082929399999</v>
      </c>
      <c r="BR7" s="25">
        <f t="shared" si="0"/>
        <v>-0.4673449012137964</v>
      </c>
      <c r="BS7" s="25">
        <f t="shared" si="1"/>
        <v>-0.4624196976356485</v>
      </c>
      <c r="BT7" s="25">
        <f t="shared" si="2"/>
        <v>-0.54137451387560043</v>
      </c>
      <c r="BU7" s="25">
        <f t="shared" si="3"/>
        <v>-0.48887841743473531</v>
      </c>
      <c r="BV7" s="25">
        <f t="shared" si="3"/>
        <v>-0.47925088746954037</v>
      </c>
      <c r="BW7" s="25">
        <f t="shared" si="4"/>
        <v>-0.46741209696381802</v>
      </c>
      <c r="BX7" s="25">
        <f t="shared" si="5"/>
        <v>-0.3837364653047784</v>
      </c>
    </row>
    <row r="8" spans="1:76" x14ac:dyDescent="0.3">
      <c r="A8" s="6" t="s">
        <v>72</v>
      </c>
      <c r="B8" s="28">
        <v>82078.023247999998</v>
      </c>
      <c r="C8" s="28">
        <v>1591.6697862999999</v>
      </c>
      <c r="D8" s="28">
        <v>3108.8516198000002</v>
      </c>
      <c r="E8" s="28">
        <v>11425.774627999999</v>
      </c>
      <c r="F8" s="28">
        <v>9745.7364271000006</v>
      </c>
      <c r="G8" s="28">
        <v>696.69766568</v>
      </c>
      <c r="H8" s="28">
        <v>23725.450409000001</v>
      </c>
      <c r="J8" s="30" t="s">
        <v>72</v>
      </c>
      <c r="K8" s="28">
        <v>536.86685331199999</v>
      </c>
      <c r="L8" s="28">
        <v>838.63739423599998</v>
      </c>
      <c r="M8" s="28">
        <v>838.63739423599998</v>
      </c>
      <c r="N8" s="28">
        <v>2353.01772648</v>
      </c>
      <c r="O8" s="28">
        <v>526.14488787100004</v>
      </c>
      <c r="P8" s="28">
        <v>4547.8955766099998</v>
      </c>
      <c r="Q8" s="28">
        <v>78095.407865000001</v>
      </c>
      <c r="R8" s="28">
        <v>1355.33438189</v>
      </c>
      <c r="S8" s="28">
        <v>580.32926348199999</v>
      </c>
      <c r="T8" s="28">
        <v>301.36806291400001</v>
      </c>
      <c r="U8" s="28">
        <v>17.418797971099998</v>
      </c>
      <c r="V8" s="28">
        <v>2370.6460846499999</v>
      </c>
      <c r="W8" s="28">
        <v>2370.6460846499999</v>
      </c>
      <c r="X8" s="28">
        <v>22841853.1483</v>
      </c>
      <c r="Y8" s="28">
        <v>0</v>
      </c>
      <c r="Z8" s="28">
        <v>329.919869694</v>
      </c>
      <c r="AA8" s="28">
        <v>115.521984034</v>
      </c>
      <c r="AB8" s="28">
        <v>232.36181749799999</v>
      </c>
      <c r="AC8" s="28">
        <v>1935.2886585000001</v>
      </c>
      <c r="AD8" s="28">
        <v>0</v>
      </c>
      <c r="AE8" s="28">
        <v>1508.1475276199999</v>
      </c>
      <c r="AF8" s="28">
        <v>0</v>
      </c>
      <c r="AG8" s="28">
        <v>2642.7475924300002</v>
      </c>
      <c r="AH8" s="28">
        <v>293.63888967999998</v>
      </c>
      <c r="AI8" s="28">
        <v>2936.3864821100001</v>
      </c>
      <c r="AJ8" s="28">
        <v>0</v>
      </c>
      <c r="AK8" s="28">
        <v>1610.50793299</v>
      </c>
      <c r="AL8" s="28">
        <v>5.45926953719</v>
      </c>
      <c r="AM8" s="28">
        <v>3008.2882963299999</v>
      </c>
      <c r="AN8" s="28">
        <v>33.797684631000003</v>
      </c>
      <c r="AO8" s="28">
        <v>411.69460341600001</v>
      </c>
      <c r="AP8" s="28">
        <v>887.21498547700003</v>
      </c>
      <c r="AQ8" s="28">
        <v>3.8368333155899998</v>
      </c>
      <c r="AR8" s="28">
        <v>0</v>
      </c>
      <c r="AS8" s="28">
        <v>295.13880432299999</v>
      </c>
      <c r="AT8" s="28">
        <v>10861.3467767</v>
      </c>
      <c r="AU8" s="28">
        <v>9267.0679042200009</v>
      </c>
      <c r="AV8" s="28">
        <v>1594.2788724500001</v>
      </c>
      <c r="AW8" s="28">
        <v>3.18212073723</v>
      </c>
      <c r="AX8" s="28">
        <v>0.139408982402</v>
      </c>
      <c r="AY8" s="28">
        <v>132.60053463200001</v>
      </c>
      <c r="AZ8" s="28">
        <v>53.582547804500003</v>
      </c>
      <c r="BA8" s="28">
        <v>2966.4800150999999</v>
      </c>
      <c r="BB8" s="28">
        <v>86.566075883099998</v>
      </c>
      <c r="BC8" s="28">
        <v>13.465056432800001</v>
      </c>
      <c r="BD8" s="28">
        <v>4238.6086985600004</v>
      </c>
      <c r="BE8" s="28">
        <v>309.65370445299999</v>
      </c>
      <c r="BF8" s="28">
        <v>15.9277420781</v>
      </c>
      <c r="BG8" s="28">
        <v>118.91926402</v>
      </c>
      <c r="BH8" s="28">
        <v>0.45425929143400001</v>
      </c>
      <c r="BI8" s="28">
        <v>665.21909013899995</v>
      </c>
      <c r="BJ8" s="28">
        <v>596.11675677100004</v>
      </c>
      <c r="BK8" s="28">
        <v>0</v>
      </c>
      <c r="BL8" s="28">
        <v>213.26415256499999</v>
      </c>
      <c r="BM8" s="28">
        <v>734.37608549900006</v>
      </c>
      <c r="BN8" s="28">
        <v>3912.52967171</v>
      </c>
      <c r="BO8" s="28">
        <v>22634.182277600001</v>
      </c>
      <c r="BP8" s="28">
        <v>175.98710586300001</v>
      </c>
      <c r="BR8" s="25">
        <f t="shared" si="0"/>
        <v>-4.8522311154673689E-2</v>
      </c>
      <c r="BS8" s="25">
        <f t="shared" si="1"/>
        <v>-5.2474614646142233E-2</v>
      </c>
      <c r="BT8" s="25">
        <f t="shared" si="2"/>
        <v>-5.5475512755766454E-2</v>
      </c>
      <c r="BU8" s="25">
        <f t="shared" si="3"/>
        <v>-4.9399526043233194E-2</v>
      </c>
      <c r="BV8" s="25">
        <f t="shared" si="3"/>
        <v>-4.9115685249702078E-2</v>
      </c>
      <c r="BW8" s="25">
        <f t="shared" si="4"/>
        <v>-4.5182547741531361E-2</v>
      </c>
      <c r="BX8" s="25">
        <f t="shared" si="5"/>
        <v>-4.5995676060423242E-2</v>
      </c>
    </row>
    <row r="9" spans="1:76" x14ac:dyDescent="0.3">
      <c r="A9" s="6" t="s">
        <v>124</v>
      </c>
      <c r="B9" s="28">
        <v>83461.920922999998</v>
      </c>
      <c r="C9" s="28">
        <v>1655.7432077999999</v>
      </c>
      <c r="D9" s="28">
        <v>4170.9430823000002</v>
      </c>
      <c r="E9" s="28">
        <v>7826.4952224999997</v>
      </c>
      <c r="F9" s="28">
        <v>6512.4490512000002</v>
      </c>
      <c r="G9" s="28">
        <v>454.05476618</v>
      </c>
      <c r="H9" s="28">
        <v>36994.977453</v>
      </c>
      <c r="J9" s="30" t="s">
        <v>124</v>
      </c>
      <c r="K9" s="28">
        <v>129.95494258900001</v>
      </c>
      <c r="L9" s="28">
        <v>3673.98947193</v>
      </c>
      <c r="M9" s="28">
        <v>3673.98947193</v>
      </c>
      <c r="N9" s="28">
        <v>7929.4591251000002</v>
      </c>
      <c r="O9" s="28">
        <v>646.75087086500002</v>
      </c>
      <c r="P9" s="28">
        <v>1100.8710790299999</v>
      </c>
      <c r="Q9" s="28">
        <v>70908.533623900003</v>
      </c>
      <c r="R9" s="28">
        <v>2978.0689594199998</v>
      </c>
      <c r="S9" s="28">
        <v>140.47512473800001</v>
      </c>
      <c r="T9" s="28">
        <v>469.46978167899999</v>
      </c>
      <c r="U9" s="28">
        <v>4.2164196271699996</v>
      </c>
      <c r="V9" s="28">
        <v>2927.8580800700001</v>
      </c>
      <c r="W9" s="28">
        <v>2927.8580800700001</v>
      </c>
      <c r="X9" s="28">
        <v>12578440.5601</v>
      </c>
      <c r="Y9" s="28">
        <v>0</v>
      </c>
      <c r="Z9" s="28">
        <v>954.56380246799995</v>
      </c>
      <c r="AA9" s="28">
        <v>211.23325804999999</v>
      </c>
      <c r="AB9" s="28">
        <v>268.19951277000001</v>
      </c>
      <c r="AC9" s="28">
        <v>468.458338121</v>
      </c>
      <c r="AD9" s="28">
        <v>0</v>
      </c>
      <c r="AE9" s="28">
        <v>1407.4266631</v>
      </c>
      <c r="AF9" s="28">
        <v>0</v>
      </c>
      <c r="AG9" s="28">
        <v>3236.9155931800001</v>
      </c>
      <c r="AH9" s="28">
        <v>359.65720429700002</v>
      </c>
      <c r="AI9" s="28">
        <v>3596.5727974800002</v>
      </c>
      <c r="AJ9" s="28">
        <v>0</v>
      </c>
      <c r="AK9" s="28">
        <v>1781.8185367799999</v>
      </c>
      <c r="AL9" s="28">
        <v>2.1834353929999999</v>
      </c>
      <c r="AM9" s="28">
        <v>5493.2094414200001</v>
      </c>
      <c r="AN9" s="28">
        <v>9.17085996462</v>
      </c>
      <c r="AO9" s="28">
        <v>357.83102641699998</v>
      </c>
      <c r="AP9" s="28">
        <v>526.29779317299995</v>
      </c>
      <c r="AQ9" s="28">
        <v>1.2190849771500001</v>
      </c>
      <c r="AR9" s="28">
        <v>0</v>
      </c>
      <c r="AS9" s="28">
        <v>272.23901023500002</v>
      </c>
      <c r="AT9" s="28">
        <v>6146.0960967499996</v>
      </c>
      <c r="AU9" s="28">
        <v>5102.8743327299999</v>
      </c>
      <c r="AV9" s="28">
        <v>1043.22176403</v>
      </c>
      <c r="AW9" s="28">
        <v>3.0688762435400001</v>
      </c>
      <c r="AX9" s="28">
        <v>3.3954131075799997E-2</v>
      </c>
      <c r="AY9" s="28">
        <v>100.314306453</v>
      </c>
      <c r="AZ9" s="28">
        <v>31.691476082600001</v>
      </c>
      <c r="BA9" s="28">
        <v>1495.7574758200001</v>
      </c>
      <c r="BB9" s="28">
        <v>72.311166741099996</v>
      </c>
      <c r="BC9" s="28">
        <v>13.240383119200001</v>
      </c>
      <c r="BD9" s="28">
        <v>2137.1480711200002</v>
      </c>
      <c r="BE9" s="28">
        <v>736.76639139400004</v>
      </c>
      <c r="BF9" s="28">
        <v>4.3062231297900002</v>
      </c>
      <c r="BG9" s="28">
        <v>75.922091855600002</v>
      </c>
      <c r="BH9" s="28">
        <v>0.13909787044499999</v>
      </c>
      <c r="BI9" s="28">
        <v>357.91477927900002</v>
      </c>
      <c r="BJ9" s="28">
        <v>1654.37030957</v>
      </c>
      <c r="BK9" s="28">
        <v>0</v>
      </c>
      <c r="BL9" s="28">
        <v>55.465525149000001</v>
      </c>
      <c r="BM9" s="28">
        <v>1068.03398629</v>
      </c>
      <c r="BN9" s="28">
        <v>1092.87408622</v>
      </c>
      <c r="BO9" s="28">
        <v>33403.135723599997</v>
      </c>
      <c r="BP9" s="28">
        <v>343.98443821299998</v>
      </c>
      <c r="BR9" s="25">
        <f t="shared" si="0"/>
        <v>-0.15040855949962445</v>
      </c>
      <c r="BS9" s="25">
        <f t="shared" si="1"/>
        <v>-0.14997286024198173</v>
      </c>
      <c r="BT9" s="25">
        <f t="shared" si="2"/>
        <v>-0.13770753364087449</v>
      </c>
      <c r="BU9" s="25">
        <f t="shared" si="3"/>
        <v>-0.21470646540728788</v>
      </c>
      <c r="BV9" s="25">
        <f t="shared" si="3"/>
        <v>-0.21644310878873879</v>
      </c>
      <c r="BW9" s="25">
        <f t="shared" si="4"/>
        <v>-0.21173654383111884</v>
      </c>
      <c r="BX9" s="25">
        <f t="shared" si="5"/>
        <v>-9.7089982929797217E-2</v>
      </c>
    </row>
    <row r="10" spans="1:76" x14ac:dyDescent="0.3">
      <c r="A10" s="6" t="s">
        <v>125</v>
      </c>
      <c r="B10" s="28">
        <v>233637.87267000001</v>
      </c>
      <c r="C10" s="28">
        <v>4740.0064001000001</v>
      </c>
      <c r="D10" s="28">
        <v>11293.227978999999</v>
      </c>
      <c r="E10" s="28">
        <v>23430.906023</v>
      </c>
      <c r="F10" s="28">
        <v>19654.016952999998</v>
      </c>
      <c r="G10" s="28">
        <v>1348.109753</v>
      </c>
      <c r="H10" s="28">
        <v>98512.201104000007</v>
      </c>
      <c r="J10" s="30" t="s">
        <v>125</v>
      </c>
      <c r="K10" s="28">
        <v>0.81812205477400002</v>
      </c>
      <c r="L10" s="28">
        <v>5274.0024215399999</v>
      </c>
      <c r="M10" s="28">
        <v>5274.0024215399999</v>
      </c>
      <c r="N10" s="28">
        <v>11183.866000599999</v>
      </c>
      <c r="O10" s="28">
        <v>789.80156391699995</v>
      </c>
      <c r="P10" s="28">
        <v>6.9304336520099996</v>
      </c>
      <c r="Q10" s="28">
        <v>75844.448625100005</v>
      </c>
      <c r="R10" s="28">
        <v>4027.6313614699998</v>
      </c>
      <c r="S10" s="28">
        <v>0.88434881760600004</v>
      </c>
      <c r="T10" s="28">
        <v>602.80721226200001</v>
      </c>
      <c r="U10" s="28">
        <v>2.65440536336E-2</v>
      </c>
      <c r="V10" s="28">
        <v>3579.5639758799998</v>
      </c>
      <c r="W10" s="28">
        <v>3579.5639758799998</v>
      </c>
      <c r="X10" s="28">
        <v>9933127.0349899996</v>
      </c>
      <c r="Y10" s="28">
        <v>0</v>
      </c>
      <c r="Z10" s="28">
        <v>1329.2509798599999</v>
      </c>
      <c r="AA10" s="28">
        <v>278.57842382199999</v>
      </c>
      <c r="AB10" s="28">
        <v>322.32987792400002</v>
      </c>
      <c r="AC10" s="28">
        <v>2.9491383545800001</v>
      </c>
      <c r="AD10" s="28">
        <v>0</v>
      </c>
      <c r="AE10" s="28">
        <v>1551.1305139999999</v>
      </c>
      <c r="AF10" s="28">
        <v>0</v>
      </c>
      <c r="AG10" s="28">
        <v>3610.82758233</v>
      </c>
      <c r="AH10" s="28">
        <v>401.203013575</v>
      </c>
      <c r="AI10" s="28">
        <v>4012.0305959100001</v>
      </c>
      <c r="AJ10" s="28">
        <v>0</v>
      </c>
      <c r="AK10" s="28">
        <v>2116.9849052700001</v>
      </c>
      <c r="AL10" s="28">
        <v>1.21294461108</v>
      </c>
      <c r="AM10" s="28">
        <v>7243.0563909599996</v>
      </c>
      <c r="AN10" s="28">
        <v>1.37591850174</v>
      </c>
      <c r="AO10" s="28">
        <v>364.05274789600003</v>
      </c>
      <c r="AP10" s="28">
        <v>439.05955543800002</v>
      </c>
      <c r="AQ10" s="28">
        <v>0.40733989384699998</v>
      </c>
      <c r="AR10" s="28">
        <v>0</v>
      </c>
      <c r="AS10" s="28">
        <v>283.15929231600001</v>
      </c>
      <c r="AT10" s="28">
        <v>4891.5836050799999</v>
      </c>
      <c r="AU10" s="28">
        <v>4029.54196826</v>
      </c>
      <c r="AV10" s="28">
        <v>862.04163682199999</v>
      </c>
      <c r="AW10" s="28">
        <v>3.2415571708100002</v>
      </c>
      <c r="AX10" s="28">
        <v>2.0906022476099999E-4</v>
      </c>
      <c r="AY10" s="28">
        <v>96.177927500999999</v>
      </c>
      <c r="AZ10" s="28">
        <v>26.384248053</v>
      </c>
      <c r="BA10" s="28">
        <v>1095.5581047999999</v>
      </c>
      <c r="BB10" s="28">
        <v>72.415299613599998</v>
      </c>
      <c r="BC10" s="28">
        <v>14.075704889300001</v>
      </c>
      <c r="BD10" s="28">
        <v>1565.3139662799999</v>
      </c>
      <c r="BE10" s="28">
        <v>1005.81918349</v>
      </c>
      <c r="BF10" s="28">
        <v>0.62626492600700001</v>
      </c>
      <c r="BG10" s="28">
        <v>66.440047498599995</v>
      </c>
      <c r="BH10" s="28">
        <v>4.08398110639E-2</v>
      </c>
      <c r="BI10" s="28">
        <v>280.29259072799999</v>
      </c>
      <c r="BJ10" s="28">
        <v>2294.8380761799999</v>
      </c>
      <c r="BK10" s="28">
        <v>0</v>
      </c>
      <c r="BL10" s="28">
        <v>6.1619076402599999</v>
      </c>
      <c r="BM10" s="28">
        <v>1353.5138339</v>
      </c>
      <c r="BN10" s="28">
        <v>227.447463207</v>
      </c>
      <c r="BO10" s="28">
        <v>42453.845478399999</v>
      </c>
      <c r="BP10" s="28">
        <v>458.09728465799998</v>
      </c>
      <c r="BR10" s="25">
        <f t="shared" si="0"/>
        <v>-0.67537605201436701</v>
      </c>
      <c r="BS10" s="25">
        <f t="shared" si="1"/>
        <v>-0.67275771738044998</v>
      </c>
      <c r="BT10" s="25">
        <f t="shared" si="2"/>
        <v>-0.64474013954464937</v>
      </c>
      <c r="BU10" s="25">
        <f t="shared" si="3"/>
        <v>-0.79123369790829368</v>
      </c>
      <c r="BV10" s="25">
        <f t="shared" si="3"/>
        <v>-0.79497616299527363</v>
      </c>
      <c r="BW10" s="25">
        <f t="shared" si="4"/>
        <v>-0.79208473931424772</v>
      </c>
      <c r="BX10" s="25">
        <f t="shared" si="5"/>
        <v>-0.56904987399904727</v>
      </c>
    </row>
    <row r="11" spans="1:76" x14ac:dyDescent="0.3">
      <c r="A11" s="6" t="s">
        <v>126</v>
      </c>
      <c r="B11" s="28">
        <v>1129828.4151000001</v>
      </c>
      <c r="C11" s="28">
        <v>23513.692855000001</v>
      </c>
      <c r="D11" s="28">
        <v>45267.505057000002</v>
      </c>
      <c r="E11" s="28">
        <v>158110.68981000001</v>
      </c>
      <c r="F11" s="28">
        <v>135830.42129999999</v>
      </c>
      <c r="G11" s="28">
        <v>9224.4879502999993</v>
      </c>
      <c r="H11" s="28">
        <v>318097.84801000002</v>
      </c>
      <c r="J11" s="30" t="s">
        <v>126</v>
      </c>
      <c r="K11" s="28">
        <v>18.642934860099999</v>
      </c>
      <c r="L11" s="28">
        <v>157.93920289600001</v>
      </c>
      <c r="M11" s="28">
        <v>157.93920289600001</v>
      </c>
      <c r="N11" s="28">
        <v>354.85354794199998</v>
      </c>
      <c r="O11" s="28">
        <v>37.546576406500002</v>
      </c>
      <c r="P11" s="28">
        <v>157.92774426299999</v>
      </c>
      <c r="Q11" s="28">
        <v>4554.2349249600002</v>
      </c>
      <c r="R11" s="28">
        <v>145.41259693699999</v>
      </c>
      <c r="S11" s="28">
        <v>20.1521795974</v>
      </c>
      <c r="T11" s="28">
        <v>25.1810197589</v>
      </c>
      <c r="U11" s="28">
        <v>0.60487758164399996</v>
      </c>
      <c r="V11" s="28">
        <v>169.68525891499999</v>
      </c>
      <c r="W11" s="28">
        <v>169.68525891499999</v>
      </c>
      <c r="X11" s="28">
        <v>1147231.3627200001</v>
      </c>
      <c r="Y11" s="28">
        <v>0</v>
      </c>
      <c r="Z11" s="28">
        <v>43.919049878899997</v>
      </c>
      <c r="AA11" s="28">
        <v>10.813168904399999</v>
      </c>
      <c r="AB11" s="28">
        <v>15.9350241424</v>
      </c>
      <c r="AC11" s="28">
        <v>67.203710432600005</v>
      </c>
      <c r="AD11" s="28">
        <v>0</v>
      </c>
      <c r="AE11" s="28">
        <v>64.949920953299994</v>
      </c>
      <c r="AF11" s="28">
        <v>0</v>
      </c>
      <c r="AG11" s="28">
        <v>192.48965536200001</v>
      </c>
      <c r="AH11" s="28">
        <v>21.387746358200001</v>
      </c>
      <c r="AI11" s="28">
        <v>213.87740172100001</v>
      </c>
      <c r="AJ11" s="28">
        <v>0</v>
      </c>
      <c r="AK11" s="28">
        <v>107.58544487100001</v>
      </c>
      <c r="AL11" s="28">
        <v>0.240619440357</v>
      </c>
      <c r="AM11" s="28">
        <v>281.30613950999998</v>
      </c>
      <c r="AN11" s="28">
        <v>1.31230736068</v>
      </c>
      <c r="AO11" s="28">
        <v>26.0270787105</v>
      </c>
      <c r="AP11" s="28">
        <v>46.099709320599999</v>
      </c>
      <c r="AQ11" s="28">
        <v>0.15623946372600001</v>
      </c>
      <c r="AR11" s="28">
        <v>0</v>
      </c>
      <c r="AS11" s="28">
        <v>19.2996447252</v>
      </c>
      <c r="AT11" s="28">
        <v>600.35590574699995</v>
      </c>
      <c r="AU11" s="28">
        <v>465.426971627</v>
      </c>
      <c r="AV11" s="28">
        <v>134.92893412000001</v>
      </c>
      <c r="AW11" s="28">
        <v>0.21353753534299999</v>
      </c>
      <c r="AX11" s="28">
        <v>5.2549981536299997E-3</v>
      </c>
      <c r="AY11" s="28">
        <v>7.77347189383</v>
      </c>
      <c r="AZ11" s="28">
        <v>2.7803257329000002</v>
      </c>
      <c r="BA11" s="28">
        <v>143.36867717199999</v>
      </c>
      <c r="BB11" s="28">
        <v>5.3531441767699999</v>
      </c>
      <c r="BC11" s="28">
        <v>0.91396254347200001</v>
      </c>
      <c r="BD11" s="28">
        <v>204.84839586199999</v>
      </c>
      <c r="BE11" s="28">
        <v>35.314369227199997</v>
      </c>
      <c r="BF11" s="28">
        <v>0.61780663844799999</v>
      </c>
      <c r="BG11" s="28">
        <v>6.3985118801600001</v>
      </c>
      <c r="BH11" s="28">
        <v>1.8284173239200001E-2</v>
      </c>
      <c r="BI11" s="28">
        <v>37.940158111099997</v>
      </c>
      <c r="BJ11" s="28">
        <v>76.743069494699995</v>
      </c>
      <c r="BK11" s="28">
        <v>0</v>
      </c>
      <c r="BL11" s="28">
        <v>7.5482934214300004</v>
      </c>
      <c r="BM11" s="28">
        <v>58.541716139199998</v>
      </c>
      <c r="BN11" s="28">
        <v>141.275561775</v>
      </c>
      <c r="BO11" s="28">
        <v>1822.3226928399999</v>
      </c>
      <c r="BP11" s="28">
        <v>17.296420969</v>
      </c>
      <c r="BR11" s="25">
        <f t="shared" si="0"/>
        <v>-0.99596909153275559</v>
      </c>
      <c r="BS11" s="25">
        <f t="shared" si="1"/>
        <v>-0.99723778305033495</v>
      </c>
      <c r="BT11" s="25">
        <f t="shared" si="2"/>
        <v>-0.99527525536360595</v>
      </c>
      <c r="BU11" s="25">
        <f t="shared" si="3"/>
        <v>-0.99620293917844227</v>
      </c>
      <c r="BV11" s="25">
        <f t="shared" si="3"/>
        <v>-0.99657347030825272</v>
      </c>
      <c r="BW11" s="25">
        <f t="shared" si="4"/>
        <v>-0.99588701743494978</v>
      </c>
      <c r="BX11" s="25">
        <f t="shared" si="5"/>
        <v>-0.99427118823896377</v>
      </c>
    </row>
    <row r="12" spans="1:76" x14ac:dyDescent="0.3">
      <c r="A12" s="6" t="s">
        <v>73</v>
      </c>
      <c r="B12" s="28">
        <v>1059776.4776000001</v>
      </c>
      <c r="C12" s="28">
        <v>21291.348795999998</v>
      </c>
      <c r="D12" s="28">
        <v>43156.200558999997</v>
      </c>
      <c r="E12" s="28">
        <v>153979.04407</v>
      </c>
      <c r="F12" s="28">
        <v>130241.10016</v>
      </c>
      <c r="G12" s="28">
        <v>8934.6439678999996</v>
      </c>
      <c r="H12" s="28">
        <v>296854.62760000001</v>
      </c>
      <c r="J12" s="30" t="s">
        <v>73</v>
      </c>
      <c r="K12" s="28">
        <v>970.18750560000001</v>
      </c>
      <c r="L12" s="28">
        <v>884.80315693800003</v>
      </c>
      <c r="M12" s="28">
        <v>884.80315693800003</v>
      </c>
      <c r="N12" s="28">
        <v>2914.8246249700001</v>
      </c>
      <c r="O12" s="28">
        <v>856.43155313700004</v>
      </c>
      <c r="P12" s="28">
        <v>8218.6360748499992</v>
      </c>
      <c r="Q12" s="28">
        <v>121125.26624500001</v>
      </c>
      <c r="R12" s="28">
        <v>1967.72733148</v>
      </c>
      <c r="S12" s="28">
        <v>1048.7287431499999</v>
      </c>
      <c r="T12" s="28">
        <v>472.558649532</v>
      </c>
      <c r="U12" s="28">
        <v>31.478048428099999</v>
      </c>
      <c r="V12" s="28">
        <v>3856.3073886699999</v>
      </c>
      <c r="W12" s="28">
        <v>3856.3073886699999</v>
      </c>
      <c r="X12" s="28">
        <v>41089825.817199998</v>
      </c>
      <c r="Y12" s="28">
        <v>0</v>
      </c>
      <c r="Z12" s="28">
        <v>437.263172166</v>
      </c>
      <c r="AA12" s="28">
        <v>175.46090786900001</v>
      </c>
      <c r="AB12" s="28">
        <v>381.39325368800002</v>
      </c>
      <c r="AC12" s="28">
        <v>3497.3148621599998</v>
      </c>
      <c r="AD12" s="28">
        <v>0</v>
      </c>
      <c r="AE12" s="28">
        <v>1634.47141511</v>
      </c>
      <c r="AF12" s="28">
        <v>0</v>
      </c>
      <c r="AG12" s="28">
        <v>4223.4253172600002</v>
      </c>
      <c r="AH12" s="28">
        <v>469.269128921</v>
      </c>
      <c r="AI12" s="28">
        <v>4692.6944461800003</v>
      </c>
      <c r="AJ12" s="28">
        <v>0</v>
      </c>
      <c r="AK12" s="28">
        <v>2657.4600067900001</v>
      </c>
      <c r="AL12" s="28">
        <v>10.1172298825</v>
      </c>
      <c r="AM12" s="28">
        <v>4570.5003867900004</v>
      </c>
      <c r="AN12" s="28">
        <v>64.201512919600006</v>
      </c>
      <c r="AO12" s="28">
        <v>693.320990757</v>
      </c>
      <c r="AP12" s="28">
        <v>1582.39265398</v>
      </c>
      <c r="AQ12" s="28">
        <v>7.2242140346200001</v>
      </c>
      <c r="AR12" s="28">
        <v>0</v>
      </c>
      <c r="AS12" s="28">
        <v>491.367828723</v>
      </c>
      <c r="AT12" s="28">
        <v>21191.361322299999</v>
      </c>
      <c r="AU12" s="28">
        <v>16670.4643627</v>
      </c>
      <c r="AV12" s="28">
        <v>4520.8969596099996</v>
      </c>
      <c r="AW12" s="28">
        <v>5.2496373595200003</v>
      </c>
      <c r="AX12" s="28">
        <v>0.26621552583000002</v>
      </c>
      <c r="AY12" s="28">
        <v>228.69273499900001</v>
      </c>
      <c r="AZ12" s="28">
        <v>95.601025997999997</v>
      </c>
      <c r="BA12" s="28">
        <v>5386.0297262399999</v>
      </c>
      <c r="BB12" s="28">
        <v>146.83890882200001</v>
      </c>
      <c r="BC12" s="28">
        <v>22.121923411400001</v>
      </c>
      <c r="BD12" s="28">
        <v>7695.7612799999997</v>
      </c>
      <c r="BE12" s="28">
        <v>439.32472442199997</v>
      </c>
      <c r="BF12" s="28">
        <v>30.261724264600002</v>
      </c>
      <c r="BG12" s="28">
        <v>210.15956238300001</v>
      </c>
      <c r="BH12" s="28">
        <v>0.857193383378</v>
      </c>
      <c r="BI12" s="28">
        <v>1326.93559228</v>
      </c>
      <c r="BJ12" s="28">
        <v>802.86010413199995</v>
      </c>
      <c r="BK12" s="28">
        <v>0</v>
      </c>
      <c r="BL12" s="28">
        <v>384.697532137</v>
      </c>
      <c r="BM12" s="28">
        <v>1165.3394283299999</v>
      </c>
      <c r="BN12" s="28">
        <v>7043.9594019400001</v>
      </c>
      <c r="BO12" s="28">
        <v>35828.6795059</v>
      </c>
      <c r="BP12" s="28">
        <v>263.26623032200001</v>
      </c>
      <c r="BR12" s="25">
        <f t="shared" si="0"/>
        <v>-0.88570677986804935</v>
      </c>
      <c r="BS12" s="25">
        <f t="shared" si="1"/>
        <v>-0.92323307317115255</v>
      </c>
      <c r="BT12" s="25">
        <f t="shared" si="2"/>
        <v>-0.8912625674782354</v>
      </c>
      <c r="BU12" s="25">
        <f t="shared" si="3"/>
        <v>-0.86237502999001447</v>
      </c>
      <c r="BV12" s="25">
        <f t="shared" si="3"/>
        <v>-0.87200304402972262</v>
      </c>
      <c r="BW12" s="25">
        <f t="shared" si="4"/>
        <v>-0.85148422286916448</v>
      </c>
      <c r="BX12" s="25">
        <f t="shared" si="5"/>
        <v>-0.87930563927681882</v>
      </c>
    </row>
    <row r="13" spans="1:76" x14ac:dyDescent="0.3">
      <c r="A13" s="6" t="s">
        <v>86</v>
      </c>
      <c r="BR13" s="25" t="str">
        <f t="shared" si="0"/>
        <v/>
      </c>
      <c r="BS13" s="25" t="str">
        <f t="shared" si="1"/>
        <v/>
      </c>
      <c r="BT13" s="25" t="str">
        <f t="shared" si="2"/>
        <v/>
      </c>
      <c r="BU13" s="25" t="str">
        <f t="shared" si="3"/>
        <v/>
      </c>
      <c r="BV13" s="25" t="str">
        <f t="shared" si="3"/>
        <v/>
      </c>
      <c r="BW13" s="25" t="str">
        <f t="shared" si="4"/>
        <v/>
      </c>
      <c r="BX13" s="25" t="str">
        <f t="shared" si="5"/>
        <v/>
      </c>
    </row>
    <row r="14" spans="1:76" x14ac:dyDescent="0.3">
      <c r="A14" s="6" t="s">
        <v>180</v>
      </c>
      <c r="B14" s="28">
        <v>789.29586546999997</v>
      </c>
      <c r="C14" s="28">
        <v>16.363791551999999</v>
      </c>
      <c r="D14" s="28">
        <v>31.939785684</v>
      </c>
      <c r="E14" s="28">
        <v>112.8907833</v>
      </c>
      <c r="F14" s="28">
        <v>96.508246055000001</v>
      </c>
      <c r="G14" s="28">
        <v>6.5440797442000003</v>
      </c>
      <c r="H14" s="28">
        <v>210.07370369</v>
      </c>
      <c r="J14" s="30" t="s">
        <v>180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R14" s="25">
        <f t="shared" si="0"/>
        <v>-1</v>
      </c>
      <c r="BS14" s="25">
        <f t="shared" si="1"/>
        <v>-1</v>
      </c>
      <c r="BT14" s="25">
        <f t="shared" si="2"/>
        <v>-1</v>
      </c>
      <c r="BU14" s="25">
        <f t="shared" si="3"/>
        <v>-1</v>
      </c>
      <c r="BV14" s="25">
        <f t="shared" si="3"/>
        <v>-1</v>
      </c>
      <c r="BW14" s="25">
        <f t="shared" si="4"/>
        <v>-1</v>
      </c>
      <c r="BX14" s="25">
        <f t="shared" si="5"/>
        <v>-1</v>
      </c>
    </row>
    <row r="15" spans="1:76" s="15" customFormat="1" x14ac:dyDescent="0.3">
      <c r="A15" s="13" t="s">
        <v>88</v>
      </c>
      <c r="B15" s="42"/>
      <c r="C15" s="42"/>
      <c r="D15" s="42"/>
      <c r="E15" s="42"/>
      <c r="F15" s="42"/>
      <c r="G15" s="42"/>
      <c r="H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80" t="str">
        <f t="shared" si="0"/>
        <v/>
      </c>
      <c r="BS15" s="80" t="str">
        <f t="shared" si="1"/>
        <v/>
      </c>
      <c r="BT15" s="80" t="str">
        <f t="shared" si="2"/>
        <v/>
      </c>
      <c r="BU15" s="80" t="str">
        <f t="shared" si="3"/>
        <v/>
      </c>
      <c r="BV15" s="80" t="str">
        <f t="shared" si="3"/>
        <v/>
      </c>
      <c r="BW15" s="80" t="str">
        <f t="shared" si="4"/>
        <v/>
      </c>
      <c r="BX15" s="80" t="str">
        <f t="shared" si="5"/>
        <v/>
      </c>
    </row>
    <row r="16" spans="1:76" x14ac:dyDescent="0.3">
      <c r="A16" s="30" t="s">
        <v>181</v>
      </c>
      <c r="B16" s="28">
        <v>3113.7741724000002</v>
      </c>
      <c r="C16" s="28">
        <v>60.114857612000002</v>
      </c>
      <c r="D16" s="28">
        <v>163.23089960999999</v>
      </c>
      <c r="E16" s="28">
        <v>260.78113302000003</v>
      </c>
      <c r="F16" s="28">
        <v>212.71576059</v>
      </c>
      <c r="G16" s="28">
        <v>15.346934899000001</v>
      </c>
      <c r="H16" s="28">
        <v>1457.2956048000001</v>
      </c>
      <c r="J16" s="30" t="s">
        <v>181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R16" s="25">
        <f t="shared" si="0"/>
        <v>-1</v>
      </c>
      <c r="BS16" s="25">
        <f t="shared" si="1"/>
        <v>-1</v>
      </c>
      <c r="BT16" s="25">
        <f t="shared" si="2"/>
        <v>-1</v>
      </c>
      <c r="BU16" s="25">
        <f t="shared" si="3"/>
        <v>-1</v>
      </c>
      <c r="BV16" s="25">
        <f t="shared" si="3"/>
        <v>-1</v>
      </c>
      <c r="BW16" s="25">
        <f t="shared" si="4"/>
        <v>-1</v>
      </c>
      <c r="BX16" s="25">
        <f t="shared" si="5"/>
        <v>-1</v>
      </c>
    </row>
    <row r="17" spans="1:76" x14ac:dyDescent="0.3">
      <c r="A17" s="30" t="s">
        <v>90</v>
      </c>
      <c r="B17" s="28">
        <v>16055.183289000001</v>
      </c>
      <c r="C17" s="28">
        <v>323.96526841999997</v>
      </c>
      <c r="D17" s="28">
        <v>823.24860959</v>
      </c>
      <c r="E17" s="28">
        <v>1270.5687602</v>
      </c>
      <c r="F17" s="28">
        <v>1045.2824799</v>
      </c>
      <c r="G17" s="28">
        <v>73.526193609000003</v>
      </c>
      <c r="H17" s="28">
        <v>7985.5584011999999</v>
      </c>
      <c r="J17" s="30" t="s">
        <v>336</v>
      </c>
      <c r="K17" s="28">
        <v>7.2866317885400003</v>
      </c>
      <c r="L17" s="28">
        <v>966.17791317599995</v>
      </c>
      <c r="M17" s="28">
        <v>966.17791317599995</v>
      </c>
      <c r="N17" s="28">
        <v>2056.4848394400001</v>
      </c>
      <c r="O17" s="28">
        <v>150.014776466</v>
      </c>
      <c r="P17" s="28">
        <v>61.726431773000002</v>
      </c>
      <c r="Q17" s="28">
        <v>16060.5096816</v>
      </c>
      <c r="R17" s="28">
        <v>747.35285030199998</v>
      </c>
      <c r="S17" s="28">
        <v>7.87653331879</v>
      </c>
      <c r="T17" s="28">
        <v>113.16462603799999</v>
      </c>
      <c r="U17" s="28">
        <v>0.23641649725700001</v>
      </c>
      <c r="V17" s="28">
        <v>679.71587272900001</v>
      </c>
      <c r="W17" s="28">
        <v>679.71587272900001</v>
      </c>
      <c r="X17" s="28">
        <v>2577249.3849399998</v>
      </c>
      <c r="Y17" s="28">
        <v>0</v>
      </c>
      <c r="Z17" s="28">
        <v>245.090148855</v>
      </c>
      <c r="AA17" s="28">
        <v>51.981637973799998</v>
      </c>
      <c r="AB17" s="28">
        <v>61.457728818500001</v>
      </c>
      <c r="AC17" s="28">
        <v>26.266720099099999</v>
      </c>
      <c r="AD17" s="28">
        <v>0</v>
      </c>
      <c r="AE17" s="28">
        <v>324.07548071299999</v>
      </c>
      <c r="AF17" s="28">
        <v>0</v>
      </c>
      <c r="AG17" s="28">
        <v>741.17570697300005</v>
      </c>
      <c r="AH17" s="28">
        <v>82.352838157199997</v>
      </c>
      <c r="AI17" s="28">
        <v>823.52854513</v>
      </c>
      <c r="AJ17" s="28">
        <v>0</v>
      </c>
      <c r="AK17" s="28">
        <v>404.76197696899999</v>
      </c>
      <c r="AL17" s="28">
        <v>0.41481198245099998</v>
      </c>
      <c r="AM17" s="28">
        <v>1351.5870086499999</v>
      </c>
      <c r="AN17" s="28">
        <v>1.50547115528</v>
      </c>
      <c r="AO17" s="28">
        <v>78.506096970300007</v>
      </c>
      <c r="AP17" s="28">
        <v>109.32832918299999</v>
      </c>
      <c r="AQ17" s="28">
        <v>0.214416143014</v>
      </c>
      <c r="AR17" s="28">
        <v>0</v>
      </c>
      <c r="AS17" s="28">
        <v>60.121691182100001</v>
      </c>
      <c r="AT17" s="28">
        <v>1270.88256213</v>
      </c>
      <c r="AU17" s="28">
        <v>1045.53773056</v>
      </c>
      <c r="AV17" s="28">
        <v>225.344831572</v>
      </c>
      <c r="AW17" s="28">
        <v>0.68089261407500001</v>
      </c>
      <c r="AX17" s="28">
        <v>5.2627459669199999E-3</v>
      </c>
      <c r="AY17" s="28">
        <v>21.6339043326</v>
      </c>
      <c r="AZ17" s="28">
        <v>6.5798589626200004</v>
      </c>
      <c r="BA17" s="28">
        <v>301.01831666099997</v>
      </c>
      <c r="BB17" s="28">
        <v>15.7912180988</v>
      </c>
      <c r="BC17" s="28">
        <v>2.9434002430600001</v>
      </c>
      <c r="BD17" s="28">
        <v>430.095356294</v>
      </c>
      <c r="BE17" s="28">
        <v>186.25311935600001</v>
      </c>
      <c r="BF17" s="28">
        <v>0.70564011949100003</v>
      </c>
      <c r="BG17" s="28">
        <v>15.968958005299999</v>
      </c>
      <c r="BH17" s="28">
        <v>2.4105865947999999E-2</v>
      </c>
      <c r="BI17" s="28">
        <v>73.545365114299997</v>
      </c>
      <c r="BJ17" s="28">
        <v>423.480250963</v>
      </c>
      <c r="BK17" s="28">
        <v>0</v>
      </c>
      <c r="BL17" s="28">
        <v>3.9514924552499999</v>
      </c>
      <c r="BM17" s="28">
        <v>254.861717293</v>
      </c>
      <c r="BN17" s="28">
        <v>93.209953239599997</v>
      </c>
      <c r="BO17" s="28">
        <v>7988.58156848</v>
      </c>
      <c r="BP17" s="28">
        <v>85.293140144700004</v>
      </c>
      <c r="BR17" s="25">
        <f t="shared" si="0"/>
        <v>3.3175532811570397E-4</v>
      </c>
      <c r="BS17" s="25">
        <f t="shared" si="1"/>
        <v>3.401978660784547E-4</v>
      </c>
      <c r="BT17" s="25">
        <f t="shared" si="2"/>
        <v>3.4003767117130295E-4</v>
      </c>
      <c r="BU17" s="25">
        <f t="shared" si="3"/>
        <v>2.4697752678143814E-4</v>
      </c>
      <c r="BV17" s="25">
        <f t="shared" si="3"/>
        <v>2.4419299558567251E-4</v>
      </c>
      <c r="BW17" s="25">
        <f t="shared" si="4"/>
        <v>2.6074388403600431E-4</v>
      </c>
      <c r="BX17" s="25">
        <f t="shared" si="5"/>
        <v>3.7857932133409197E-4</v>
      </c>
    </row>
    <row r="18" spans="1:76" x14ac:dyDescent="0.3">
      <c r="A18" s="30" t="s">
        <v>91</v>
      </c>
      <c r="BR18" s="25" t="str">
        <f t="shared" si="0"/>
        <v/>
      </c>
      <c r="BS18" s="25" t="str">
        <f t="shared" si="1"/>
        <v/>
      </c>
      <c r="BT18" s="25" t="str">
        <f t="shared" si="2"/>
        <v/>
      </c>
      <c r="BU18" s="25" t="str">
        <f t="shared" si="3"/>
        <v/>
      </c>
      <c r="BV18" s="25" t="str">
        <f t="shared" si="3"/>
        <v/>
      </c>
      <c r="BW18" s="25" t="str">
        <f t="shared" si="4"/>
        <v/>
      </c>
      <c r="BX18" s="25" t="str">
        <f t="shared" si="5"/>
        <v/>
      </c>
    </row>
    <row r="19" spans="1:76" x14ac:dyDescent="0.3">
      <c r="A19" s="30" t="s">
        <v>183</v>
      </c>
      <c r="B19" s="28">
        <v>1280660.8341000001</v>
      </c>
      <c r="C19" s="28">
        <v>21018.454204999998</v>
      </c>
      <c r="D19" s="28">
        <v>64890.471084999997</v>
      </c>
      <c r="E19" s="28">
        <v>219776.51131</v>
      </c>
      <c r="F19" s="28">
        <v>130522.37944</v>
      </c>
      <c r="G19" s="28">
        <v>7257.1401880000003</v>
      </c>
      <c r="H19" s="28">
        <v>429991.79976999998</v>
      </c>
      <c r="J19" s="30" t="s">
        <v>183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R19" s="25">
        <f t="shared" si="0"/>
        <v>-1</v>
      </c>
      <c r="BS19" s="25">
        <f t="shared" si="1"/>
        <v>-1</v>
      </c>
      <c r="BT19" s="25">
        <f t="shared" si="2"/>
        <v>-1</v>
      </c>
      <c r="BU19" s="25">
        <f t="shared" si="3"/>
        <v>-1</v>
      </c>
      <c r="BV19" s="25">
        <f t="shared" si="3"/>
        <v>-1</v>
      </c>
      <c r="BW19" s="25">
        <f t="shared" si="4"/>
        <v>-1</v>
      </c>
      <c r="BX19" s="25">
        <f t="shared" si="5"/>
        <v>-1</v>
      </c>
    </row>
    <row r="20" spans="1:76" x14ac:dyDescent="0.3">
      <c r="A20" s="30" t="s">
        <v>184</v>
      </c>
      <c r="B20" s="28">
        <v>5742.1755831999999</v>
      </c>
      <c r="C20" s="28">
        <v>89.233585290999997</v>
      </c>
      <c r="D20" s="28">
        <v>317.48604434999999</v>
      </c>
      <c r="E20" s="28">
        <v>671.04098974999999</v>
      </c>
      <c r="F20" s="28">
        <v>535.15368749000004</v>
      </c>
      <c r="G20" s="28">
        <v>41.440682995000003</v>
      </c>
      <c r="H20" s="28">
        <v>1655.2132568</v>
      </c>
      <c r="J20" s="30" t="s">
        <v>184</v>
      </c>
      <c r="K20" s="28">
        <v>5.1891431517099997</v>
      </c>
      <c r="L20" s="28">
        <v>184.75325168500001</v>
      </c>
      <c r="M20" s="28">
        <v>184.75325168500001</v>
      </c>
      <c r="N20" s="28">
        <v>397.30639339599998</v>
      </c>
      <c r="O20" s="28">
        <v>31.518651143100001</v>
      </c>
      <c r="P20" s="28">
        <v>43.958174219100002</v>
      </c>
      <c r="Q20" s="28">
        <v>5605.4438029700004</v>
      </c>
      <c r="R20" s="28">
        <v>147.96503568</v>
      </c>
      <c r="S20" s="28">
        <v>5.6092187636100004</v>
      </c>
      <c r="T20" s="28">
        <v>23.0928125077</v>
      </c>
      <c r="U20" s="28">
        <v>0.16836301272699999</v>
      </c>
      <c r="V20" s="28">
        <v>142.71556573300001</v>
      </c>
      <c r="W20" s="28">
        <v>142.71556573300001</v>
      </c>
      <c r="X20" s="28">
        <v>1273660.2285800001</v>
      </c>
      <c r="Y20" s="28">
        <v>0</v>
      </c>
      <c r="Z20" s="28">
        <v>47.704698471999997</v>
      </c>
      <c r="AA20" s="28">
        <v>10.443654116699999</v>
      </c>
      <c r="AB20" s="28">
        <v>13.0327700251</v>
      </c>
      <c r="AC20" s="28">
        <v>18.705706663899999</v>
      </c>
      <c r="AD20" s="28">
        <v>0</v>
      </c>
      <c r="AE20" s="28">
        <v>86.878172652800004</v>
      </c>
      <c r="AF20" s="28">
        <v>0</v>
      </c>
      <c r="AG20" s="28">
        <v>280.23849689799999</v>
      </c>
      <c r="AH20" s="28">
        <v>31.1376151722</v>
      </c>
      <c r="AI20" s="28">
        <v>311.37611206999998</v>
      </c>
      <c r="AJ20" s="28">
        <v>0</v>
      </c>
      <c r="AK20" s="28">
        <v>86.407713993000002</v>
      </c>
      <c r="AL20" s="28">
        <v>0.22894115621399999</v>
      </c>
      <c r="AM20" s="28">
        <v>271.58088814600001</v>
      </c>
      <c r="AN20" s="28">
        <v>1.0187086011099999</v>
      </c>
      <c r="AO20" s="28">
        <v>34.981732623399999</v>
      </c>
      <c r="AP20" s="28">
        <v>52.931443487300001</v>
      </c>
      <c r="AQ20" s="28">
        <v>0.13197053445500001</v>
      </c>
      <c r="AR20" s="28">
        <v>0</v>
      </c>
      <c r="AS20" s="28">
        <v>26.519213456999999</v>
      </c>
      <c r="AT20" s="28">
        <v>648.37826280900003</v>
      </c>
      <c r="AU20" s="28">
        <v>516.70601073299997</v>
      </c>
      <c r="AV20" s="28">
        <v>131.67225207600001</v>
      </c>
      <c r="AW20" s="28">
        <v>0.29818154422699999</v>
      </c>
      <c r="AX20" s="28">
        <v>3.8466863318900001E-3</v>
      </c>
      <c r="AY20" s="28">
        <v>9.8970965448099992</v>
      </c>
      <c r="AZ20" s="28">
        <v>3.18814596582</v>
      </c>
      <c r="BA20" s="28">
        <v>152.77148453699999</v>
      </c>
      <c r="BB20" s="28">
        <v>7.0868836819399998</v>
      </c>
      <c r="BC20" s="28">
        <v>1.28509392516</v>
      </c>
      <c r="BD20" s="28">
        <v>218.28140225000001</v>
      </c>
      <c r="BE20" s="28">
        <v>36.674238416100003</v>
      </c>
      <c r="BF20" s="28">
        <v>0.47864372085099999</v>
      </c>
      <c r="BG20" s="28">
        <v>7.5880775751399998</v>
      </c>
      <c r="BH20" s="28">
        <v>1.51444419385E-2</v>
      </c>
      <c r="BI20" s="28">
        <v>40.084933249099997</v>
      </c>
      <c r="BJ20" s="28">
        <v>82.613317554399998</v>
      </c>
      <c r="BK20" s="28">
        <v>0</v>
      </c>
      <c r="BL20" s="28">
        <v>2.2568765391399999</v>
      </c>
      <c r="BM20" s="28">
        <v>52.406223537000002</v>
      </c>
      <c r="BN20" s="28">
        <v>45.237183485800003</v>
      </c>
      <c r="BO20" s="28">
        <v>1639.91001031</v>
      </c>
      <c r="BP20" s="28">
        <v>17.0392632619</v>
      </c>
      <c r="BR20" s="25">
        <f t="shared" si="0"/>
        <v>-2.381184243652152E-2</v>
      </c>
      <c r="BS20" s="25">
        <f t="shared" si="1"/>
        <v>-2.6396032732728919E-2</v>
      </c>
      <c r="BT20" s="25">
        <f t="shared" si="2"/>
        <v>-1.9244727095041554E-2</v>
      </c>
      <c r="BU20" s="25">
        <f t="shared" si="3"/>
        <v>-3.3772492719771237E-2</v>
      </c>
      <c r="BV20" s="25">
        <f t="shared" si="3"/>
        <v>-3.4471736228753505E-2</v>
      </c>
      <c r="BW20" s="25">
        <f t="shared" si="4"/>
        <v>-3.271542957107109E-2</v>
      </c>
      <c r="BX20" s="25">
        <f t="shared" si="5"/>
        <v>-9.2454832796503451E-3</v>
      </c>
    </row>
    <row r="21" spans="1:76" x14ac:dyDescent="0.3">
      <c r="A21" s="30" t="s">
        <v>185</v>
      </c>
      <c r="B21" s="28">
        <v>48044.081117000002</v>
      </c>
      <c r="C21" s="28">
        <v>903.48601655000004</v>
      </c>
      <c r="D21" s="28">
        <v>1824.5326078000001</v>
      </c>
      <c r="E21" s="28">
        <v>6483.4096834000002</v>
      </c>
      <c r="F21" s="28">
        <v>5467.0170293000001</v>
      </c>
      <c r="G21" s="28">
        <v>400.53597679000001</v>
      </c>
      <c r="H21" s="28">
        <v>13465.268074</v>
      </c>
      <c r="J21" s="30" t="s">
        <v>185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28">
        <v>0</v>
      </c>
      <c r="BJ21" s="28">
        <v>0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R21" s="25">
        <f t="shared" si="0"/>
        <v>-1</v>
      </c>
      <c r="BS21" s="25">
        <f t="shared" si="1"/>
        <v>-1</v>
      </c>
      <c r="BT21" s="25">
        <f t="shared" si="2"/>
        <v>-1</v>
      </c>
      <c r="BU21" s="25">
        <f t="shared" si="3"/>
        <v>-1</v>
      </c>
      <c r="BV21" s="25">
        <f t="shared" si="3"/>
        <v>-1</v>
      </c>
      <c r="BW21" s="25">
        <f t="shared" si="4"/>
        <v>-1</v>
      </c>
      <c r="BX21" s="25">
        <f t="shared" si="5"/>
        <v>-1</v>
      </c>
    </row>
    <row r="22" spans="1:76" x14ac:dyDescent="0.3">
      <c r="A22" s="30" t="s">
        <v>186</v>
      </c>
      <c r="B22" s="28">
        <v>1004209.017</v>
      </c>
      <c r="C22" s="28">
        <v>14942.991896</v>
      </c>
      <c r="D22" s="28">
        <v>57346.795590000002</v>
      </c>
      <c r="E22" s="28">
        <v>189274.25357999999</v>
      </c>
      <c r="F22" s="28">
        <v>100571.73054</v>
      </c>
      <c r="G22" s="28">
        <v>5003.9190589999998</v>
      </c>
      <c r="H22" s="28">
        <v>325181.77413999999</v>
      </c>
      <c r="J22" s="30" t="s">
        <v>186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R22" s="25">
        <f t="shared" si="0"/>
        <v>-1</v>
      </c>
      <c r="BS22" s="25">
        <f t="shared" si="1"/>
        <v>-1</v>
      </c>
      <c r="BT22" s="25">
        <f t="shared" si="2"/>
        <v>-1</v>
      </c>
      <c r="BU22" s="25">
        <f t="shared" si="3"/>
        <v>-1</v>
      </c>
      <c r="BV22" s="25">
        <f t="shared" si="3"/>
        <v>-1</v>
      </c>
      <c r="BW22" s="25">
        <f t="shared" si="4"/>
        <v>-1</v>
      </c>
      <c r="BX22" s="25">
        <f t="shared" si="5"/>
        <v>-1</v>
      </c>
    </row>
    <row r="23" spans="1:76" x14ac:dyDescent="0.3">
      <c r="A23" s="30" t="s">
        <v>187</v>
      </c>
      <c r="B23" s="28">
        <v>103257.43898000001</v>
      </c>
      <c r="C23" s="28">
        <v>2020.6739229</v>
      </c>
      <c r="D23" s="28">
        <v>4492.4142423000003</v>
      </c>
      <c r="E23" s="28">
        <v>12023.696134</v>
      </c>
      <c r="F23" s="28">
        <v>10193.892883</v>
      </c>
      <c r="G23" s="28">
        <v>740.52339858000005</v>
      </c>
      <c r="H23" s="28">
        <v>35987.275000000001</v>
      </c>
      <c r="J23" s="30" t="s">
        <v>187</v>
      </c>
      <c r="K23" s="28">
        <v>367.18619338799999</v>
      </c>
      <c r="L23" s="28">
        <v>3122.4510397099998</v>
      </c>
      <c r="M23" s="28">
        <v>3122.4510397099998</v>
      </c>
      <c r="N23" s="28">
        <v>7013.9593795500004</v>
      </c>
      <c r="O23" s="28">
        <v>741.26086938599997</v>
      </c>
      <c r="P23" s="28">
        <v>3110.5006632499999</v>
      </c>
      <c r="Q23" s="28">
        <v>103255.333499</v>
      </c>
      <c r="R23" s="28">
        <v>2872.9585139699998</v>
      </c>
      <c r="S23" s="28">
        <v>396.911593106</v>
      </c>
      <c r="T23" s="28">
        <v>497.29765673999998</v>
      </c>
      <c r="U23" s="28">
        <v>11.913459445399999</v>
      </c>
      <c r="V23" s="28">
        <v>3350.0254970699998</v>
      </c>
      <c r="W23" s="28">
        <v>3350.0254970699998</v>
      </c>
      <c r="X23" s="28">
        <v>25127050.049800001</v>
      </c>
      <c r="Y23" s="28">
        <v>0</v>
      </c>
      <c r="Z23" s="28">
        <v>867.97248338700001</v>
      </c>
      <c r="AA23" s="28">
        <v>213.59219316299999</v>
      </c>
      <c r="AB23" s="28">
        <v>314.56759542399999</v>
      </c>
      <c r="AC23" s="28">
        <v>1323.6243058299999</v>
      </c>
      <c r="AD23" s="28">
        <v>0</v>
      </c>
      <c r="AE23" s="28">
        <v>2020.63740059</v>
      </c>
      <c r="AF23" s="28">
        <v>0</v>
      </c>
      <c r="AG23" s="28">
        <v>4043.06497614</v>
      </c>
      <c r="AH23" s="28">
        <v>449.229131172</v>
      </c>
      <c r="AI23" s="28">
        <v>4492.2941073100001</v>
      </c>
      <c r="AJ23" s="28">
        <v>0</v>
      </c>
      <c r="AK23" s="28">
        <v>2123.6738624499999</v>
      </c>
      <c r="AL23" s="28">
        <v>5.50509941379</v>
      </c>
      <c r="AM23" s="28">
        <v>5556.6254886099996</v>
      </c>
      <c r="AN23" s="28">
        <v>31.438468776499999</v>
      </c>
      <c r="AO23" s="28">
        <v>532.61087005399997</v>
      </c>
      <c r="AP23" s="28">
        <v>998.91652575800003</v>
      </c>
      <c r="AQ23" s="28">
        <v>3.6772239977500001</v>
      </c>
      <c r="AR23" s="28">
        <v>0</v>
      </c>
      <c r="AS23" s="28">
        <v>391.37757372499999</v>
      </c>
      <c r="AT23" s="28">
        <v>12023.7810804</v>
      </c>
      <c r="AU23" s="28">
        <v>10194.0119796</v>
      </c>
      <c r="AV23" s="28">
        <v>1829.76910079</v>
      </c>
      <c r="AW23" s="28">
        <v>4.3010139909699996</v>
      </c>
      <c r="AX23" s="28">
        <v>0.127321840529</v>
      </c>
      <c r="AY23" s="28">
        <v>162.46289441499999</v>
      </c>
      <c r="AZ23" s="28">
        <v>60.271667759099998</v>
      </c>
      <c r="BA23" s="28">
        <v>3179.4616482900001</v>
      </c>
      <c r="BB23" s="28">
        <v>110.20973067200001</v>
      </c>
      <c r="BC23" s="28">
        <v>18.354377249399999</v>
      </c>
      <c r="BD23" s="28">
        <v>4542.8968588500002</v>
      </c>
      <c r="BE23" s="28">
        <v>697.77772364299994</v>
      </c>
      <c r="BF23" s="28">
        <v>14.8063713815</v>
      </c>
      <c r="BG23" s="28">
        <v>137.16215473099999</v>
      </c>
      <c r="BH23" s="28">
        <v>0.43217872255400003</v>
      </c>
      <c r="BI23" s="28">
        <v>740.51254014999995</v>
      </c>
      <c r="BJ23" s="28">
        <v>1516.6125233</v>
      </c>
      <c r="BK23" s="28">
        <v>0</v>
      </c>
      <c r="BL23" s="28">
        <v>148.68213671199999</v>
      </c>
      <c r="BM23" s="28">
        <v>1156.0287688599999</v>
      </c>
      <c r="BN23" s="28">
        <v>2783.0187164600002</v>
      </c>
      <c r="BO23" s="28">
        <v>35986.281531100001</v>
      </c>
      <c r="BP23" s="28">
        <v>341.683075745</v>
      </c>
      <c r="BR23" s="25">
        <f t="shared" si="0"/>
        <v>-2.0390598690073824E-5</v>
      </c>
      <c r="BS23" s="25">
        <f t="shared" si="1"/>
        <v>-1.8074321436084974E-5</v>
      </c>
      <c r="BT23" s="25">
        <f t="shared" si="2"/>
        <v>-2.6741743641770263E-5</v>
      </c>
      <c r="BU23" s="25">
        <f t="shared" si="3"/>
        <v>7.0649157341938744E-6</v>
      </c>
      <c r="BV23" s="25">
        <f t="shared" si="3"/>
        <v>1.1683132378022064E-5</v>
      </c>
      <c r="BW23" s="25">
        <f t="shared" si="4"/>
        <v>-1.4663182852723046E-5</v>
      </c>
      <c r="BX23" s="25">
        <f t="shared" si="5"/>
        <v>-2.7606116328623176E-5</v>
      </c>
    </row>
    <row r="24" spans="1:76" x14ac:dyDescent="0.3">
      <c r="A24" s="30" t="s">
        <v>188</v>
      </c>
      <c r="B24" s="28">
        <v>1069.0739368</v>
      </c>
      <c r="C24" s="28">
        <v>19.637448355</v>
      </c>
      <c r="D24" s="28">
        <v>46.163376780999997</v>
      </c>
      <c r="E24" s="28">
        <v>132.17484830000001</v>
      </c>
      <c r="F24" s="28">
        <v>112.64363552</v>
      </c>
      <c r="G24" s="28">
        <v>8.4209582594000008</v>
      </c>
      <c r="H24" s="28">
        <v>330.55160045000002</v>
      </c>
      <c r="J24" s="30" t="s">
        <v>188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R24" s="25">
        <f t="shared" si="0"/>
        <v>-1</v>
      </c>
      <c r="BS24" s="25">
        <f t="shared" si="1"/>
        <v>-1</v>
      </c>
      <c r="BT24" s="25">
        <f t="shared" si="2"/>
        <v>-1</v>
      </c>
      <c r="BU24" s="25">
        <f t="shared" si="3"/>
        <v>-1</v>
      </c>
      <c r="BV24" s="25">
        <f t="shared" si="3"/>
        <v>-1</v>
      </c>
      <c r="BW24" s="25">
        <f t="shared" si="4"/>
        <v>-1</v>
      </c>
      <c r="BX24" s="25">
        <f t="shared" si="5"/>
        <v>-1</v>
      </c>
    </row>
    <row r="25" spans="1:76" x14ac:dyDescent="0.3">
      <c r="A25" s="30" t="s">
        <v>189</v>
      </c>
      <c r="B25" s="28">
        <v>120517.35066</v>
      </c>
      <c r="C25" s="28">
        <v>2365.381425</v>
      </c>
      <c r="D25" s="28">
        <v>4332.3509362000004</v>
      </c>
      <c r="E25" s="28">
        <v>17128.332804000001</v>
      </c>
      <c r="F25" s="28">
        <v>14846.303196999999</v>
      </c>
      <c r="G25" s="28">
        <v>1087.7524092000001</v>
      </c>
      <c r="H25" s="28">
        <v>30711.920964000001</v>
      </c>
      <c r="J25" s="30" t="s">
        <v>189</v>
      </c>
      <c r="K25" s="28">
        <v>105.015884873</v>
      </c>
      <c r="L25" s="28">
        <v>126.072277974</v>
      </c>
      <c r="M25" s="28">
        <v>126.072277974</v>
      </c>
      <c r="N25" s="28">
        <v>379.75433610200002</v>
      </c>
      <c r="O25" s="28">
        <v>97.236432071199999</v>
      </c>
      <c r="P25" s="28">
        <v>889.60871584999995</v>
      </c>
      <c r="Q25" s="28">
        <v>16342.6868577</v>
      </c>
      <c r="R25" s="28">
        <v>236.124399958</v>
      </c>
      <c r="S25" s="28">
        <v>113.517415117</v>
      </c>
      <c r="T25" s="28">
        <v>54.612343076599998</v>
      </c>
      <c r="U25" s="28">
        <v>3.4072613344699998</v>
      </c>
      <c r="V25" s="28">
        <v>437.96626273300001</v>
      </c>
      <c r="W25" s="28">
        <v>437.96626273300001</v>
      </c>
      <c r="X25" s="28">
        <v>4989186.2088400004</v>
      </c>
      <c r="Y25" s="28">
        <v>0</v>
      </c>
      <c r="Z25" s="28">
        <v>54.965999613699999</v>
      </c>
      <c r="AA25" s="28">
        <v>20.592164712100001</v>
      </c>
      <c r="AB25" s="28">
        <v>43.133264615400002</v>
      </c>
      <c r="AC25" s="28">
        <v>378.55923658400002</v>
      </c>
      <c r="AD25" s="28">
        <v>0</v>
      </c>
      <c r="AE25" s="28">
        <v>321.49814291600001</v>
      </c>
      <c r="AF25" s="28">
        <v>0</v>
      </c>
      <c r="AG25" s="28">
        <v>526.507752579</v>
      </c>
      <c r="AH25" s="28">
        <v>58.500817581200003</v>
      </c>
      <c r="AI25" s="28">
        <v>585.00857015999998</v>
      </c>
      <c r="AJ25" s="28">
        <v>0</v>
      </c>
      <c r="AK25" s="28">
        <v>299.801646963</v>
      </c>
      <c r="AL25" s="28">
        <v>1.22149716354</v>
      </c>
      <c r="AM25" s="28">
        <v>536.31819980700004</v>
      </c>
      <c r="AN25" s="28">
        <v>7.71568624955</v>
      </c>
      <c r="AO25" s="28">
        <v>85.291714666900006</v>
      </c>
      <c r="AP25" s="28">
        <v>192.455135095</v>
      </c>
      <c r="AQ25" s="28">
        <v>0.86962394459799996</v>
      </c>
      <c r="AR25" s="28">
        <v>0</v>
      </c>
      <c r="AS25" s="28">
        <v>60.589480040200002</v>
      </c>
      <c r="AT25" s="28">
        <v>2335.46788646</v>
      </c>
      <c r="AU25" s="28">
        <v>2024.14979651</v>
      </c>
      <c r="AV25" s="28">
        <v>311.31808994900001</v>
      </c>
      <c r="AW25" s="28">
        <v>0.64854029556299997</v>
      </c>
      <c r="AX25" s="28">
        <v>3.1962502763999999E-2</v>
      </c>
      <c r="AY25" s="28">
        <v>27.9988013348</v>
      </c>
      <c r="AZ25" s="28">
        <v>11.6264770277</v>
      </c>
      <c r="BA25" s="28">
        <v>652.815655257</v>
      </c>
      <c r="BB25" s="28">
        <v>18.037559867300001</v>
      </c>
      <c r="BC25" s="28">
        <v>2.7352900419399999</v>
      </c>
      <c r="BD25" s="28">
        <v>932.76647255700004</v>
      </c>
      <c r="BE25" s="28">
        <v>53.330796100999997</v>
      </c>
      <c r="BF25" s="28">
        <v>3.6367052654099998</v>
      </c>
      <c r="BG25" s="28">
        <v>25.606051697200002</v>
      </c>
      <c r="BH25" s="28">
        <v>0.103143508146</v>
      </c>
      <c r="BI25" s="28">
        <v>148.152410245</v>
      </c>
      <c r="BJ25" s="28">
        <v>100.085497859</v>
      </c>
      <c r="BK25" s="28">
        <v>0</v>
      </c>
      <c r="BL25" s="28">
        <v>41.674318991200003</v>
      </c>
      <c r="BM25" s="28">
        <v>133.91091666400001</v>
      </c>
      <c r="BN25" s="28">
        <v>763.73072527500005</v>
      </c>
      <c r="BO25" s="28">
        <v>4121.9533696899998</v>
      </c>
      <c r="BP25" s="28">
        <v>31.127475780099999</v>
      </c>
      <c r="BR25" s="25">
        <f t="shared" si="0"/>
        <v>-0.86439556820490104</v>
      </c>
      <c r="BS25" s="25">
        <f t="shared" si="1"/>
        <v>-0.86408190259801332</v>
      </c>
      <c r="BT25" s="25">
        <f t="shared" si="2"/>
        <v>-0.86496740943310468</v>
      </c>
      <c r="BU25" s="25">
        <f t="shared" si="3"/>
        <v>-0.86364884935476061</v>
      </c>
      <c r="BV25" s="25">
        <f t="shared" si="3"/>
        <v>-0.86365967543226374</v>
      </c>
      <c r="BW25" s="25">
        <f t="shared" si="4"/>
        <v>-0.86379951081518591</v>
      </c>
      <c r="BX25" s="25">
        <f t="shared" si="5"/>
        <v>-0.86578653368762948</v>
      </c>
    </row>
    <row r="26" spans="1:76" x14ac:dyDescent="0.3">
      <c r="A26" s="30" t="s">
        <v>190</v>
      </c>
      <c r="B26" s="28">
        <v>70629.789510999995</v>
      </c>
      <c r="C26" s="28">
        <v>1417.6506526999999</v>
      </c>
      <c r="D26" s="28">
        <v>3715.8863557</v>
      </c>
      <c r="E26" s="28">
        <v>5063.9487133000002</v>
      </c>
      <c r="F26" s="28">
        <v>4156.3215790000004</v>
      </c>
      <c r="G26" s="28">
        <v>293.33949319999999</v>
      </c>
      <c r="H26" s="28">
        <v>37154.255448999997</v>
      </c>
      <c r="J26" s="30" t="s">
        <v>190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R26" s="25">
        <f t="shared" si="0"/>
        <v>-1</v>
      </c>
      <c r="BS26" s="25">
        <f t="shared" si="1"/>
        <v>-1</v>
      </c>
      <c r="BT26" s="25">
        <f t="shared" si="2"/>
        <v>-1</v>
      </c>
      <c r="BU26" s="25">
        <f t="shared" si="3"/>
        <v>-1</v>
      </c>
      <c r="BV26" s="25">
        <f t="shared" si="3"/>
        <v>-1</v>
      </c>
      <c r="BW26" s="25">
        <f t="shared" si="4"/>
        <v>-1</v>
      </c>
      <c r="BX26" s="25">
        <f t="shared" si="5"/>
        <v>-1</v>
      </c>
    </row>
    <row r="27" spans="1:76" x14ac:dyDescent="0.3">
      <c r="A27" s="30" t="s">
        <v>191</v>
      </c>
      <c r="B27" s="28">
        <v>414270.86027</v>
      </c>
      <c r="C27" s="28">
        <v>7425.0724763999997</v>
      </c>
      <c r="D27" s="28">
        <v>16930.021111999999</v>
      </c>
      <c r="E27" s="28">
        <v>63625.364475000002</v>
      </c>
      <c r="F27" s="28">
        <v>49767.026299999998</v>
      </c>
      <c r="G27" s="28">
        <v>3504.1628175000001</v>
      </c>
      <c r="H27" s="28">
        <v>98647.663262000002</v>
      </c>
      <c r="J27" s="30" t="s">
        <v>191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R27" s="25">
        <f t="shared" si="0"/>
        <v>-1</v>
      </c>
      <c r="BS27" s="25">
        <f t="shared" si="1"/>
        <v>-1</v>
      </c>
      <c r="BT27" s="25">
        <f t="shared" si="2"/>
        <v>-1</v>
      </c>
      <c r="BU27" s="25">
        <f t="shared" si="3"/>
        <v>-1</v>
      </c>
      <c r="BV27" s="25">
        <f t="shared" si="3"/>
        <v>-1</v>
      </c>
      <c r="BW27" s="25">
        <f t="shared" si="4"/>
        <v>-1</v>
      </c>
      <c r="BX27" s="25">
        <f t="shared" si="5"/>
        <v>-1</v>
      </c>
    </row>
    <row r="28" spans="1:76" x14ac:dyDescent="0.3">
      <c r="A28" s="30" t="s">
        <v>192</v>
      </c>
      <c r="B28" s="28">
        <v>33873.763251999997</v>
      </c>
      <c r="C28" s="28">
        <v>544.48937732000002</v>
      </c>
      <c r="D28" s="28">
        <v>1743.9859277</v>
      </c>
      <c r="E28" s="28">
        <v>5772.6630591000003</v>
      </c>
      <c r="F28" s="28">
        <v>3554.7458674999998</v>
      </c>
      <c r="G28" s="28">
        <v>208.60109718999999</v>
      </c>
      <c r="H28" s="28">
        <v>10463.313034000001</v>
      </c>
      <c r="J28" s="30" t="s">
        <v>192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R28" s="25">
        <f t="shared" si="0"/>
        <v>-1</v>
      </c>
      <c r="BS28" s="25">
        <f t="shared" si="1"/>
        <v>-1</v>
      </c>
      <c r="BT28" s="25">
        <f t="shared" si="2"/>
        <v>-1</v>
      </c>
      <c r="BU28" s="25">
        <f t="shared" si="3"/>
        <v>-1</v>
      </c>
      <c r="BV28" s="25">
        <f t="shared" si="3"/>
        <v>-1</v>
      </c>
      <c r="BW28" s="25">
        <f t="shared" si="4"/>
        <v>-1</v>
      </c>
      <c r="BX28" s="25">
        <f t="shared" si="5"/>
        <v>-1</v>
      </c>
    </row>
    <row r="29" spans="1:76" x14ac:dyDescent="0.3">
      <c r="A29" s="30" t="s">
        <v>193</v>
      </c>
      <c r="B29" s="28">
        <v>665554.34265999997</v>
      </c>
      <c r="C29" s="28">
        <v>12833.244078</v>
      </c>
      <c r="D29" s="28">
        <v>23652.668911000001</v>
      </c>
      <c r="E29" s="28">
        <v>93007.531887999998</v>
      </c>
      <c r="F29" s="28">
        <v>78617.772788000002</v>
      </c>
      <c r="G29" s="28">
        <v>5703.9650933000003</v>
      </c>
      <c r="H29" s="28">
        <v>180889.15448</v>
      </c>
      <c r="J29" s="30" t="s">
        <v>193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R29" s="25">
        <f t="shared" si="0"/>
        <v>-1</v>
      </c>
      <c r="BS29" s="25">
        <f t="shared" si="1"/>
        <v>-1</v>
      </c>
      <c r="BT29" s="25">
        <f t="shared" si="2"/>
        <v>-1</v>
      </c>
      <c r="BU29" s="25">
        <f t="shared" si="3"/>
        <v>-1</v>
      </c>
      <c r="BV29" s="25">
        <f t="shared" si="3"/>
        <v>-1</v>
      </c>
      <c r="BW29" s="25">
        <f t="shared" si="4"/>
        <v>-1</v>
      </c>
      <c r="BX29" s="25">
        <f t="shared" si="5"/>
        <v>-1</v>
      </c>
    </row>
    <row r="30" spans="1:76" x14ac:dyDescent="0.3">
      <c r="A30" s="30" t="s">
        <v>194</v>
      </c>
      <c r="B30" s="28">
        <v>30095.975173999999</v>
      </c>
      <c r="C30" s="28">
        <v>567.53488920999996</v>
      </c>
      <c r="D30" s="28">
        <v>1395.5338730000001</v>
      </c>
      <c r="E30" s="28">
        <v>3482.7760745999999</v>
      </c>
      <c r="F30" s="28">
        <v>2903.6546225000002</v>
      </c>
      <c r="G30" s="28">
        <v>212.57961312</v>
      </c>
      <c r="H30" s="28">
        <v>10211.488939000001</v>
      </c>
      <c r="J30" s="30" t="s">
        <v>194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R30" s="25">
        <f t="shared" si="0"/>
        <v>-1</v>
      </c>
      <c r="BS30" s="25">
        <f t="shared" si="1"/>
        <v>-1</v>
      </c>
      <c r="BT30" s="25">
        <f t="shared" si="2"/>
        <v>-1</v>
      </c>
      <c r="BU30" s="25">
        <f t="shared" si="3"/>
        <v>-1</v>
      </c>
      <c r="BV30" s="25">
        <f t="shared" si="3"/>
        <v>-1</v>
      </c>
      <c r="BW30" s="25">
        <f t="shared" si="4"/>
        <v>-1</v>
      </c>
      <c r="BX30" s="25">
        <f t="shared" si="5"/>
        <v>-1</v>
      </c>
    </row>
    <row r="31" spans="1:76" x14ac:dyDescent="0.3">
      <c r="A31" s="30" t="s">
        <v>195</v>
      </c>
      <c r="B31" s="28">
        <v>336632.95783000003</v>
      </c>
      <c r="C31" s="28">
        <v>6280.6897859999999</v>
      </c>
      <c r="D31" s="28">
        <v>13501.924314</v>
      </c>
      <c r="E31" s="28">
        <v>48702.465028999999</v>
      </c>
      <c r="F31" s="28">
        <v>40406.873507999997</v>
      </c>
      <c r="G31" s="28">
        <v>2934.8844416000002</v>
      </c>
      <c r="H31" s="28">
        <v>79611.285491000002</v>
      </c>
      <c r="J31" s="30" t="s">
        <v>195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R31" s="25">
        <f t="shared" si="0"/>
        <v>-1</v>
      </c>
      <c r="BS31" s="25">
        <f t="shared" si="1"/>
        <v>-1</v>
      </c>
      <c r="BT31" s="25">
        <f t="shared" si="2"/>
        <v>-1</v>
      </c>
      <c r="BU31" s="25">
        <f t="shared" si="3"/>
        <v>-1</v>
      </c>
      <c r="BV31" s="25">
        <f t="shared" si="3"/>
        <v>-1</v>
      </c>
      <c r="BW31" s="25">
        <f t="shared" si="4"/>
        <v>-1</v>
      </c>
      <c r="BX31" s="25">
        <f t="shared" si="5"/>
        <v>-1</v>
      </c>
    </row>
    <row r="32" spans="1:76" x14ac:dyDescent="0.3">
      <c r="A32" s="30" t="s">
        <v>196</v>
      </c>
      <c r="B32" s="28">
        <v>9124.1867239000003</v>
      </c>
      <c r="C32" s="28">
        <v>160.56412298000001</v>
      </c>
      <c r="D32" s="28">
        <v>477.53139044</v>
      </c>
      <c r="E32" s="28">
        <v>943.64398678999999</v>
      </c>
      <c r="F32" s="28">
        <v>767.08222615</v>
      </c>
      <c r="G32" s="28">
        <v>57.561892401999998</v>
      </c>
      <c r="H32" s="28">
        <v>3371.4415098999998</v>
      </c>
      <c r="J32" s="30" t="s">
        <v>196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R32" s="25">
        <f t="shared" si="0"/>
        <v>-1</v>
      </c>
      <c r="BS32" s="25">
        <f t="shared" si="1"/>
        <v>-1</v>
      </c>
      <c r="BT32" s="25">
        <f t="shared" si="2"/>
        <v>-1</v>
      </c>
      <c r="BU32" s="25">
        <f t="shared" si="3"/>
        <v>-1</v>
      </c>
      <c r="BV32" s="25">
        <f t="shared" si="3"/>
        <v>-1</v>
      </c>
      <c r="BW32" s="25">
        <f t="shared" si="4"/>
        <v>-1</v>
      </c>
      <c r="BX32" s="25">
        <f t="shared" si="5"/>
        <v>-1</v>
      </c>
    </row>
    <row r="33" spans="1:76" x14ac:dyDescent="0.3">
      <c r="A33" s="30" t="s">
        <v>197</v>
      </c>
      <c r="B33" s="28">
        <v>151167.65995</v>
      </c>
      <c r="C33" s="28">
        <v>2887.7958130000002</v>
      </c>
      <c r="D33" s="28">
        <v>5539.052651</v>
      </c>
      <c r="E33" s="28">
        <v>21494.094707</v>
      </c>
      <c r="F33" s="28">
        <v>18233.407157000001</v>
      </c>
      <c r="G33" s="28">
        <v>1331.4747033000001</v>
      </c>
      <c r="H33" s="28">
        <v>38020.056831000002</v>
      </c>
      <c r="J33" s="30" t="s">
        <v>197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R33" s="25">
        <f t="shared" si="0"/>
        <v>-1</v>
      </c>
      <c r="BS33" s="25">
        <f t="shared" si="1"/>
        <v>-1</v>
      </c>
      <c r="BT33" s="25">
        <f t="shared" si="2"/>
        <v>-1</v>
      </c>
      <c r="BU33" s="25">
        <f t="shared" si="3"/>
        <v>-1</v>
      </c>
      <c r="BV33" s="25">
        <f t="shared" si="3"/>
        <v>-1</v>
      </c>
      <c r="BW33" s="25">
        <f t="shared" si="4"/>
        <v>-1</v>
      </c>
      <c r="BX33" s="25">
        <f t="shared" si="5"/>
        <v>-1</v>
      </c>
    </row>
    <row r="34" spans="1:76" x14ac:dyDescent="0.3">
      <c r="A34" s="30" t="s">
        <v>198</v>
      </c>
      <c r="B34" s="28">
        <v>13169.381955999999</v>
      </c>
      <c r="C34" s="28">
        <v>212.08069732999999</v>
      </c>
      <c r="D34" s="28">
        <v>729.45661938000001</v>
      </c>
      <c r="E34" s="28">
        <v>1422.1239244999999</v>
      </c>
      <c r="F34" s="28">
        <v>1135.9801516</v>
      </c>
      <c r="G34" s="28">
        <v>87.571281839999997</v>
      </c>
      <c r="H34" s="28">
        <v>4360.1111472000002</v>
      </c>
      <c r="J34" s="30" t="s">
        <v>198</v>
      </c>
      <c r="K34" s="28">
        <v>2.1562937067600001</v>
      </c>
      <c r="L34" s="28">
        <v>270.93080969900001</v>
      </c>
      <c r="M34" s="28">
        <v>270.93080969900001</v>
      </c>
      <c r="N34" s="28">
        <v>576.79016635999994</v>
      </c>
      <c r="O34" s="28">
        <v>42.150718756700002</v>
      </c>
      <c r="P34" s="28">
        <v>18.266368846599999</v>
      </c>
      <c r="Q34" s="28">
        <v>6336.53241299</v>
      </c>
      <c r="R34" s="28">
        <v>209.71953677600001</v>
      </c>
      <c r="S34" s="28">
        <v>2.3308570772200001</v>
      </c>
      <c r="T34" s="28">
        <v>31.776364497500001</v>
      </c>
      <c r="U34" s="28">
        <v>6.9961719787399998E-2</v>
      </c>
      <c r="V34" s="28">
        <v>190.981851917</v>
      </c>
      <c r="W34" s="28">
        <v>190.981851917</v>
      </c>
      <c r="X34" s="28">
        <v>1225018.1038500001</v>
      </c>
      <c r="Y34" s="28">
        <v>0</v>
      </c>
      <c r="Z34" s="28">
        <v>68.751914680400006</v>
      </c>
      <c r="AA34" s="28">
        <v>14.591420085199999</v>
      </c>
      <c r="AB34" s="28">
        <v>17.271809257899999</v>
      </c>
      <c r="AC34" s="28">
        <v>7.7729762709700001</v>
      </c>
      <c r="AD34" s="28">
        <v>0</v>
      </c>
      <c r="AE34" s="28">
        <v>96.043582032200007</v>
      </c>
      <c r="AF34" s="28">
        <v>0</v>
      </c>
      <c r="AG34" s="28">
        <v>334.37689938699998</v>
      </c>
      <c r="AH34" s="28">
        <v>37.152993524599999</v>
      </c>
      <c r="AI34" s="28">
        <v>371.52989291099999</v>
      </c>
      <c r="AJ34" s="28">
        <v>0</v>
      </c>
      <c r="AK34" s="28">
        <v>113.76957791700001</v>
      </c>
      <c r="AL34" s="28">
        <v>0.17981311022599999</v>
      </c>
      <c r="AM34" s="28">
        <v>379.39618935099998</v>
      </c>
      <c r="AN34" s="28">
        <v>0.51646061707400004</v>
      </c>
      <c r="AO34" s="28">
        <v>40.081069638499997</v>
      </c>
      <c r="AP34" s="28">
        <v>52.761742301699996</v>
      </c>
      <c r="AQ34" s="28">
        <v>8.3065096424700002E-2</v>
      </c>
      <c r="AR34" s="28">
        <v>0</v>
      </c>
      <c r="AS34" s="28">
        <v>30.891077167300001</v>
      </c>
      <c r="AT34" s="28">
        <v>629.71366390900005</v>
      </c>
      <c r="AU34" s="28">
        <v>496.95926320699999</v>
      </c>
      <c r="AV34" s="28">
        <v>132.75440070100001</v>
      </c>
      <c r="AW34" s="28">
        <v>0.35141007468199997</v>
      </c>
      <c r="AX34" s="28">
        <v>1.5984489382E-3</v>
      </c>
      <c r="AY34" s="28">
        <v>10.8587121833</v>
      </c>
      <c r="AZ34" s="28">
        <v>3.1736214595700001</v>
      </c>
      <c r="BA34" s="28">
        <v>140.17338254000001</v>
      </c>
      <c r="BB34" s="28">
        <v>8.0256081945800002</v>
      </c>
      <c r="BC34" s="28">
        <v>1.52192629883</v>
      </c>
      <c r="BD34" s="28">
        <v>200.278944714</v>
      </c>
      <c r="BE34" s="28">
        <v>52.259678216600001</v>
      </c>
      <c r="BF34" s="28">
        <v>0.24123483082300001</v>
      </c>
      <c r="BG34" s="28">
        <v>7.81048078286</v>
      </c>
      <c r="BH34" s="28">
        <v>9.1157485738899997E-3</v>
      </c>
      <c r="BI34" s="28">
        <v>39.482100255200002</v>
      </c>
      <c r="BJ34" s="28">
        <v>118.798900305</v>
      </c>
      <c r="BK34" s="28">
        <v>0</v>
      </c>
      <c r="BL34" s="28">
        <v>1.15275753631</v>
      </c>
      <c r="BM34" s="28">
        <v>71.576379105200004</v>
      </c>
      <c r="BN34" s="28">
        <v>26.953653513599999</v>
      </c>
      <c r="BO34" s="28">
        <v>2243.4629601500001</v>
      </c>
      <c r="BP34" s="28">
        <v>23.939185516199998</v>
      </c>
      <c r="BR34" s="25">
        <f t="shared" si="0"/>
        <v>-0.51884359993803186</v>
      </c>
      <c r="BS34" s="25">
        <f t="shared" si="1"/>
        <v>-0.54713661713986594</v>
      </c>
      <c r="BT34" s="25">
        <f t="shared" si="2"/>
        <v>-0.49067582219381189</v>
      </c>
      <c r="BU34" s="25">
        <f t="shared" si="3"/>
        <v>-0.55720197581909114</v>
      </c>
      <c r="BV34" s="25">
        <f t="shared" si="3"/>
        <v>-0.562528216265887</v>
      </c>
      <c r="BW34" s="25">
        <f t="shared" si="4"/>
        <v>-0.54914328732406725</v>
      </c>
      <c r="BX34" s="25">
        <f t="shared" si="5"/>
        <v>-0.48545739216058303</v>
      </c>
    </row>
    <row r="35" spans="1:76" x14ac:dyDescent="0.3">
      <c r="A35" s="30" t="s">
        <v>199</v>
      </c>
      <c r="B35" s="28">
        <v>794434.50217999995</v>
      </c>
      <c r="C35" s="28">
        <v>12486.940205999999</v>
      </c>
      <c r="D35" s="28">
        <v>41455.242961000004</v>
      </c>
      <c r="E35" s="28">
        <v>144220.25912</v>
      </c>
      <c r="F35" s="28">
        <v>83239.264288000006</v>
      </c>
      <c r="G35" s="28">
        <v>4533.5211116999999</v>
      </c>
      <c r="H35" s="28">
        <v>249161.31318999999</v>
      </c>
      <c r="J35" s="30" t="s">
        <v>199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</v>
      </c>
      <c r="BP35" s="28">
        <v>0</v>
      </c>
      <c r="BR35" s="25">
        <f t="shared" si="0"/>
        <v>-1</v>
      </c>
      <c r="BS35" s="25">
        <f t="shared" si="1"/>
        <v>-1</v>
      </c>
      <c r="BT35" s="25">
        <f t="shared" si="2"/>
        <v>-1</v>
      </c>
      <c r="BU35" s="25">
        <f t="shared" si="3"/>
        <v>-1</v>
      </c>
      <c r="BV35" s="25">
        <f t="shared" si="3"/>
        <v>-1</v>
      </c>
      <c r="BW35" s="25">
        <f t="shared" si="4"/>
        <v>-1</v>
      </c>
      <c r="BX35" s="25">
        <f t="shared" si="5"/>
        <v>-1</v>
      </c>
    </row>
    <row r="36" spans="1:76" x14ac:dyDescent="0.3">
      <c r="A36" s="30" t="s">
        <v>200</v>
      </c>
      <c r="B36" s="28">
        <v>28144.430967</v>
      </c>
      <c r="C36" s="28">
        <v>453.14745095000001</v>
      </c>
      <c r="D36" s="28">
        <v>1465.2205991000001</v>
      </c>
      <c r="E36" s="28">
        <v>4541.5911116999996</v>
      </c>
      <c r="F36" s="28">
        <v>2874.4592751999999</v>
      </c>
      <c r="G36" s="28">
        <v>174.93282427</v>
      </c>
      <c r="H36" s="28">
        <v>8741.5080961000003</v>
      </c>
      <c r="J36" s="30" t="s">
        <v>200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R36" s="25">
        <f t="shared" si="0"/>
        <v>-1</v>
      </c>
      <c r="BS36" s="25">
        <f t="shared" si="1"/>
        <v>-1</v>
      </c>
      <c r="BT36" s="25">
        <f t="shared" si="2"/>
        <v>-1</v>
      </c>
      <c r="BU36" s="25">
        <f t="shared" si="3"/>
        <v>-1</v>
      </c>
      <c r="BV36" s="25">
        <f t="shared" si="3"/>
        <v>-1</v>
      </c>
      <c r="BW36" s="25">
        <f t="shared" si="4"/>
        <v>-1</v>
      </c>
      <c r="BX36" s="25">
        <f t="shared" si="5"/>
        <v>-1</v>
      </c>
    </row>
    <row r="37" spans="1:76" x14ac:dyDescent="0.3">
      <c r="A37" s="30" t="s">
        <v>201</v>
      </c>
      <c r="B37" s="28">
        <v>18140.887559999999</v>
      </c>
      <c r="C37" s="28">
        <v>343.12823543000002</v>
      </c>
      <c r="D37" s="28">
        <v>818.02358357000003</v>
      </c>
      <c r="E37" s="28">
        <v>2187.9775199000001</v>
      </c>
      <c r="F37" s="28">
        <v>1770.2038671</v>
      </c>
      <c r="G37" s="28">
        <v>126.24404929000001</v>
      </c>
      <c r="H37" s="28">
        <v>6358.3864520999996</v>
      </c>
      <c r="J37" s="30" t="s">
        <v>201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R37" s="25">
        <f t="shared" si="0"/>
        <v>-1</v>
      </c>
      <c r="BS37" s="25">
        <f t="shared" si="1"/>
        <v>-1</v>
      </c>
      <c r="BT37" s="25">
        <f t="shared" si="2"/>
        <v>-1</v>
      </c>
      <c r="BU37" s="25">
        <f t="shared" si="3"/>
        <v>-1</v>
      </c>
      <c r="BV37" s="25">
        <f t="shared" si="3"/>
        <v>-1</v>
      </c>
      <c r="BW37" s="25">
        <f t="shared" si="4"/>
        <v>-1</v>
      </c>
      <c r="BX37" s="25">
        <f t="shared" si="5"/>
        <v>-1</v>
      </c>
    </row>
    <row r="38" spans="1:76" x14ac:dyDescent="0.3">
      <c r="A38" s="30" t="s">
        <v>202</v>
      </c>
      <c r="B38" s="28">
        <v>402523.07085000002</v>
      </c>
      <c r="C38" s="28">
        <v>5849.1578854999998</v>
      </c>
      <c r="D38" s="28">
        <v>23506.638206</v>
      </c>
      <c r="E38" s="28">
        <v>79653.492148000005</v>
      </c>
      <c r="F38" s="28">
        <v>39885.805982999998</v>
      </c>
      <c r="G38" s="28">
        <v>1807.8381326000001</v>
      </c>
      <c r="H38" s="28">
        <v>135316.18169999999</v>
      </c>
      <c r="J38" s="30" t="s">
        <v>202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  <c r="BO38" s="28">
        <v>0</v>
      </c>
      <c r="BP38" s="28">
        <v>0</v>
      </c>
      <c r="BR38" s="25">
        <f t="shared" si="0"/>
        <v>-1</v>
      </c>
      <c r="BS38" s="25">
        <f t="shared" si="1"/>
        <v>-1</v>
      </c>
      <c r="BT38" s="25">
        <f t="shared" si="2"/>
        <v>-1</v>
      </c>
      <c r="BU38" s="25">
        <f t="shared" si="3"/>
        <v>-1</v>
      </c>
      <c r="BV38" s="25">
        <f t="shared" si="3"/>
        <v>-1</v>
      </c>
      <c r="BW38" s="25">
        <f t="shared" si="4"/>
        <v>-1</v>
      </c>
      <c r="BX38" s="25">
        <f t="shared" si="5"/>
        <v>-1</v>
      </c>
    </row>
    <row r="39" spans="1:76" x14ac:dyDescent="0.3">
      <c r="A39" s="30" t="s">
        <v>203</v>
      </c>
      <c r="B39" s="28">
        <v>43924.384303999999</v>
      </c>
      <c r="C39" s="28">
        <v>739.25336486000003</v>
      </c>
      <c r="D39" s="28">
        <v>2256.3825864999999</v>
      </c>
      <c r="E39" s="28">
        <v>6289.0182763000003</v>
      </c>
      <c r="F39" s="28">
        <v>4294.7609835000003</v>
      </c>
      <c r="G39" s="28">
        <v>279.43479256000001</v>
      </c>
      <c r="H39" s="28">
        <v>14284.592468999999</v>
      </c>
      <c r="J39" s="30" t="s">
        <v>203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0</v>
      </c>
      <c r="BK39" s="28">
        <v>0</v>
      </c>
      <c r="BL39" s="28">
        <v>0</v>
      </c>
      <c r="BM39" s="28">
        <v>0</v>
      </c>
      <c r="BN39" s="28">
        <v>0</v>
      </c>
      <c r="BO39" s="28">
        <v>0</v>
      </c>
      <c r="BP39" s="28">
        <v>0</v>
      </c>
      <c r="BR39" s="25">
        <f t="shared" si="0"/>
        <v>-1</v>
      </c>
      <c r="BS39" s="25">
        <f t="shared" si="1"/>
        <v>-1</v>
      </c>
      <c r="BT39" s="25">
        <f t="shared" si="2"/>
        <v>-1</v>
      </c>
      <c r="BU39" s="25">
        <f t="shared" si="3"/>
        <v>-1</v>
      </c>
      <c r="BV39" s="25">
        <f t="shared" si="3"/>
        <v>-1</v>
      </c>
      <c r="BW39" s="25">
        <f t="shared" si="4"/>
        <v>-1</v>
      </c>
      <c r="BX39" s="25">
        <f t="shared" si="5"/>
        <v>-1</v>
      </c>
    </row>
    <row r="40" spans="1:76" x14ac:dyDescent="0.3">
      <c r="A40" s="30" t="s">
        <v>204</v>
      </c>
      <c r="B40" s="28">
        <v>167705.9676</v>
      </c>
      <c r="C40" s="28">
        <v>3306.9347084000001</v>
      </c>
      <c r="D40" s="28">
        <v>6524.5328425999996</v>
      </c>
      <c r="E40" s="28">
        <v>21173.750538</v>
      </c>
      <c r="F40" s="28">
        <v>18215.805551000001</v>
      </c>
      <c r="G40" s="28">
        <v>1328.3764814000001</v>
      </c>
      <c r="H40" s="28">
        <v>52934.596677000001</v>
      </c>
      <c r="J40" s="30" t="s">
        <v>204</v>
      </c>
      <c r="K40" s="28">
        <v>425.14894807600001</v>
      </c>
      <c r="L40" s="28">
        <v>2195.5808254499998</v>
      </c>
      <c r="M40" s="28">
        <v>2195.5808254499998</v>
      </c>
      <c r="N40" s="28">
        <v>5110.6758516800001</v>
      </c>
      <c r="O40" s="28">
        <v>645.82198074500002</v>
      </c>
      <c r="P40" s="28">
        <v>3601.51199662</v>
      </c>
      <c r="Q40" s="28">
        <v>91304.008650100004</v>
      </c>
      <c r="R40" s="28">
        <v>2242.5211367500001</v>
      </c>
      <c r="S40" s="28">
        <v>459.56682489799999</v>
      </c>
      <c r="T40" s="28">
        <v>413.60694952199998</v>
      </c>
      <c r="U40" s="28">
        <v>13.7940830094</v>
      </c>
      <c r="V40" s="28">
        <v>2915.9637074900002</v>
      </c>
      <c r="W40" s="28">
        <v>2915.9637074900002</v>
      </c>
      <c r="X40" s="28">
        <v>23703233.0134</v>
      </c>
      <c r="Y40" s="28">
        <v>0</v>
      </c>
      <c r="Z40" s="28">
        <v>647.19938822500001</v>
      </c>
      <c r="AA40" s="28">
        <v>172.344452623</v>
      </c>
      <c r="AB40" s="28">
        <v>277.52664982599998</v>
      </c>
      <c r="AC40" s="28">
        <v>1532.56785588</v>
      </c>
      <c r="AD40" s="28">
        <v>0</v>
      </c>
      <c r="AE40" s="28">
        <v>1812.11687177</v>
      </c>
      <c r="AF40" s="28">
        <v>0</v>
      </c>
      <c r="AG40" s="28">
        <v>3308.0283281500001</v>
      </c>
      <c r="AH40" s="28">
        <v>367.55882009200002</v>
      </c>
      <c r="AI40" s="28">
        <v>3675.5871482399998</v>
      </c>
      <c r="AJ40" s="28">
        <v>0</v>
      </c>
      <c r="AK40" s="28">
        <v>1889.53674826</v>
      </c>
      <c r="AL40" s="28">
        <v>5.41573030121</v>
      </c>
      <c r="AM40" s="28">
        <v>4484.6917932099996</v>
      </c>
      <c r="AN40" s="28">
        <v>32.210660660599999</v>
      </c>
      <c r="AO40" s="28">
        <v>466.96311890099997</v>
      </c>
      <c r="AP40" s="28">
        <v>932.107565712</v>
      </c>
      <c r="AQ40" s="28">
        <v>3.7106121251999999</v>
      </c>
      <c r="AR40" s="28">
        <v>0</v>
      </c>
      <c r="AS40" s="28">
        <v>339.523514068</v>
      </c>
      <c r="AT40" s="28">
        <v>11189.4531658</v>
      </c>
      <c r="AU40" s="28">
        <v>9616.4450640699997</v>
      </c>
      <c r="AV40" s="28">
        <v>1573.0081017699999</v>
      </c>
      <c r="AW40" s="28">
        <v>3.7011757568700001</v>
      </c>
      <c r="AX40" s="28">
        <v>0.13168847732300001</v>
      </c>
      <c r="AY40" s="28">
        <v>145.87397364399999</v>
      </c>
      <c r="AZ40" s="28">
        <v>56.265396614799997</v>
      </c>
      <c r="BA40" s="28">
        <v>3036.5746453000002</v>
      </c>
      <c r="BB40" s="28">
        <v>97.299381570500003</v>
      </c>
      <c r="BC40" s="28">
        <v>15.7385699058</v>
      </c>
      <c r="BD40" s="28">
        <v>4338.7491919499998</v>
      </c>
      <c r="BE40" s="28">
        <v>537.21947895599999</v>
      </c>
      <c r="BF40" s="28">
        <v>15.175067156200001</v>
      </c>
      <c r="BG40" s="28">
        <v>126.56704355799999</v>
      </c>
      <c r="BH40" s="28">
        <v>0.437728365989</v>
      </c>
      <c r="BI40" s="28">
        <v>699.06953787800001</v>
      </c>
      <c r="BJ40" s="28">
        <v>1138.3389812600001</v>
      </c>
      <c r="BK40" s="28">
        <v>0</v>
      </c>
      <c r="BL40" s="28">
        <v>170.580876287</v>
      </c>
      <c r="BM40" s="28">
        <v>974.35985300899995</v>
      </c>
      <c r="BN40" s="28">
        <v>3162.6913334000001</v>
      </c>
      <c r="BO40" s="28">
        <v>30244.816753899999</v>
      </c>
      <c r="BP40" s="28">
        <v>272.34162891400001</v>
      </c>
      <c r="BR40" s="25">
        <f t="shared" si="0"/>
        <v>-0.45557090211678308</v>
      </c>
      <c r="BS40" s="25">
        <f t="shared" si="1"/>
        <v>-0.45202520413632247</v>
      </c>
      <c r="BT40" s="25">
        <f t="shared" si="2"/>
        <v>-0.43665129183788531</v>
      </c>
      <c r="BU40" s="25">
        <f t="shared" si="3"/>
        <v>-0.47154127721876349</v>
      </c>
      <c r="BV40" s="25">
        <f t="shared" si="3"/>
        <v>-0.47208236071985948</v>
      </c>
      <c r="BW40" s="25">
        <f t="shared" si="4"/>
        <v>-0.47374140714894475</v>
      </c>
      <c r="BX40" s="25">
        <f t="shared" si="5"/>
        <v>-0.42863800515096162</v>
      </c>
    </row>
    <row r="41" spans="1:76" x14ac:dyDescent="0.3">
      <c r="A41" s="30" t="s">
        <v>205</v>
      </c>
      <c r="B41" s="28">
        <v>40614.497132999997</v>
      </c>
      <c r="C41" s="28">
        <v>781.34452141999998</v>
      </c>
      <c r="D41" s="28">
        <v>1951.7039436</v>
      </c>
      <c r="E41" s="28">
        <v>4384.4409655999998</v>
      </c>
      <c r="F41" s="28">
        <v>3621.7677263999999</v>
      </c>
      <c r="G41" s="28">
        <v>261.75356737999999</v>
      </c>
      <c r="H41" s="28">
        <v>15108.968638</v>
      </c>
      <c r="J41" s="30" t="s">
        <v>205</v>
      </c>
      <c r="K41" s="28">
        <v>71.935931857699998</v>
      </c>
      <c r="L41" s="28">
        <v>1613.4376376</v>
      </c>
      <c r="M41" s="28">
        <v>1613.4376376</v>
      </c>
      <c r="N41" s="28">
        <v>3498.1489269499998</v>
      </c>
      <c r="O41" s="28">
        <v>295.11589196</v>
      </c>
      <c r="P41" s="28">
        <v>609.38226889299995</v>
      </c>
      <c r="Q41" s="28">
        <v>40614.483236100001</v>
      </c>
      <c r="R41" s="28">
        <v>1327.62369184</v>
      </c>
      <c r="S41" s="28">
        <v>77.759432577799998</v>
      </c>
      <c r="T41" s="28">
        <v>211.86047298899999</v>
      </c>
      <c r="U41" s="28">
        <v>2.33398428929</v>
      </c>
      <c r="V41" s="28">
        <v>1335.66813499</v>
      </c>
      <c r="W41" s="28">
        <v>1335.66813499</v>
      </c>
      <c r="X41" s="28">
        <v>8927454.1292499993</v>
      </c>
      <c r="Y41" s="28">
        <v>0</v>
      </c>
      <c r="Z41" s="28">
        <v>422.48159743299999</v>
      </c>
      <c r="AA41" s="28">
        <v>94.736112762900007</v>
      </c>
      <c r="AB41" s="28">
        <v>122.796360951</v>
      </c>
      <c r="AC41" s="28">
        <v>259.31310102499998</v>
      </c>
      <c r="AD41" s="28">
        <v>0</v>
      </c>
      <c r="AE41" s="28">
        <v>781.34420819800005</v>
      </c>
      <c r="AF41" s="28">
        <v>0</v>
      </c>
      <c r="AG41" s="28">
        <v>1756.5329350300001</v>
      </c>
      <c r="AH41" s="28">
        <v>195.17029207900001</v>
      </c>
      <c r="AI41" s="28">
        <v>1951.7032271099999</v>
      </c>
      <c r="AJ41" s="28">
        <v>0</v>
      </c>
      <c r="AK41" s="28">
        <v>817.77121687099998</v>
      </c>
      <c r="AL41" s="28">
        <v>1.81955899271</v>
      </c>
      <c r="AM41" s="28">
        <v>2463.7732655499999</v>
      </c>
      <c r="AN41" s="28">
        <v>9.6053515448300004</v>
      </c>
      <c r="AO41" s="28">
        <v>210.961970041</v>
      </c>
      <c r="AP41" s="28">
        <v>361.16058520600001</v>
      </c>
      <c r="AQ41" s="28">
        <v>1.1583777849100001</v>
      </c>
      <c r="AR41" s="28">
        <v>0</v>
      </c>
      <c r="AS41" s="28">
        <v>157.23510532</v>
      </c>
      <c r="AT41" s="28">
        <v>4384.4863199299998</v>
      </c>
      <c r="AU41" s="28">
        <v>3621.8133444700002</v>
      </c>
      <c r="AV41" s="28">
        <v>762.67297545700001</v>
      </c>
      <c r="AW41" s="28">
        <v>1.74629682347</v>
      </c>
      <c r="AX41" s="28">
        <v>3.8141358807699997E-2</v>
      </c>
      <c r="AY41" s="28">
        <v>62.245106633200002</v>
      </c>
      <c r="AZ41" s="28">
        <v>21.776171332000001</v>
      </c>
      <c r="BA41" s="28">
        <v>1106.80151226</v>
      </c>
      <c r="BB41" s="28">
        <v>43.240253420199998</v>
      </c>
      <c r="BC41" s="28">
        <v>7.4865743920999996</v>
      </c>
      <c r="BD41" s="28">
        <v>1581.42030707</v>
      </c>
      <c r="BE41" s="28">
        <v>327.69876447399997</v>
      </c>
      <c r="BF41" s="28">
        <v>4.52069270435</v>
      </c>
      <c r="BG41" s="28">
        <v>50.462193116100003</v>
      </c>
      <c r="BH41" s="28">
        <v>0.13514647251699999</v>
      </c>
      <c r="BI41" s="28">
        <v>261.75342475899998</v>
      </c>
      <c r="BJ41" s="28">
        <v>732.92307116899997</v>
      </c>
      <c r="BK41" s="28">
        <v>0</v>
      </c>
      <c r="BL41" s="28">
        <v>30.237388150899999</v>
      </c>
      <c r="BM41" s="28">
        <v>483.40760532500002</v>
      </c>
      <c r="BN41" s="28">
        <v>587.30206011400003</v>
      </c>
      <c r="BO41" s="28">
        <v>15108.9640404</v>
      </c>
      <c r="BP41" s="28">
        <v>153.91797423700001</v>
      </c>
      <c r="BR41" s="25">
        <f t="shared" si="0"/>
        <v>-3.4216599926911067E-7</v>
      </c>
      <c r="BS41" s="25">
        <f t="shared" si="1"/>
        <v>-4.0087565900163118E-7</v>
      </c>
      <c r="BT41" s="25">
        <f t="shared" si="2"/>
        <v>-3.671099822329177E-7</v>
      </c>
      <c r="BU41" s="25">
        <f t="shared" si="3"/>
        <v>1.0344381497175111E-5</v>
      </c>
      <c r="BV41" s="25">
        <f t="shared" si="3"/>
        <v>1.2595526120505024E-5</v>
      </c>
      <c r="BW41" s="25">
        <f t="shared" si="4"/>
        <v>-5.448674546697128E-7</v>
      </c>
      <c r="BX41" s="25">
        <f t="shared" si="5"/>
        <v>-3.0429608468187606E-7</v>
      </c>
    </row>
    <row r="42" spans="1:76" x14ac:dyDescent="0.3">
      <c r="A42" s="30" t="s">
        <v>206</v>
      </c>
      <c r="B42" s="28">
        <v>131937.5239</v>
      </c>
      <c r="C42" s="28">
        <v>2217.2566261000002</v>
      </c>
      <c r="D42" s="28">
        <v>7070.7394439</v>
      </c>
      <c r="E42" s="28">
        <v>17451.721084000001</v>
      </c>
      <c r="F42" s="28">
        <v>11205.569035</v>
      </c>
      <c r="G42" s="28">
        <v>693.69236636999995</v>
      </c>
      <c r="H42" s="28">
        <v>51567.222855</v>
      </c>
      <c r="J42" s="30" t="s">
        <v>206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P42" s="28">
        <v>0</v>
      </c>
      <c r="BR42" s="25">
        <f t="shared" si="0"/>
        <v>-1</v>
      </c>
      <c r="BS42" s="25">
        <f t="shared" si="1"/>
        <v>-1</v>
      </c>
      <c r="BT42" s="25">
        <f t="shared" si="2"/>
        <v>-1</v>
      </c>
      <c r="BU42" s="25">
        <f t="shared" si="3"/>
        <v>-1</v>
      </c>
      <c r="BV42" s="25">
        <f t="shared" si="3"/>
        <v>-1</v>
      </c>
      <c r="BW42" s="25">
        <f t="shared" si="4"/>
        <v>-1</v>
      </c>
      <c r="BX42" s="25">
        <f t="shared" si="5"/>
        <v>-1</v>
      </c>
    </row>
    <row r="43" spans="1:76" x14ac:dyDescent="0.3">
      <c r="A43" s="30" t="s">
        <v>207</v>
      </c>
      <c r="B43" s="28">
        <v>81307.850867000001</v>
      </c>
      <c r="C43" s="28">
        <v>1406.5494802000001</v>
      </c>
      <c r="D43" s="28">
        <v>4299.8473126999997</v>
      </c>
      <c r="E43" s="28">
        <v>9185.4702056000006</v>
      </c>
      <c r="F43" s="28">
        <v>6806.7633472999996</v>
      </c>
      <c r="G43" s="28">
        <v>478.60061264000001</v>
      </c>
      <c r="H43" s="28">
        <v>31005.458054999999</v>
      </c>
      <c r="J43" s="30" t="s">
        <v>207</v>
      </c>
      <c r="K43" s="28">
        <v>0.42945909741799998</v>
      </c>
      <c r="L43" s="28">
        <v>877.76757183400002</v>
      </c>
      <c r="M43" s="28">
        <v>877.76757183400002</v>
      </c>
      <c r="N43" s="28">
        <v>1861.67836124</v>
      </c>
      <c r="O43" s="28">
        <v>131.667849424</v>
      </c>
      <c r="P43" s="28">
        <v>3.6380301478799999</v>
      </c>
      <c r="Q43" s="28">
        <v>13458.579273200001</v>
      </c>
      <c r="R43" s="28">
        <v>670.721116994</v>
      </c>
      <c r="S43" s="28">
        <v>0.46422775324100002</v>
      </c>
      <c r="T43" s="28">
        <v>100.439213689</v>
      </c>
      <c r="U43" s="28">
        <v>1.3933956169999999E-2</v>
      </c>
      <c r="V43" s="28">
        <v>596.74149179899996</v>
      </c>
      <c r="W43" s="28">
        <v>596.74149179899996</v>
      </c>
      <c r="X43" s="28">
        <v>1889886.66182</v>
      </c>
      <c r="Y43" s="28">
        <v>0</v>
      </c>
      <c r="Z43" s="28">
        <v>221.29581289999999</v>
      </c>
      <c r="AA43" s="28">
        <v>46.403545497499998</v>
      </c>
      <c r="AB43" s="28">
        <v>53.7452663786</v>
      </c>
      <c r="AC43" s="28">
        <v>1.5481078781199999</v>
      </c>
      <c r="AD43" s="28">
        <v>0</v>
      </c>
      <c r="AE43" s="28">
        <v>261.96461987599997</v>
      </c>
      <c r="AF43" s="28">
        <v>0</v>
      </c>
      <c r="AG43" s="28">
        <v>655.52297005800006</v>
      </c>
      <c r="AH43" s="28">
        <v>72.835886492200004</v>
      </c>
      <c r="AI43" s="28">
        <v>728.35885655000004</v>
      </c>
      <c r="AJ43" s="28">
        <v>0</v>
      </c>
      <c r="AK43" s="28">
        <v>353.03197594199997</v>
      </c>
      <c r="AL43" s="28">
        <v>0.23613017388999999</v>
      </c>
      <c r="AM43" s="28">
        <v>1206.4974256600001</v>
      </c>
      <c r="AN43" s="28">
        <v>0.32321058229600003</v>
      </c>
      <c r="AO43" s="28">
        <v>68.411888335900002</v>
      </c>
      <c r="AP43" s="28">
        <v>83.290352893800005</v>
      </c>
      <c r="AQ43" s="28">
        <v>8.3316119203900002E-2</v>
      </c>
      <c r="AR43" s="28">
        <v>0</v>
      </c>
      <c r="AS43" s="28">
        <v>53.160286821299998</v>
      </c>
      <c r="AT43" s="28">
        <v>941.30244271200002</v>
      </c>
      <c r="AU43" s="28">
        <v>766.66621592299998</v>
      </c>
      <c r="AV43" s="28">
        <v>174.63622678900001</v>
      </c>
      <c r="AW43" s="28">
        <v>0.60817497114700003</v>
      </c>
      <c r="AX43" s="28">
        <v>3.1835777708000003E-4</v>
      </c>
      <c r="AY43" s="28">
        <v>18.121314439700001</v>
      </c>
      <c r="AZ43" s="28">
        <v>5.0056757629400002</v>
      </c>
      <c r="BA43" s="28">
        <v>209.338617261</v>
      </c>
      <c r="BB43" s="28">
        <v>13.617476589700001</v>
      </c>
      <c r="BC43" s="28">
        <v>2.64015269653</v>
      </c>
      <c r="BD43" s="28">
        <v>299.09956061899999</v>
      </c>
      <c r="BE43" s="28">
        <v>167.48326621699999</v>
      </c>
      <c r="BF43" s="28">
        <v>0.148204483981</v>
      </c>
      <c r="BG43" s="28">
        <v>12.573043025400001</v>
      </c>
      <c r="BH43" s="28">
        <v>8.4927893979699996E-3</v>
      </c>
      <c r="BI43" s="28">
        <v>55.271208027500002</v>
      </c>
      <c r="BJ43" s="28">
        <v>382.06299929800002</v>
      </c>
      <c r="BK43" s="28">
        <v>0</v>
      </c>
      <c r="BL43" s="28">
        <v>1.1415421772500001</v>
      </c>
      <c r="BM43" s="28">
        <v>225.55304358699999</v>
      </c>
      <c r="BN43" s="28">
        <v>39.972984867199997</v>
      </c>
      <c r="BO43" s="28">
        <v>7074.39512018</v>
      </c>
      <c r="BP43" s="28">
        <v>76.298817026500004</v>
      </c>
      <c r="BR43" s="25">
        <f t="shared" si="0"/>
        <v>-0.8344738038247379</v>
      </c>
      <c r="BS43" s="25">
        <f t="shared" si="1"/>
        <v>-0.8137537117864132</v>
      </c>
      <c r="BT43" s="25">
        <f t="shared" si="2"/>
        <v>-0.83060820452886219</v>
      </c>
      <c r="BU43" s="25">
        <f t="shared" si="3"/>
        <v>-0.8975226720415328</v>
      </c>
      <c r="BV43" s="25">
        <f t="shared" si="3"/>
        <v>-0.88736699414897258</v>
      </c>
      <c r="BW43" s="25">
        <f t="shared" si="4"/>
        <v>-0.88451496599091362</v>
      </c>
      <c r="BX43" s="25">
        <f t="shared" si="5"/>
        <v>-0.77183387816329418</v>
      </c>
    </row>
    <row r="44" spans="1:76" x14ac:dyDescent="0.3">
      <c r="A44" s="30" t="s">
        <v>208</v>
      </c>
      <c r="B44" s="28">
        <v>4335.3780774999996</v>
      </c>
      <c r="C44" s="28">
        <v>85.608178080000002</v>
      </c>
      <c r="D44" s="28">
        <v>207.51076623</v>
      </c>
      <c r="E44" s="28">
        <v>391.72340966000002</v>
      </c>
      <c r="F44" s="28">
        <v>331.31934359000002</v>
      </c>
      <c r="G44" s="28">
        <v>24.020983374</v>
      </c>
      <c r="H44" s="28">
        <v>1966.6201696999999</v>
      </c>
      <c r="J44" s="30" t="s">
        <v>208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R44" s="25">
        <f t="shared" si="0"/>
        <v>-1</v>
      </c>
      <c r="BS44" s="25">
        <f t="shared" si="1"/>
        <v>-1</v>
      </c>
      <c r="BT44" s="25">
        <f t="shared" si="2"/>
        <v>-1</v>
      </c>
      <c r="BU44" s="25">
        <f t="shared" si="3"/>
        <v>-1</v>
      </c>
      <c r="BV44" s="25">
        <f t="shared" si="3"/>
        <v>-1</v>
      </c>
      <c r="BW44" s="25">
        <f t="shared" si="4"/>
        <v>-1</v>
      </c>
      <c r="BX44" s="25">
        <f t="shared" si="5"/>
        <v>-1</v>
      </c>
    </row>
    <row r="45" spans="1:76" x14ac:dyDescent="0.3">
      <c r="A45" s="30" t="s">
        <v>209</v>
      </c>
      <c r="B45" s="28">
        <v>300703.61018000002</v>
      </c>
      <c r="C45" s="28">
        <v>5288.0425207999997</v>
      </c>
      <c r="D45" s="28">
        <v>15462.202652</v>
      </c>
      <c r="E45" s="28">
        <v>36252.943732</v>
      </c>
      <c r="F45" s="28">
        <v>25645.300458000002</v>
      </c>
      <c r="G45" s="28">
        <v>1709.2445134</v>
      </c>
      <c r="H45" s="28">
        <v>117469.34142</v>
      </c>
      <c r="J45" s="30" t="s">
        <v>209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R45" s="25">
        <f t="shared" si="0"/>
        <v>-1</v>
      </c>
      <c r="BS45" s="25">
        <f t="shared" si="1"/>
        <v>-1</v>
      </c>
      <c r="BT45" s="25">
        <f t="shared" si="2"/>
        <v>-1</v>
      </c>
      <c r="BU45" s="25">
        <f t="shared" si="3"/>
        <v>-1</v>
      </c>
      <c r="BV45" s="25">
        <f t="shared" si="3"/>
        <v>-1</v>
      </c>
      <c r="BW45" s="25">
        <f t="shared" si="4"/>
        <v>-1</v>
      </c>
      <c r="BX45" s="25">
        <f t="shared" si="5"/>
        <v>-1</v>
      </c>
    </row>
    <row r="46" spans="1:76" x14ac:dyDescent="0.3">
      <c r="A46" s="30" t="s">
        <v>210</v>
      </c>
      <c r="B46" s="28">
        <v>832119.06215000001</v>
      </c>
      <c r="C46" s="28">
        <v>13925.360790000001</v>
      </c>
      <c r="D46" s="28">
        <v>40993.115869000001</v>
      </c>
      <c r="E46" s="28">
        <v>141244.01235999999</v>
      </c>
      <c r="F46" s="28">
        <v>86272.598392999993</v>
      </c>
      <c r="G46" s="28">
        <v>4916.0337165000001</v>
      </c>
      <c r="H46" s="28">
        <v>276104.83545999997</v>
      </c>
      <c r="J46" s="30" t="s">
        <v>210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P46" s="28">
        <v>0</v>
      </c>
      <c r="BR46" s="25">
        <f t="shared" si="0"/>
        <v>-1</v>
      </c>
      <c r="BS46" s="25">
        <f t="shared" si="1"/>
        <v>-1</v>
      </c>
      <c r="BT46" s="25">
        <f t="shared" si="2"/>
        <v>-1</v>
      </c>
      <c r="BU46" s="25">
        <f t="shared" si="3"/>
        <v>-1</v>
      </c>
      <c r="BV46" s="25">
        <f t="shared" si="3"/>
        <v>-1</v>
      </c>
      <c r="BW46" s="25">
        <f t="shared" si="4"/>
        <v>-1</v>
      </c>
      <c r="BX46" s="25">
        <f t="shared" si="5"/>
        <v>-1</v>
      </c>
    </row>
    <row r="47" spans="1:76" s="15" customFormat="1" x14ac:dyDescent="0.3">
      <c r="A47" s="15" t="s">
        <v>211</v>
      </c>
      <c r="B47" s="42">
        <v>12078.677949000001</v>
      </c>
      <c r="C47" s="42">
        <v>222.33202048000001</v>
      </c>
      <c r="D47" s="42">
        <v>585.12834858999997</v>
      </c>
      <c r="E47" s="42">
        <v>1488.1176031</v>
      </c>
      <c r="F47" s="42">
        <v>1213.52855</v>
      </c>
      <c r="G47" s="42">
        <v>88.461255674</v>
      </c>
      <c r="H47" s="42">
        <v>3599.4267906</v>
      </c>
      <c r="J47" s="15" t="s">
        <v>211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  <c r="AG47" s="42">
        <v>0</v>
      </c>
      <c r="AH47" s="42">
        <v>0</v>
      </c>
      <c r="AI47" s="42">
        <v>0</v>
      </c>
      <c r="AJ47" s="42">
        <v>0</v>
      </c>
      <c r="AK47" s="42">
        <v>0</v>
      </c>
      <c r="AL47" s="42">
        <v>0</v>
      </c>
      <c r="AM47" s="42">
        <v>0</v>
      </c>
      <c r="AN47" s="42">
        <v>0</v>
      </c>
      <c r="AO47" s="42">
        <v>0</v>
      </c>
      <c r="AP47" s="42">
        <v>0</v>
      </c>
      <c r="AQ47" s="42">
        <v>0</v>
      </c>
      <c r="AR47" s="42">
        <v>0</v>
      </c>
      <c r="AS47" s="42">
        <v>0</v>
      </c>
      <c r="AT47" s="42">
        <v>0</v>
      </c>
      <c r="AU47" s="42">
        <v>0</v>
      </c>
      <c r="AV47" s="42">
        <v>0</v>
      </c>
      <c r="AW47" s="42">
        <v>0</v>
      </c>
      <c r="AX47" s="42">
        <v>0</v>
      </c>
      <c r="AY47" s="42">
        <v>0</v>
      </c>
      <c r="AZ47" s="42">
        <v>0</v>
      </c>
      <c r="BA47" s="42">
        <v>0</v>
      </c>
      <c r="BB47" s="42">
        <v>0</v>
      </c>
      <c r="BC47" s="42">
        <v>0</v>
      </c>
      <c r="BD47" s="42">
        <v>0</v>
      </c>
      <c r="BE47" s="42">
        <v>0</v>
      </c>
      <c r="BF47" s="42">
        <v>0</v>
      </c>
      <c r="BG47" s="42">
        <v>0</v>
      </c>
      <c r="BH47" s="42">
        <v>0</v>
      </c>
      <c r="BI47" s="42">
        <v>0</v>
      </c>
      <c r="BJ47" s="42">
        <v>0</v>
      </c>
      <c r="BK47" s="42">
        <v>0</v>
      </c>
      <c r="BL47" s="42">
        <v>0</v>
      </c>
      <c r="BM47" s="42">
        <v>0</v>
      </c>
      <c r="BN47" s="42">
        <v>0</v>
      </c>
      <c r="BO47" s="42">
        <v>0</v>
      </c>
      <c r="BP47" s="42">
        <v>0</v>
      </c>
      <c r="BQ47" s="42"/>
      <c r="BR47" s="80">
        <f t="shared" si="0"/>
        <v>-1</v>
      </c>
      <c r="BS47" s="80">
        <f t="shared" si="1"/>
        <v>-1</v>
      </c>
      <c r="BT47" s="80">
        <f t="shared" si="2"/>
        <v>-1</v>
      </c>
      <c r="BU47" s="80">
        <f t="shared" si="3"/>
        <v>-1</v>
      </c>
      <c r="BV47" s="80">
        <f t="shared" si="3"/>
        <v>-1</v>
      </c>
      <c r="BW47" s="80">
        <f t="shared" si="4"/>
        <v>-1</v>
      </c>
      <c r="BX47" s="80">
        <f t="shared" si="5"/>
        <v>-1</v>
      </c>
    </row>
    <row r="48" spans="1:76" x14ac:dyDescent="0.3">
      <c r="A48" s="30" t="s">
        <v>452</v>
      </c>
      <c r="B48" s="28">
        <v>266179.53555999999</v>
      </c>
      <c r="C48" s="28">
        <v>4886.1242472000004</v>
      </c>
      <c r="D48" s="28">
        <v>14009.839153000001</v>
      </c>
      <c r="E48" s="28">
        <v>26116.088606000001</v>
      </c>
      <c r="F48" s="28">
        <v>19752.661034000001</v>
      </c>
      <c r="G48" s="28">
        <v>1379.3917604999999</v>
      </c>
      <c r="H48" s="28">
        <v>116676.17529</v>
      </c>
      <c r="J48" s="30" t="s">
        <v>452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0</v>
      </c>
      <c r="BN48" s="28">
        <v>0</v>
      </c>
      <c r="BO48" s="28">
        <v>0</v>
      </c>
      <c r="BP48" s="28">
        <v>0</v>
      </c>
      <c r="BR48" s="81">
        <f t="shared" si="0"/>
        <v>-1</v>
      </c>
      <c r="BS48" s="81">
        <f t="shared" si="1"/>
        <v>-1</v>
      </c>
      <c r="BT48" s="81">
        <f t="shared" si="2"/>
        <v>-1</v>
      </c>
      <c r="BU48" s="81">
        <f t="shared" ref="BU48:BV55" si="6">IF(E48&lt;&gt;0,(AT48-E48)/E48,"")</f>
        <v>-1</v>
      </c>
      <c r="BV48" s="81">
        <f t="shared" si="6"/>
        <v>-1</v>
      </c>
      <c r="BW48" s="81">
        <f t="shared" si="4"/>
        <v>-1</v>
      </c>
      <c r="BX48" s="81">
        <f t="shared" si="5"/>
        <v>-1</v>
      </c>
    </row>
    <row r="49" spans="1:76" x14ac:dyDescent="0.3">
      <c r="A49" s="30" t="s">
        <v>454</v>
      </c>
      <c r="B49" s="28">
        <v>9661.5360108999994</v>
      </c>
      <c r="C49" s="28">
        <v>182.05683109</v>
      </c>
      <c r="D49" s="28">
        <v>528.34463274999996</v>
      </c>
      <c r="E49" s="28">
        <v>766.99326902999996</v>
      </c>
      <c r="F49" s="28">
        <v>591.68596961000003</v>
      </c>
      <c r="G49" s="28">
        <v>41.800187260999998</v>
      </c>
      <c r="H49" s="28">
        <v>4829.4406218000004</v>
      </c>
      <c r="J49" s="30" t="s">
        <v>454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R49" s="81">
        <f t="shared" si="0"/>
        <v>-1</v>
      </c>
      <c r="BS49" s="81">
        <f t="shared" si="1"/>
        <v>-1</v>
      </c>
      <c r="BT49" s="81">
        <f t="shared" si="2"/>
        <v>-1</v>
      </c>
      <c r="BU49" s="81">
        <f t="shared" si="6"/>
        <v>-1</v>
      </c>
      <c r="BV49" s="81">
        <f t="shared" si="6"/>
        <v>-1</v>
      </c>
      <c r="BW49" s="81">
        <f t="shared" si="4"/>
        <v>-1</v>
      </c>
      <c r="BX49" s="81">
        <f t="shared" si="5"/>
        <v>-1</v>
      </c>
    </row>
    <row r="50" spans="1:76" x14ac:dyDescent="0.3">
      <c r="A50" s="30" t="s">
        <v>455</v>
      </c>
      <c r="B50" s="28">
        <v>63745.150728000001</v>
      </c>
      <c r="C50" s="28">
        <v>958.94219759999999</v>
      </c>
      <c r="D50" s="28">
        <v>3633.9851290000001</v>
      </c>
      <c r="E50" s="28">
        <v>10657.947356000001</v>
      </c>
      <c r="F50" s="28">
        <v>6189.6148574999997</v>
      </c>
      <c r="G50" s="28">
        <v>352.58804182</v>
      </c>
      <c r="H50" s="28">
        <v>20266.623716999999</v>
      </c>
      <c r="J50" s="30" t="s">
        <v>455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0</v>
      </c>
      <c r="AI50" s="28">
        <v>0</v>
      </c>
      <c r="AJ50" s="28">
        <v>0</v>
      </c>
      <c r="AK50" s="28">
        <v>0</v>
      </c>
      <c r="AL50" s="28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R50" s="81">
        <f t="shared" si="0"/>
        <v>-1</v>
      </c>
      <c r="BS50" s="81">
        <f t="shared" si="1"/>
        <v>-1</v>
      </c>
      <c r="BT50" s="81">
        <f t="shared" si="2"/>
        <v>-1</v>
      </c>
      <c r="BU50" s="81">
        <f t="shared" si="6"/>
        <v>-1</v>
      </c>
      <c r="BV50" s="81">
        <f t="shared" si="6"/>
        <v>-1</v>
      </c>
      <c r="BW50" s="81">
        <f t="shared" si="4"/>
        <v>-1</v>
      </c>
      <c r="BX50" s="81">
        <f t="shared" si="5"/>
        <v>-1</v>
      </c>
    </row>
    <row r="51" spans="1:76" x14ac:dyDescent="0.3">
      <c r="A51" s="30" t="s">
        <v>456</v>
      </c>
      <c r="B51" s="28">
        <v>6041.9680888000003</v>
      </c>
      <c r="C51" s="28">
        <v>87.287094049999993</v>
      </c>
      <c r="D51" s="28">
        <v>360.24709240999999</v>
      </c>
      <c r="E51" s="28">
        <v>915.19488398999999</v>
      </c>
      <c r="F51" s="28">
        <v>530.60473045000003</v>
      </c>
      <c r="G51" s="28">
        <v>31.346942152</v>
      </c>
      <c r="H51" s="28">
        <v>2099.3914174000001</v>
      </c>
      <c r="J51" s="30" t="s">
        <v>456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v>0</v>
      </c>
      <c r="AT51" s="28">
        <v>0</v>
      </c>
      <c r="AU51" s="28">
        <v>0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8">
        <v>0</v>
      </c>
      <c r="BH51" s="28">
        <v>0</v>
      </c>
      <c r="BI51" s="28">
        <v>0</v>
      </c>
      <c r="BJ51" s="28">
        <v>0</v>
      </c>
      <c r="BK51" s="28">
        <v>0</v>
      </c>
      <c r="BL51" s="28">
        <v>0</v>
      </c>
      <c r="BM51" s="28">
        <v>0</v>
      </c>
      <c r="BN51" s="28">
        <v>0</v>
      </c>
      <c r="BO51" s="28">
        <v>0</v>
      </c>
      <c r="BP51" s="28">
        <v>0</v>
      </c>
      <c r="BR51" s="81">
        <f t="shared" si="0"/>
        <v>-1</v>
      </c>
      <c r="BS51" s="81">
        <f t="shared" si="1"/>
        <v>-1</v>
      </c>
      <c r="BT51" s="81">
        <f t="shared" si="2"/>
        <v>-1</v>
      </c>
      <c r="BU51" s="81">
        <f t="shared" si="6"/>
        <v>-1</v>
      </c>
      <c r="BV51" s="81">
        <f t="shared" si="6"/>
        <v>-1</v>
      </c>
      <c r="BW51" s="81">
        <f t="shared" si="4"/>
        <v>-1</v>
      </c>
      <c r="BX51" s="81">
        <f t="shared" si="5"/>
        <v>-1</v>
      </c>
    </row>
    <row r="52" spans="1:76" x14ac:dyDescent="0.3">
      <c r="A52" s="30" t="s">
        <v>457</v>
      </c>
      <c r="B52" s="28">
        <v>250959.78257000001</v>
      </c>
      <c r="C52" s="28">
        <v>3629.0447758999999</v>
      </c>
      <c r="D52" s="28">
        <v>14727.750033</v>
      </c>
      <c r="E52" s="28">
        <v>49767.030062999998</v>
      </c>
      <c r="F52" s="28">
        <v>24855.769205000001</v>
      </c>
      <c r="G52" s="28">
        <v>1124.3588467</v>
      </c>
      <c r="H52" s="28">
        <v>84024.444405999995</v>
      </c>
      <c r="J52" s="30" t="s">
        <v>457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  <c r="AV52" s="28">
        <v>0</v>
      </c>
      <c r="AW52" s="28">
        <v>0</v>
      </c>
      <c r="AX52" s="28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8">
        <v>0</v>
      </c>
      <c r="BH52" s="28">
        <v>0</v>
      </c>
      <c r="BI52" s="28">
        <v>0</v>
      </c>
      <c r="BJ52" s="28">
        <v>0</v>
      </c>
      <c r="BK52" s="28">
        <v>0</v>
      </c>
      <c r="BL52" s="28">
        <v>0</v>
      </c>
      <c r="BM52" s="28">
        <v>0</v>
      </c>
      <c r="BN52" s="28">
        <v>0</v>
      </c>
      <c r="BO52" s="28">
        <v>0</v>
      </c>
      <c r="BP52" s="28">
        <v>0</v>
      </c>
      <c r="BR52" s="81">
        <f t="shared" si="0"/>
        <v>-1</v>
      </c>
      <c r="BS52" s="81">
        <f t="shared" si="1"/>
        <v>-1</v>
      </c>
      <c r="BT52" s="81">
        <f t="shared" si="2"/>
        <v>-1</v>
      </c>
      <c r="BU52" s="81">
        <f t="shared" si="6"/>
        <v>-1</v>
      </c>
      <c r="BV52" s="81">
        <f t="shared" si="6"/>
        <v>-1</v>
      </c>
      <c r="BW52" s="81">
        <f t="shared" si="4"/>
        <v>-1</v>
      </c>
      <c r="BX52" s="81">
        <f t="shared" si="5"/>
        <v>-1</v>
      </c>
    </row>
    <row r="53" spans="1:76" x14ac:dyDescent="0.3">
      <c r="A53" s="30" t="s">
        <v>458</v>
      </c>
      <c r="B53" s="28">
        <v>231.73564715000001</v>
      </c>
      <c r="C53" s="28">
        <v>2.6560311052999999</v>
      </c>
      <c r="D53" s="28">
        <v>14.438950406</v>
      </c>
      <c r="E53" s="28">
        <v>34.500754278999999</v>
      </c>
      <c r="F53" s="28">
        <v>23.508820352000001</v>
      </c>
      <c r="G53" s="28">
        <v>1.7467946486999999</v>
      </c>
      <c r="H53" s="28">
        <v>48.128052846000003</v>
      </c>
      <c r="J53" s="30" t="s">
        <v>458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8">
        <v>0</v>
      </c>
      <c r="AK53" s="28">
        <v>0</v>
      </c>
      <c r="AL53" s="28">
        <v>0</v>
      </c>
      <c r="AM53" s="28">
        <v>0</v>
      </c>
      <c r="AN53" s="28">
        <v>0</v>
      </c>
      <c r="AO53" s="28">
        <v>0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R53" s="81">
        <f t="shared" si="0"/>
        <v>-1</v>
      </c>
      <c r="BS53" s="81">
        <f t="shared" si="1"/>
        <v>-1</v>
      </c>
      <c r="BT53" s="81">
        <f t="shared" si="2"/>
        <v>-1</v>
      </c>
      <c r="BU53" s="81">
        <f t="shared" si="6"/>
        <v>-1</v>
      </c>
      <c r="BV53" s="81">
        <f t="shared" si="6"/>
        <v>-1</v>
      </c>
      <c r="BW53" s="81">
        <f t="shared" si="4"/>
        <v>-1</v>
      </c>
      <c r="BX53" s="81">
        <f t="shared" si="5"/>
        <v>-1</v>
      </c>
    </row>
    <row r="54" spans="1:76" x14ac:dyDescent="0.3">
      <c r="A54" s="30" t="s">
        <v>459</v>
      </c>
      <c r="B54" s="28">
        <v>1557452.7723000001</v>
      </c>
      <c r="C54" s="28">
        <v>22749.960155000001</v>
      </c>
      <c r="D54" s="28">
        <v>89635.372701</v>
      </c>
      <c r="E54" s="28">
        <v>297924.44040999998</v>
      </c>
      <c r="F54" s="28">
        <v>156095.18496000001</v>
      </c>
      <c r="G54" s="28">
        <v>7652.9400474000004</v>
      </c>
      <c r="H54" s="28">
        <v>503884.98762999999</v>
      </c>
      <c r="J54" s="30" t="s">
        <v>459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R54" s="81">
        <f t="shared" si="0"/>
        <v>-1</v>
      </c>
      <c r="BS54" s="81">
        <f t="shared" si="1"/>
        <v>-1</v>
      </c>
      <c r="BT54" s="81">
        <f t="shared" si="2"/>
        <v>-1</v>
      </c>
      <c r="BU54" s="81">
        <f t="shared" si="6"/>
        <v>-1</v>
      </c>
      <c r="BV54" s="81">
        <f t="shared" si="6"/>
        <v>-1</v>
      </c>
      <c r="BW54" s="81">
        <f t="shared" si="4"/>
        <v>-1</v>
      </c>
      <c r="BX54" s="81">
        <f t="shared" si="5"/>
        <v>-1</v>
      </c>
    </row>
    <row r="55" spans="1:76" x14ac:dyDescent="0.3">
      <c r="A55" s="30" t="s">
        <v>460</v>
      </c>
      <c r="B55" s="28">
        <v>1628998.6732999999</v>
      </c>
      <c r="C55" s="28">
        <v>23871.357437999999</v>
      </c>
      <c r="D55" s="28">
        <v>93944.757668999999</v>
      </c>
      <c r="E55" s="28">
        <v>318664.14127999998</v>
      </c>
      <c r="F55" s="28">
        <v>164320.0417</v>
      </c>
      <c r="G55" s="28">
        <v>7807.3521338</v>
      </c>
      <c r="H55" s="28">
        <v>528455.69244999997</v>
      </c>
      <c r="J55" s="30" t="s">
        <v>460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R55" s="81">
        <f t="shared" si="0"/>
        <v>-1</v>
      </c>
      <c r="BS55" s="81">
        <f t="shared" si="1"/>
        <v>-1</v>
      </c>
      <c r="BT55" s="81">
        <f t="shared" si="2"/>
        <v>-1</v>
      </c>
      <c r="BU55" s="81">
        <f t="shared" si="6"/>
        <v>-1</v>
      </c>
      <c r="BV55" s="81">
        <f t="shared" si="6"/>
        <v>-1</v>
      </c>
      <c r="BW55" s="81">
        <f t="shared" si="4"/>
        <v>-1</v>
      </c>
      <c r="BX55" s="81">
        <f t="shared" si="5"/>
        <v>-1</v>
      </c>
    </row>
    <row r="56" spans="1:76" x14ac:dyDescent="0.3">
      <c r="BR56" s="25"/>
      <c r="BS56" s="25"/>
      <c r="BT56" s="25"/>
      <c r="BU56" s="25"/>
      <c r="BV56" s="25"/>
      <c r="BW56" s="25"/>
      <c r="BX56" s="25"/>
    </row>
    <row r="57" spans="1:76" x14ac:dyDescent="0.3">
      <c r="A57" s="3"/>
      <c r="BR57" s="25"/>
      <c r="BS57" s="25" t="str">
        <f>IF(AE57&lt;&gt;0,(AE57-C57)/C57,"")</f>
        <v/>
      </c>
      <c r="BT57" s="25" t="str">
        <f>IF(AI57&lt;&gt;0,(AI57-D57)/D57,"")</f>
        <v/>
      </c>
      <c r="BU57" s="25" t="str">
        <f t="shared" ref="BU57:BV60" si="7">IF(AT57&lt;&gt;0,(AT57-E57)/E57,"")</f>
        <v/>
      </c>
      <c r="BV57" s="25" t="str">
        <f t="shared" si="7"/>
        <v/>
      </c>
      <c r="BW57" s="25" t="str">
        <f>IF(BI57&lt;&gt;0,(BI57-G57)/G57,"")</f>
        <v/>
      </c>
      <c r="BX57" s="25" t="str">
        <f>IF(BO57&lt;&gt;0,(BO57-H57)/H57,"")</f>
        <v/>
      </c>
    </row>
    <row r="58" spans="1:76" x14ac:dyDescent="0.3">
      <c r="A58" s="4" t="s">
        <v>55</v>
      </c>
      <c r="B58" s="1">
        <f>SUM(B3:B55)</f>
        <v>13566824.138713149</v>
      </c>
      <c r="C58" s="1">
        <f t="shared" ref="C58:H58" si="8">SUM(C3:C55)</f>
        <v>230891.80698648226</v>
      </c>
      <c r="D58" s="1">
        <f t="shared" si="8"/>
        <v>673479.38605572097</v>
      </c>
      <c r="E58" s="1">
        <f t="shared" si="8"/>
        <v>2222816.8184444411</v>
      </c>
      <c r="F58" s="1">
        <f t="shared" si="8"/>
        <v>1426345.679173145</v>
      </c>
      <c r="G58" s="1">
        <f t="shared" si="8"/>
        <v>84696.330908400603</v>
      </c>
      <c r="H58" s="1">
        <f t="shared" si="8"/>
        <v>4314958.0551021155</v>
      </c>
      <c r="K58" s="1">
        <f t="shared" ref="K58:BP58" si="9">SUM(K3:K55)</f>
        <v>2720.1591751720021</v>
      </c>
      <c r="L58" s="1">
        <f t="shared" si="9"/>
        <v>20324.919051049103</v>
      </c>
      <c r="M58" s="1">
        <f t="shared" si="9"/>
        <v>20324.919051049103</v>
      </c>
      <c r="N58" s="1">
        <f t="shared" si="9"/>
        <v>46009.174147304002</v>
      </c>
      <c r="O58" s="1">
        <f t="shared" si="9"/>
        <v>5071.3789855028008</v>
      </c>
      <c r="P58" s="1">
        <f t="shared" si="9"/>
        <v>23042.95973347859</v>
      </c>
      <c r="Q58" s="1">
        <f t="shared" si="9"/>
        <v>655766.43215667002</v>
      </c>
      <c r="R58" s="1">
        <f t="shared" si="9"/>
        <v>19140.481215337997</v>
      </c>
      <c r="S58" s="1">
        <f t="shared" si="9"/>
        <v>2940.3690127531672</v>
      </c>
      <c r="T58" s="1">
        <f t="shared" si="9"/>
        <v>3363.4220467740001</v>
      </c>
      <c r="U58" s="1">
        <f t="shared" si="9"/>
        <v>88.256368693569996</v>
      </c>
      <c r="V58" s="1">
        <f t="shared" si="9"/>
        <v>22913.974968545801</v>
      </c>
      <c r="W58" s="1">
        <f t="shared" si="9"/>
        <v>22913.974968545801</v>
      </c>
      <c r="X58" s="1">
        <f t="shared" si="9"/>
        <v>160860154.66534999</v>
      </c>
      <c r="Y58" s="1">
        <f t="shared" si="9"/>
        <v>0</v>
      </c>
      <c r="Z58" s="1">
        <f t="shared" si="9"/>
        <v>5722.7744578991997</v>
      </c>
      <c r="AA58" s="1">
        <f t="shared" si="9"/>
        <v>1434.1276269070304</v>
      </c>
      <c r="AB58" s="1">
        <f t="shared" si="9"/>
        <v>2158.9720034413904</v>
      </c>
      <c r="AC58" s="1">
        <f t="shared" si="9"/>
        <v>9805.5770169402676</v>
      </c>
      <c r="AD58" s="1">
        <f t="shared" si="9"/>
        <v>0</v>
      </c>
      <c r="AE58" s="1">
        <f t="shared" si="9"/>
        <v>12098.857854848598</v>
      </c>
      <c r="AF58" s="1">
        <f t="shared" si="9"/>
        <v>0</v>
      </c>
      <c r="AG58" s="1">
        <f t="shared" si="9"/>
        <v>25922.201088900099</v>
      </c>
      <c r="AH58" s="1">
        <f t="shared" si="9"/>
        <v>2880.2440759700999</v>
      </c>
      <c r="AI58" s="1">
        <f t="shared" si="9"/>
        <v>28802.445164874</v>
      </c>
      <c r="AJ58" s="1">
        <f t="shared" si="9"/>
        <v>0</v>
      </c>
      <c r="AK58" s="1">
        <f t="shared" si="9"/>
        <v>14606.9094801949</v>
      </c>
      <c r="AL58" s="1">
        <f t="shared" si="9"/>
        <v>35.06823157400499</v>
      </c>
      <c r="AM58" s="1">
        <f t="shared" si="9"/>
        <v>37311.229360324003</v>
      </c>
      <c r="AN58" s="1">
        <f t="shared" si="9"/>
        <v>199.26059924397001</v>
      </c>
      <c r="AO58" s="1">
        <f t="shared" si="9"/>
        <v>3437.5480389356003</v>
      </c>
      <c r="AP58" s="1">
        <f t="shared" si="9"/>
        <v>6402.9515740358001</v>
      </c>
      <c r="AQ58" s="1">
        <f t="shared" si="9"/>
        <v>23.351358604008606</v>
      </c>
      <c r="AR58" s="1">
        <f t="shared" si="9"/>
        <v>0</v>
      </c>
      <c r="AS58" s="1">
        <f t="shared" si="9"/>
        <v>2528.8441061240001</v>
      </c>
      <c r="AT58" s="1">
        <f t="shared" si="9"/>
        <v>78784.520712922997</v>
      </c>
      <c r="AU58" s="1">
        <f t="shared" si="9"/>
        <v>65260.728865846992</v>
      </c>
      <c r="AV58" s="1">
        <f t="shared" si="9"/>
        <v>13523.791847100998</v>
      </c>
      <c r="AW58" s="1">
        <f t="shared" si="9"/>
        <v>27.81408523104</v>
      </c>
      <c r="AX58" s="1">
        <f t="shared" si="9"/>
        <v>0.80600876634968111</v>
      </c>
      <c r="AY58" s="1">
        <f t="shared" si="9"/>
        <v>1045.8622180181098</v>
      </c>
      <c r="AZ58" s="1">
        <f t="shared" si="9"/>
        <v>386.31558237626996</v>
      </c>
      <c r="BA58" s="1">
        <f t="shared" si="9"/>
        <v>20325.248291976</v>
      </c>
      <c r="BB58" s="1">
        <f t="shared" si="9"/>
        <v>710.78094016168006</v>
      </c>
      <c r="BC58" s="1">
        <f t="shared" si="9"/>
        <v>118.73932859002301</v>
      </c>
      <c r="BD58" s="1">
        <f t="shared" si="9"/>
        <v>29041.243975296995</v>
      </c>
      <c r="BE58" s="1">
        <f t="shared" si="9"/>
        <v>4634.0903590009011</v>
      </c>
      <c r="BF58" s="1">
        <f t="shared" si="9"/>
        <v>93.840519688732002</v>
      </c>
      <c r="BG58" s="1">
        <f t="shared" si="9"/>
        <v>880.31082966563008</v>
      </c>
      <c r="BH58" s="1">
        <f t="shared" si="9"/>
        <v>2.7431775679785599</v>
      </c>
      <c r="BI58" s="1">
        <f t="shared" si="9"/>
        <v>4834.3370233912983</v>
      </c>
      <c r="BJ58" s="1">
        <f t="shared" si="9"/>
        <v>10014.222116044399</v>
      </c>
      <c r="BK58" s="1">
        <f t="shared" si="9"/>
        <v>0</v>
      </c>
      <c r="BL58" s="1">
        <f t="shared" si="9"/>
        <v>1098.3477635695297</v>
      </c>
      <c r="BM58" s="1">
        <f t="shared" si="9"/>
        <v>7844.141978377801</v>
      </c>
      <c r="BN58" s="1">
        <f t="shared" si="9"/>
        <v>20499.018584271202</v>
      </c>
      <c r="BO58" s="1">
        <f t="shared" si="9"/>
        <v>244011.66130421401</v>
      </c>
      <c r="BP58" s="1">
        <f t="shared" si="9"/>
        <v>2287.5338135944799</v>
      </c>
      <c r="BQ58" s="1"/>
      <c r="BR58" s="81">
        <f t="shared" ref="BR58:BR60" si="10">IF(B58&lt;&gt;0,(Q58-B58)/B58,"")</f>
        <v>-0.95166396899879979</v>
      </c>
      <c r="BS58" s="25">
        <f>IF(AE58&lt;&gt;0,(AE58-C58)/C58,"")</f>
        <v>-0.94759944922793671</v>
      </c>
      <c r="BT58" s="25">
        <f>IF(AI58&lt;&gt;0,(AI58-D58)/D58,"")</f>
        <v>-0.95723336784878077</v>
      </c>
      <c r="BU58" s="25">
        <f t="shared" si="7"/>
        <v>-0.96455644924980488</v>
      </c>
      <c r="BV58" s="25">
        <f t="shared" si="7"/>
        <v>-0.95424620425556395</v>
      </c>
      <c r="BW58" s="25">
        <f>IF(BI58&lt;&gt;0,(BI58-G58)/G58,"")</f>
        <v>-0.94292152952151309</v>
      </c>
      <c r="BX58" s="25">
        <f>IF(BO58&lt;&gt;0,(BO58-H58)/H58,"")</f>
        <v>-0.9434498184714244</v>
      </c>
    </row>
    <row r="59" spans="1:76" x14ac:dyDescent="0.3">
      <c r="A59" s="4" t="s">
        <v>74</v>
      </c>
      <c r="B59" s="1">
        <f>SUM(B3:B15)</f>
        <v>2618395.2946255002</v>
      </c>
      <c r="C59" s="1">
        <f t="shared" ref="C59:H59" si="11">SUM(C3:C15)</f>
        <v>53346.261710248997</v>
      </c>
      <c r="D59" s="1">
        <f t="shared" si="11"/>
        <v>108105.60703451399</v>
      </c>
      <c r="E59" s="1">
        <f t="shared" si="11"/>
        <v>358970.58264832199</v>
      </c>
      <c r="F59" s="1">
        <f t="shared" si="11"/>
        <v>305559.478242593</v>
      </c>
      <c r="G59" s="1">
        <f t="shared" si="11"/>
        <v>20919.905512176498</v>
      </c>
      <c r="H59" s="1">
        <f t="shared" si="11"/>
        <v>781559.29259021999</v>
      </c>
      <c r="K59" s="1">
        <f t="shared" ref="K59:BP59" si="12">SUM(K3:K15)</f>
        <v>1735.810689232874</v>
      </c>
      <c r="L59" s="1">
        <f t="shared" si="12"/>
        <v>10967.7477239211</v>
      </c>
      <c r="M59" s="1">
        <f t="shared" si="12"/>
        <v>10967.7477239211</v>
      </c>
      <c r="N59" s="1">
        <f t="shared" si="12"/>
        <v>25114.375892585995</v>
      </c>
      <c r="O59" s="1">
        <f t="shared" si="12"/>
        <v>2936.5918155507998</v>
      </c>
      <c r="P59" s="1">
        <f t="shared" si="12"/>
        <v>14704.367083879009</v>
      </c>
      <c r="Q59" s="1">
        <f t="shared" si="12"/>
        <v>362788.85474301002</v>
      </c>
      <c r="R59" s="1">
        <f t="shared" si="12"/>
        <v>10685.494933067999</v>
      </c>
      <c r="S59" s="1">
        <f t="shared" si="12"/>
        <v>1876.3329101415059</v>
      </c>
      <c r="T59" s="1">
        <f t="shared" si="12"/>
        <v>1917.5716077142001</v>
      </c>
      <c r="U59" s="1">
        <f t="shared" si="12"/>
        <v>56.3189054290686</v>
      </c>
      <c r="V59" s="1">
        <f t="shared" si="12"/>
        <v>13264.196584084801</v>
      </c>
      <c r="W59" s="1">
        <f t="shared" si="12"/>
        <v>13264.196584084801</v>
      </c>
      <c r="X59" s="1">
        <f t="shared" si="12"/>
        <v>91147416.884869993</v>
      </c>
      <c r="Y59" s="1">
        <f t="shared" si="12"/>
        <v>0</v>
      </c>
      <c r="Z59" s="1">
        <f t="shared" si="12"/>
        <v>3147.3124143330997</v>
      </c>
      <c r="AA59" s="1">
        <f t="shared" si="12"/>
        <v>809.44244597283</v>
      </c>
      <c r="AB59" s="1">
        <f t="shared" si="12"/>
        <v>1255.44055814489</v>
      </c>
      <c r="AC59" s="1">
        <f t="shared" si="12"/>
        <v>6257.2190067091797</v>
      </c>
      <c r="AD59" s="1">
        <f t="shared" si="12"/>
        <v>0</v>
      </c>
      <c r="AE59" s="1">
        <f t="shared" si="12"/>
        <v>6394.2993761005991</v>
      </c>
      <c r="AF59" s="1">
        <f t="shared" si="12"/>
        <v>0</v>
      </c>
      <c r="AG59" s="1">
        <f t="shared" si="12"/>
        <v>14276.7530236851</v>
      </c>
      <c r="AH59" s="1">
        <f t="shared" si="12"/>
        <v>1586.3056816997</v>
      </c>
      <c r="AI59" s="1">
        <f t="shared" si="12"/>
        <v>15863.058705392999</v>
      </c>
      <c r="AJ59" s="1">
        <f t="shared" si="12"/>
        <v>0</v>
      </c>
      <c r="AK59" s="1">
        <f t="shared" si="12"/>
        <v>8518.1547608299006</v>
      </c>
      <c r="AL59" s="1">
        <f t="shared" si="12"/>
        <v>20.046649279973998</v>
      </c>
      <c r="AM59" s="1">
        <f t="shared" si="12"/>
        <v>21060.759101340002</v>
      </c>
      <c r="AN59" s="1">
        <f t="shared" si="12"/>
        <v>114.92658105673002</v>
      </c>
      <c r="AO59" s="1">
        <f t="shared" si="12"/>
        <v>1919.7395777045999</v>
      </c>
      <c r="AP59" s="1">
        <f t="shared" si="12"/>
        <v>3619.9998943989999</v>
      </c>
      <c r="AQ59" s="1">
        <f t="shared" si="12"/>
        <v>13.422752858453</v>
      </c>
      <c r="AR59" s="1">
        <f t="shared" si="12"/>
        <v>0</v>
      </c>
      <c r="AS59" s="1">
        <f t="shared" si="12"/>
        <v>1409.4261643431</v>
      </c>
      <c r="AT59" s="1">
        <f t="shared" si="12"/>
        <v>45361.055328773</v>
      </c>
      <c r="AU59" s="1">
        <f t="shared" si="12"/>
        <v>36978.439460773996</v>
      </c>
      <c r="AV59" s="1">
        <f t="shared" si="12"/>
        <v>8382.6158679969994</v>
      </c>
      <c r="AW59" s="1">
        <f t="shared" si="12"/>
        <v>15.478399160036002</v>
      </c>
      <c r="AX59" s="1">
        <f t="shared" si="12"/>
        <v>0.46586834791189102</v>
      </c>
      <c r="AY59" s="1">
        <f t="shared" si="12"/>
        <v>586.77041449069998</v>
      </c>
      <c r="AZ59" s="1">
        <f t="shared" si="12"/>
        <v>218.42856749172</v>
      </c>
      <c r="BA59" s="1">
        <f t="shared" si="12"/>
        <v>11546.293029869999</v>
      </c>
      <c r="BB59" s="1">
        <f t="shared" si="12"/>
        <v>397.47282806665999</v>
      </c>
      <c r="BC59" s="1">
        <f t="shared" si="12"/>
        <v>66.033943837203012</v>
      </c>
      <c r="BD59" s="1">
        <f t="shared" si="12"/>
        <v>16497.655880992999</v>
      </c>
      <c r="BE59" s="1">
        <f t="shared" si="12"/>
        <v>2575.3932936212004</v>
      </c>
      <c r="BF59" s="1">
        <f t="shared" si="12"/>
        <v>54.127960026126004</v>
      </c>
      <c r="BG59" s="1">
        <f t="shared" si="12"/>
        <v>496.57282717462999</v>
      </c>
      <c r="BH59" s="1">
        <f t="shared" si="12"/>
        <v>1.5781216529141999</v>
      </c>
      <c r="BI59" s="1">
        <f t="shared" si="12"/>
        <v>2776.4655037131997</v>
      </c>
      <c r="BJ59" s="1">
        <f t="shared" si="12"/>
        <v>5519.3065743359994</v>
      </c>
      <c r="BK59" s="1">
        <f t="shared" si="12"/>
        <v>0</v>
      </c>
      <c r="BL59" s="1">
        <f t="shared" si="12"/>
        <v>698.67037472047991</v>
      </c>
      <c r="BM59" s="1">
        <f t="shared" si="12"/>
        <v>4492.0374709976004</v>
      </c>
      <c r="BN59" s="1">
        <f t="shared" si="12"/>
        <v>12996.901973915999</v>
      </c>
      <c r="BO59" s="1">
        <f t="shared" si="12"/>
        <v>139603.29595000399</v>
      </c>
      <c r="BP59" s="1">
        <f t="shared" si="12"/>
        <v>1285.8932529690801</v>
      </c>
      <c r="BQ59" s="1"/>
      <c r="BR59" s="81">
        <f t="shared" si="10"/>
        <v>-0.86144610957418544</v>
      </c>
      <c r="BS59" s="25">
        <f>IF(AE59&lt;&gt;0,(AE59-C59)/C59,"")</f>
        <v>-0.88013594259272876</v>
      </c>
      <c r="BT59" s="25">
        <f>IF(AI59&lt;&gt;0,(AI59-D59)/D59,"")</f>
        <v>-0.85326331223200547</v>
      </c>
      <c r="BU59" s="25">
        <f t="shared" si="7"/>
        <v>-0.87363573083309576</v>
      </c>
      <c r="BV59" s="25">
        <f t="shared" si="7"/>
        <v>-0.87898120629916876</v>
      </c>
      <c r="BW59" s="25">
        <f>IF(BI59&lt;&gt;0,(BI59-G59)/G59,"")</f>
        <v>-0.86728116424344515</v>
      </c>
      <c r="BX59" s="25">
        <f>IF(BO59&lt;&gt;0,(BO59-H59)/H59,"")</f>
        <v>-0.82137849645759442</v>
      </c>
    </row>
    <row r="60" spans="1:76" x14ac:dyDescent="0.3">
      <c r="A60" s="4" t="s">
        <v>127</v>
      </c>
      <c r="B60" s="1">
        <f t="shared" ref="B60" si="13">SUM(B16:B47)</f>
        <v>7165157.6898828</v>
      </c>
      <c r="C60" s="1">
        <f t="shared" ref="C60:H60" si="14">SUM(C16:C47)</f>
        <v>121178.11650628802</v>
      </c>
      <c r="D60" s="1">
        <f t="shared" si="14"/>
        <v>348519.04366064107</v>
      </c>
      <c r="E60" s="1">
        <f t="shared" si="14"/>
        <v>1158999.8991738199</v>
      </c>
      <c r="F60" s="1">
        <f t="shared" si="14"/>
        <v>748427.12965364021</v>
      </c>
      <c r="G60" s="1">
        <f t="shared" si="14"/>
        <v>45384.900641942411</v>
      </c>
      <c r="H60" s="1">
        <f t="shared" si="14"/>
        <v>2273113.8789268499</v>
      </c>
      <c r="K60" s="1">
        <f t="shared" ref="K60:BP60" si="15">SUM(K16:K47)</f>
        <v>984.34848593912795</v>
      </c>
      <c r="L60" s="1">
        <f t="shared" si="15"/>
        <v>9357.1713271279987</v>
      </c>
      <c r="M60" s="1">
        <f t="shared" si="15"/>
        <v>9357.1713271279987</v>
      </c>
      <c r="N60" s="1">
        <f t="shared" si="15"/>
        <v>20894.798254718</v>
      </c>
      <c r="O60" s="1">
        <f t="shared" si="15"/>
        <v>2134.7871699520001</v>
      </c>
      <c r="P60" s="1">
        <f t="shared" si="15"/>
        <v>8338.5926495995791</v>
      </c>
      <c r="Q60" s="1">
        <f t="shared" si="15"/>
        <v>292977.57741366001</v>
      </c>
      <c r="R60" s="1">
        <f t="shared" si="15"/>
        <v>8454.9862822699997</v>
      </c>
      <c r="S60" s="1">
        <f t="shared" si="15"/>
        <v>1064.0361026116609</v>
      </c>
      <c r="T60" s="1">
        <f t="shared" si="15"/>
        <v>1445.8504390598002</v>
      </c>
      <c r="U60" s="1">
        <f t="shared" si="15"/>
        <v>31.9374632645014</v>
      </c>
      <c r="V60" s="1">
        <f t="shared" si="15"/>
        <v>9649.7783844609985</v>
      </c>
      <c r="W60" s="1">
        <f t="shared" si="15"/>
        <v>9649.7783844609985</v>
      </c>
      <c r="X60" s="1">
        <f t="shared" si="15"/>
        <v>69712737.780479997</v>
      </c>
      <c r="Y60" s="1">
        <f t="shared" si="15"/>
        <v>0</v>
      </c>
      <c r="Z60" s="1">
        <f t="shared" si="15"/>
        <v>2575.4620435661</v>
      </c>
      <c r="AA60" s="1">
        <f t="shared" si="15"/>
        <v>624.68518093420005</v>
      </c>
      <c r="AB60" s="1">
        <f t="shared" si="15"/>
        <v>903.5314452964999</v>
      </c>
      <c r="AC60" s="1">
        <f t="shared" si="15"/>
        <v>3548.3580102310898</v>
      </c>
      <c r="AD60" s="1">
        <f t="shared" si="15"/>
        <v>0</v>
      </c>
      <c r="AE60" s="1">
        <f t="shared" si="15"/>
        <v>5704.5584787480002</v>
      </c>
      <c r="AF60" s="1">
        <f t="shared" si="15"/>
        <v>0</v>
      </c>
      <c r="AG60" s="1">
        <f t="shared" si="15"/>
        <v>11645.448065215</v>
      </c>
      <c r="AH60" s="1">
        <f t="shared" si="15"/>
        <v>1293.9383942704001</v>
      </c>
      <c r="AI60" s="1">
        <f t="shared" si="15"/>
        <v>12939.386459481</v>
      </c>
      <c r="AJ60" s="1">
        <f t="shared" si="15"/>
        <v>0</v>
      </c>
      <c r="AK60" s="1">
        <f t="shared" si="15"/>
        <v>6088.7547193650007</v>
      </c>
      <c r="AL60" s="1">
        <f t="shared" si="15"/>
        <v>15.021582294030999</v>
      </c>
      <c r="AM60" s="1">
        <f t="shared" si="15"/>
        <v>16250.470258983998</v>
      </c>
      <c r="AN60" s="1">
        <f t="shared" si="15"/>
        <v>84.334018187240005</v>
      </c>
      <c r="AO60" s="1">
        <f t="shared" si="15"/>
        <v>1517.8084612309999</v>
      </c>
      <c r="AP60" s="1">
        <f t="shared" si="15"/>
        <v>2782.9516796368002</v>
      </c>
      <c r="AQ60" s="1">
        <f t="shared" si="15"/>
        <v>9.9286057455555987</v>
      </c>
      <c r="AR60" s="1">
        <f t="shared" si="15"/>
        <v>0</v>
      </c>
      <c r="AS60" s="1">
        <f t="shared" si="15"/>
        <v>1119.4179417808998</v>
      </c>
      <c r="AT60" s="1">
        <f t="shared" si="15"/>
        <v>33423.465384150004</v>
      </c>
      <c r="AU60" s="1">
        <f t="shared" si="15"/>
        <v>28282.289405072999</v>
      </c>
      <c r="AV60" s="1">
        <f t="shared" si="15"/>
        <v>5141.1759791039995</v>
      </c>
      <c r="AW60" s="1">
        <f t="shared" si="15"/>
        <v>12.335686071003998</v>
      </c>
      <c r="AX60" s="1">
        <f t="shared" si="15"/>
        <v>0.34014041843778997</v>
      </c>
      <c r="AY60" s="1">
        <f t="shared" si="15"/>
        <v>459.09180352740998</v>
      </c>
      <c r="AZ60" s="1">
        <f t="shared" si="15"/>
        <v>167.88701488454998</v>
      </c>
      <c r="BA60" s="1">
        <f t="shared" si="15"/>
        <v>8778.9552621060011</v>
      </c>
      <c r="BB60" s="1">
        <f t="shared" si="15"/>
        <v>313.30811209502002</v>
      </c>
      <c r="BC60" s="1">
        <f t="shared" si="15"/>
        <v>52.705384752820002</v>
      </c>
      <c r="BD60" s="1">
        <f t="shared" si="15"/>
        <v>12543.588094304001</v>
      </c>
      <c r="BE60" s="1">
        <f t="shared" si="15"/>
        <v>2058.6970653796998</v>
      </c>
      <c r="BF60" s="1">
        <f t="shared" si="15"/>
        <v>39.71255966260599</v>
      </c>
      <c r="BG60" s="1">
        <f t="shared" si="15"/>
        <v>383.73800249100003</v>
      </c>
      <c r="BH60" s="1">
        <f t="shared" si="15"/>
        <v>1.16505591506436</v>
      </c>
      <c r="BI60" s="1">
        <f t="shared" si="15"/>
        <v>2057.8715196781</v>
      </c>
      <c r="BJ60" s="1">
        <f t="shared" si="15"/>
        <v>4494.9155417084003</v>
      </c>
      <c r="BK60" s="1">
        <f t="shared" si="15"/>
        <v>0</v>
      </c>
      <c r="BL60" s="1">
        <f t="shared" si="15"/>
        <v>399.67738884905003</v>
      </c>
      <c r="BM60" s="1">
        <f t="shared" si="15"/>
        <v>3352.1045073802002</v>
      </c>
      <c r="BN60" s="1">
        <f t="shared" si="15"/>
        <v>7502.1166103551996</v>
      </c>
      <c r="BO60" s="1">
        <f t="shared" si="15"/>
        <v>104408.36535420998</v>
      </c>
      <c r="BP60" s="1">
        <f t="shared" si="15"/>
        <v>1001.6405606254</v>
      </c>
      <c r="BQ60" s="1"/>
      <c r="BR60" s="81">
        <f t="shared" si="10"/>
        <v>-0.95911079838098412</v>
      </c>
      <c r="BS60" s="25">
        <f>IF(AE60&lt;&gt;0,(AE60-C60)/C60,"")</f>
        <v>-0.95292418595685968</v>
      </c>
      <c r="BT60" s="25">
        <f>IF(AI60&lt;&gt;0,(AI60-D60)/D60,"")</f>
        <v>-0.96287322975647704</v>
      </c>
      <c r="BU60" s="25">
        <f t="shared" si="7"/>
        <v>-0.97116180475254965</v>
      </c>
      <c r="BV60" s="25">
        <f t="shared" si="7"/>
        <v>-0.96221103126210616</v>
      </c>
      <c r="BW60" s="25">
        <f>IF(BI60&lt;&gt;0,(BI60-G60)/G60,"")</f>
        <v>-0.95465735320402312</v>
      </c>
      <c r="BX60" s="25">
        <f>IF(BO60&lt;&gt;0,(BO60-H60)/H60,"")</f>
        <v>-0.9540681325638195</v>
      </c>
    </row>
    <row r="61" spans="1:76" x14ac:dyDescent="0.3">
      <c r="A61" s="4" t="s">
        <v>453</v>
      </c>
      <c r="B61" s="1">
        <f>SUM(B48:B55)</f>
        <v>3783271.1542048501</v>
      </c>
      <c r="C61" s="1">
        <f t="shared" ref="C61:H61" si="16">SUM(C48:C55)</f>
        <v>56367.428769945298</v>
      </c>
      <c r="D61" s="1">
        <f t="shared" si="16"/>
        <v>216854.735360566</v>
      </c>
      <c r="E61" s="1">
        <f t="shared" si="16"/>
        <v>704846.33662229893</v>
      </c>
      <c r="F61" s="1">
        <f t="shared" si="16"/>
        <v>372359.071276912</v>
      </c>
      <c r="G61" s="1">
        <f t="shared" si="16"/>
        <v>18391.524754281701</v>
      </c>
      <c r="H61" s="1">
        <f t="shared" si="16"/>
        <v>1260284.883585046</v>
      </c>
      <c r="K61" s="1">
        <f t="shared" ref="K61:BP61" si="17">SUM(K48:K55)</f>
        <v>0</v>
      </c>
      <c r="L61" s="1">
        <f t="shared" si="17"/>
        <v>0</v>
      </c>
      <c r="M61" s="1">
        <f t="shared" si="17"/>
        <v>0</v>
      </c>
      <c r="N61" s="1">
        <f t="shared" si="17"/>
        <v>0</v>
      </c>
      <c r="O61" s="1">
        <f t="shared" si="17"/>
        <v>0</v>
      </c>
      <c r="P61" s="1">
        <f t="shared" si="17"/>
        <v>0</v>
      </c>
      <c r="Q61" s="1">
        <f t="shared" si="17"/>
        <v>0</v>
      </c>
      <c r="R61" s="1">
        <f t="shared" si="17"/>
        <v>0</v>
      </c>
      <c r="S61" s="1">
        <f t="shared" si="17"/>
        <v>0</v>
      </c>
      <c r="T61" s="1">
        <f t="shared" si="17"/>
        <v>0</v>
      </c>
      <c r="U61" s="1">
        <f t="shared" si="17"/>
        <v>0</v>
      </c>
      <c r="V61" s="1">
        <f t="shared" si="17"/>
        <v>0</v>
      </c>
      <c r="W61" s="1">
        <f t="shared" si="17"/>
        <v>0</v>
      </c>
      <c r="X61" s="1">
        <f t="shared" si="17"/>
        <v>0</v>
      </c>
      <c r="Y61" s="1">
        <f t="shared" si="17"/>
        <v>0</v>
      </c>
      <c r="Z61" s="1">
        <f t="shared" si="17"/>
        <v>0</v>
      </c>
      <c r="AA61" s="1">
        <f t="shared" si="17"/>
        <v>0</v>
      </c>
      <c r="AB61" s="1">
        <f t="shared" si="17"/>
        <v>0</v>
      </c>
      <c r="AC61" s="1">
        <f t="shared" si="17"/>
        <v>0</v>
      </c>
      <c r="AD61" s="1">
        <f t="shared" si="17"/>
        <v>0</v>
      </c>
      <c r="AE61" s="1">
        <f t="shared" si="17"/>
        <v>0</v>
      </c>
      <c r="AF61" s="1">
        <f t="shared" si="17"/>
        <v>0</v>
      </c>
      <c r="AG61" s="1">
        <f t="shared" si="17"/>
        <v>0</v>
      </c>
      <c r="AH61" s="1">
        <f t="shared" si="17"/>
        <v>0</v>
      </c>
      <c r="AI61" s="1">
        <f t="shared" si="17"/>
        <v>0</v>
      </c>
      <c r="AJ61" s="1">
        <f t="shared" si="17"/>
        <v>0</v>
      </c>
      <c r="AK61" s="1">
        <f t="shared" si="17"/>
        <v>0</v>
      </c>
      <c r="AL61" s="1">
        <f t="shared" si="17"/>
        <v>0</v>
      </c>
      <c r="AM61" s="1">
        <f t="shared" si="17"/>
        <v>0</v>
      </c>
      <c r="AN61" s="1">
        <f t="shared" si="17"/>
        <v>0</v>
      </c>
      <c r="AO61" s="1">
        <f t="shared" si="17"/>
        <v>0</v>
      </c>
      <c r="AP61" s="1">
        <f t="shared" si="17"/>
        <v>0</v>
      </c>
      <c r="AQ61" s="1">
        <f t="shared" si="17"/>
        <v>0</v>
      </c>
      <c r="AR61" s="1">
        <f t="shared" si="17"/>
        <v>0</v>
      </c>
      <c r="AS61" s="1">
        <f t="shared" si="17"/>
        <v>0</v>
      </c>
      <c r="AT61" s="1">
        <f t="shared" si="17"/>
        <v>0</v>
      </c>
      <c r="AU61" s="1">
        <f t="shared" si="17"/>
        <v>0</v>
      </c>
      <c r="AV61" s="1">
        <f t="shared" si="17"/>
        <v>0</v>
      </c>
      <c r="AW61" s="1">
        <f t="shared" si="17"/>
        <v>0</v>
      </c>
      <c r="AX61" s="1">
        <f t="shared" si="17"/>
        <v>0</v>
      </c>
      <c r="AY61" s="1">
        <f t="shared" si="17"/>
        <v>0</v>
      </c>
      <c r="AZ61" s="1">
        <f t="shared" si="17"/>
        <v>0</v>
      </c>
      <c r="BA61" s="1">
        <f t="shared" si="17"/>
        <v>0</v>
      </c>
      <c r="BB61" s="1">
        <f t="shared" si="17"/>
        <v>0</v>
      </c>
      <c r="BC61" s="1">
        <f t="shared" si="17"/>
        <v>0</v>
      </c>
      <c r="BD61" s="1">
        <f t="shared" si="17"/>
        <v>0</v>
      </c>
      <c r="BE61" s="1">
        <f t="shared" si="17"/>
        <v>0</v>
      </c>
      <c r="BF61" s="1">
        <f t="shared" si="17"/>
        <v>0</v>
      </c>
      <c r="BG61" s="1">
        <f t="shared" si="17"/>
        <v>0</v>
      </c>
      <c r="BH61" s="1">
        <f t="shared" si="17"/>
        <v>0</v>
      </c>
      <c r="BI61" s="1">
        <f t="shared" si="17"/>
        <v>0</v>
      </c>
      <c r="BJ61" s="1">
        <f t="shared" si="17"/>
        <v>0</v>
      </c>
      <c r="BK61" s="1">
        <f t="shared" si="17"/>
        <v>0</v>
      </c>
      <c r="BL61" s="1">
        <f t="shared" si="17"/>
        <v>0</v>
      </c>
      <c r="BM61" s="1">
        <f t="shared" si="17"/>
        <v>0</v>
      </c>
      <c r="BN61" s="1">
        <f t="shared" si="17"/>
        <v>0</v>
      </c>
      <c r="BO61" s="1">
        <f t="shared" si="17"/>
        <v>0</v>
      </c>
      <c r="BP61" s="1">
        <f t="shared" si="17"/>
        <v>0</v>
      </c>
    </row>
    <row r="62" spans="1:76" x14ac:dyDescent="0.3">
      <c r="A62" s="6"/>
    </row>
    <row r="63" spans="1:76" x14ac:dyDescent="0.3">
      <c r="A63" s="6"/>
    </row>
    <row r="64" spans="1:76" x14ac:dyDescent="0.3">
      <c r="A64" s="1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workbookViewId="0">
      <selection activeCell="D23" sqref="D23"/>
    </sheetView>
  </sheetViews>
  <sheetFormatPr defaultRowHeight="14.4" x14ac:dyDescent="0.3"/>
  <cols>
    <col min="1" max="1" width="18.5546875" customWidth="1"/>
    <col min="2" max="2" width="10.109375" bestFit="1" customWidth="1"/>
    <col min="3" max="3" width="9.33203125" bestFit="1" customWidth="1"/>
    <col min="4" max="4" width="10.5546875" customWidth="1"/>
    <col min="5" max="6" width="10.109375" bestFit="1" customWidth="1"/>
    <col min="7" max="7" width="9.33203125" bestFit="1" customWidth="1"/>
    <col min="8" max="8" width="10.44140625" customWidth="1"/>
    <col min="12" max="12" width="15.44140625" customWidth="1"/>
    <col min="13" max="13" width="10.33203125" bestFit="1" customWidth="1"/>
    <col min="14" max="14" width="9.33203125" bestFit="1" customWidth="1"/>
    <col min="15" max="16" width="10.33203125" bestFit="1" customWidth="1"/>
    <col min="17" max="18" width="9.33203125" bestFit="1" customWidth="1"/>
    <col min="19" max="19" width="10.109375" bestFit="1" customWidth="1"/>
    <col min="21" max="21" width="10.109375" bestFit="1" customWidth="1"/>
  </cols>
  <sheetData>
    <row r="1" spans="1:19" s="29" customFormat="1" x14ac:dyDescent="0.3"/>
    <row r="2" spans="1:19" s="29" customFormat="1" x14ac:dyDescent="0.3">
      <c r="A2" s="8" t="s">
        <v>482</v>
      </c>
    </row>
    <row r="3" spans="1:19" x14ac:dyDescent="0.3">
      <c r="A3" s="2" t="s">
        <v>246</v>
      </c>
      <c r="L3" s="2" t="s">
        <v>241</v>
      </c>
    </row>
    <row r="4" spans="1:19" x14ac:dyDescent="0.3">
      <c r="A4" s="2" t="s">
        <v>214</v>
      </c>
      <c r="B4" s="2" t="s">
        <v>59</v>
      </c>
      <c r="C4" s="2" t="s">
        <v>57</v>
      </c>
      <c r="D4" s="2" t="s">
        <v>60</v>
      </c>
      <c r="E4" s="2" t="s">
        <v>54</v>
      </c>
      <c r="F4" s="2" t="s">
        <v>53</v>
      </c>
      <c r="G4" s="2" t="s">
        <v>61</v>
      </c>
      <c r="H4" s="2" t="s">
        <v>62</v>
      </c>
      <c r="L4" s="2" t="s">
        <v>214</v>
      </c>
      <c r="M4" s="2" t="s">
        <v>59</v>
      </c>
      <c r="N4" s="2" t="s">
        <v>57</v>
      </c>
      <c r="O4" s="2" t="s">
        <v>60</v>
      </c>
      <c r="P4" s="2" t="s">
        <v>54</v>
      </c>
      <c r="Q4" s="2" t="s">
        <v>53</v>
      </c>
      <c r="R4" s="2" t="s">
        <v>61</v>
      </c>
      <c r="S4" s="2" t="s">
        <v>62</v>
      </c>
    </row>
    <row r="5" spans="1:19" x14ac:dyDescent="0.3">
      <c r="A5" s="2" t="s">
        <v>215</v>
      </c>
      <c r="B5" s="28"/>
      <c r="C5" s="28"/>
      <c r="D5" s="28"/>
      <c r="E5" s="28">
        <f>afdust!BA62</f>
        <v>6216650.0348500554</v>
      </c>
      <c r="F5" s="28">
        <f>afdust!BB62</f>
        <v>874141.55572101765</v>
      </c>
      <c r="G5" s="28"/>
      <c r="H5" s="28"/>
      <c r="L5" s="2" t="s">
        <v>215</v>
      </c>
      <c r="P5" s="28">
        <f>+afdust!BA63</f>
        <v>4542317.6842815187</v>
      </c>
      <c r="Q5" s="28">
        <f>+afdust!BB63</f>
        <v>651582.87269825907</v>
      </c>
    </row>
    <row r="6" spans="1:19" x14ac:dyDescent="0.3">
      <c r="A6" s="2" t="s">
        <v>213</v>
      </c>
      <c r="B6" s="28"/>
      <c r="C6" s="28">
        <f>ag!B61</f>
        <v>2776551.6794476802</v>
      </c>
      <c r="D6" s="28"/>
      <c r="E6" s="28"/>
      <c r="F6" s="28"/>
      <c r="G6" s="28"/>
      <c r="H6" s="28">
        <f>ag!C61</f>
        <v>179970.38643039973</v>
      </c>
      <c r="L6" s="2" t="s">
        <v>213</v>
      </c>
      <c r="N6" s="28">
        <f>ag!B63</f>
        <v>2249526.1278762105</v>
      </c>
      <c r="P6" s="28"/>
      <c r="Q6" s="28"/>
      <c r="S6" s="28">
        <f>ag!C63</f>
        <v>122886.97445898</v>
      </c>
    </row>
    <row r="7" spans="1:19" s="30" customFormat="1" x14ac:dyDescent="0.3">
      <c r="A7" s="2" t="s">
        <v>406</v>
      </c>
      <c r="B7" s="28">
        <f>ptagfire!B62</f>
        <v>592980.29765100009</v>
      </c>
      <c r="C7" s="28">
        <f>ptagfire!C62</f>
        <v>80344.305945999979</v>
      </c>
      <c r="D7" s="28">
        <f>ptagfire!D62</f>
        <v>18294.272484900004</v>
      </c>
      <c r="E7" s="28">
        <f>ptagfire!E62</f>
        <v>96328.141709900025</v>
      </c>
      <c r="F7" s="28">
        <f>ptagfire!F62</f>
        <v>68096.162486299974</v>
      </c>
      <c r="G7" s="28">
        <f>ptagfire!G62</f>
        <v>5634.6583586999996</v>
      </c>
      <c r="H7" s="28">
        <f>ptagfire!H62</f>
        <v>36113.971648680017</v>
      </c>
      <c r="L7" s="2" t="s">
        <v>406</v>
      </c>
      <c r="M7" s="28">
        <f>ptagfire!B63</f>
        <v>489997.22135100007</v>
      </c>
      <c r="N7" s="28">
        <f>ptagfire!C63</f>
        <v>70487.639400999993</v>
      </c>
      <c r="O7" s="28">
        <f>ptagfire!D63</f>
        <v>15465.125198400006</v>
      </c>
      <c r="P7" s="28">
        <f>ptagfire!E63</f>
        <v>79098.910071900013</v>
      </c>
      <c r="Q7" s="28">
        <f>ptagfire!F63</f>
        <v>55730.515605799999</v>
      </c>
      <c r="R7" s="28">
        <f>ptagfire!G63</f>
        <v>4976.2409741999991</v>
      </c>
      <c r="S7" s="28">
        <f>ptagfire!H63</f>
        <v>29630.144468480004</v>
      </c>
    </row>
    <row r="8" spans="1:19" x14ac:dyDescent="0.3">
      <c r="A8" s="2" t="s">
        <v>418</v>
      </c>
      <c r="B8" s="28">
        <f>+cmv_c1c2!B62</f>
        <v>47183.161737484093</v>
      </c>
      <c r="C8" s="28">
        <f>+cmv_c1c2!C62</f>
        <v>119.58515770197062</v>
      </c>
      <c r="D8" s="28">
        <f>+cmv_c1c2!D62</f>
        <v>260337.90333840839</v>
      </c>
      <c r="E8" s="28">
        <f>+cmv_c1c2!E62</f>
        <v>6493.2480088095999</v>
      </c>
      <c r="F8" s="28">
        <f>+cmv_c1c2!F62</f>
        <v>6167.6386899005001</v>
      </c>
      <c r="G8" s="28">
        <f>+cmv_c1c2!G62</f>
        <v>345.2886751696048</v>
      </c>
      <c r="H8" s="28">
        <f>+cmv_c1c2!H62</f>
        <v>4840.2947527840997</v>
      </c>
      <c r="L8" s="2" t="s">
        <v>418</v>
      </c>
      <c r="M8" s="28">
        <f>+cmv_c1c2!B63</f>
        <v>40568.6016045141</v>
      </c>
      <c r="N8" s="28">
        <f>+cmv_c1c2!C63</f>
        <v>106.5863895569706</v>
      </c>
      <c r="O8" s="28">
        <f>+cmv_c1c2!D63</f>
        <v>231681.64359190836</v>
      </c>
      <c r="P8" s="28">
        <f>+cmv_c1c2!E63</f>
        <v>5438.4379199635987</v>
      </c>
      <c r="Q8" s="28">
        <f>+cmv_c1c2!F63</f>
        <v>5183.2917345004998</v>
      </c>
      <c r="R8" s="28">
        <f>+cmv_c1c2!G63</f>
        <v>207.0344285620499</v>
      </c>
      <c r="S8" s="28">
        <f>+cmv_c1c2!H63</f>
        <v>3155.9403143140999</v>
      </c>
    </row>
    <row r="9" spans="1:19" s="30" customFormat="1" x14ac:dyDescent="0.3">
      <c r="A9" s="2" t="s">
        <v>419</v>
      </c>
      <c r="B9" s="28">
        <f>cmv_c3!B62</f>
        <v>10885.311494602602</v>
      </c>
      <c r="C9" s="28">
        <f>cmv_c3!C62</f>
        <v>25.466970102099999</v>
      </c>
      <c r="D9" s="28">
        <f>cmv_c3!D62</f>
        <v>108268.436808021</v>
      </c>
      <c r="E9" s="28">
        <f>cmv_c3!E62</f>
        <v>4247.9018655557993</v>
      </c>
      <c r="F9" s="28">
        <f>cmv_c3!F62</f>
        <v>3831.6865737692001</v>
      </c>
      <c r="G9" s="28">
        <f>cmv_c3!G62</f>
        <v>3882.5526887528194</v>
      </c>
      <c r="H9" s="28">
        <f>cmv_c3!H62</f>
        <v>5043.3466288779</v>
      </c>
      <c r="L9" s="2" t="s">
        <v>419</v>
      </c>
      <c r="M9" s="28">
        <f>cmv_c3!B63</f>
        <v>9779.2376561926012</v>
      </c>
      <c r="N9" s="28">
        <f>cmv_c3!C63</f>
        <v>19.648738208200001</v>
      </c>
      <c r="O9" s="28">
        <f>cmv_c3!D63</f>
        <v>96272.063106221001</v>
      </c>
      <c r="P9" s="28">
        <f>cmv_c3!E63</f>
        <v>3371.3792401147998</v>
      </c>
      <c r="Q9" s="28">
        <f>cmv_c3!F63</f>
        <v>3123.7429892321998</v>
      </c>
      <c r="R9" s="28">
        <f>cmv_c3!G63</f>
        <v>2733.7905977488194</v>
      </c>
      <c r="S9" s="28">
        <f>cmv_c3!H63</f>
        <v>4563.2191705999003</v>
      </c>
    </row>
    <row r="10" spans="1:19" x14ac:dyDescent="0.3">
      <c r="A10" s="2" t="s">
        <v>216</v>
      </c>
      <c r="B10" s="28">
        <f>+nonpt!B62</f>
        <v>2680775.1906184996</v>
      </c>
      <c r="C10" s="28">
        <f>+nonpt!C62</f>
        <v>121229.25743883997</v>
      </c>
      <c r="D10" s="28">
        <f>+nonpt!D62</f>
        <v>758151.54506439995</v>
      </c>
      <c r="E10" s="28">
        <f>+nonpt!E62</f>
        <v>608826.56381475006</v>
      </c>
      <c r="F10" s="28">
        <f>+nonpt!F62</f>
        <v>496454.00873931986</v>
      </c>
      <c r="G10" s="28">
        <f>+nonpt!G62</f>
        <v>162231.27981245998</v>
      </c>
      <c r="H10" s="28">
        <f>+nonpt!H62</f>
        <v>3672686.6003031004</v>
      </c>
      <c r="L10" s="2" t="s">
        <v>216</v>
      </c>
      <c r="M10" s="28">
        <f>+nonpt!B63</f>
        <v>2205202.6654822999</v>
      </c>
      <c r="N10" s="28">
        <f>+nonpt!C63</f>
        <v>64461.710359800003</v>
      </c>
      <c r="O10" s="28">
        <f>+nonpt!D63</f>
        <v>647607.07655570004</v>
      </c>
      <c r="P10" s="28">
        <f>+nonpt!E63</f>
        <v>507838.61017866997</v>
      </c>
      <c r="Q10" s="28">
        <f>+nonpt!F63</f>
        <v>419051.66922792001</v>
      </c>
      <c r="R10" s="28">
        <f>+nonpt!G63</f>
        <v>142793.83426443697</v>
      </c>
      <c r="S10" s="28">
        <f>+nonpt!H63</f>
        <v>3021859.3562105</v>
      </c>
    </row>
    <row r="11" spans="1:19" s="30" customFormat="1" x14ac:dyDescent="0.3">
      <c r="A11" s="2" t="s">
        <v>234</v>
      </c>
      <c r="B11" s="28">
        <f>+np_oilgas!B62</f>
        <v>642086.24666703865</v>
      </c>
      <c r="C11" s="28">
        <f>+np_oilgas!C62</f>
        <v>15.1882</v>
      </c>
      <c r="D11" s="28">
        <f>+np_oilgas!D62</f>
        <v>676193.58696429397</v>
      </c>
      <c r="E11" s="28">
        <f>+np_oilgas!E62</f>
        <v>17746.1748839951</v>
      </c>
      <c r="F11" s="28">
        <f>+np_oilgas!F62</f>
        <v>17480.344440212099</v>
      </c>
      <c r="G11" s="28">
        <f>+np_oilgas!G62</f>
        <v>38962.587302594409</v>
      </c>
      <c r="H11" s="28">
        <f>+np_oilgas!H62</f>
        <v>2986288.489478135</v>
      </c>
      <c r="L11" s="2" t="s">
        <v>234</v>
      </c>
      <c r="M11" s="28">
        <f>+np_oilgas!B63</f>
        <v>533858.32794238871</v>
      </c>
      <c r="N11" s="28">
        <f>+np_oilgas!C63</f>
        <v>0</v>
      </c>
      <c r="O11" s="28">
        <f>+np_oilgas!D63</f>
        <v>562511.74880741746</v>
      </c>
      <c r="P11" s="28">
        <f>+np_oilgas!E63</f>
        <v>14004.211090607001</v>
      </c>
      <c r="Q11" s="28">
        <f>+np_oilgas!F63</f>
        <v>13863.346792826998</v>
      </c>
      <c r="R11" s="28">
        <f>+np_oilgas!G63</f>
        <v>35224.872095890401</v>
      </c>
      <c r="S11" s="28">
        <f>+np_oilgas!H63</f>
        <v>2289373.8123664991</v>
      </c>
    </row>
    <row r="12" spans="1:19" x14ac:dyDescent="0.3">
      <c r="A12" s="2" t="s">
        <v>217</v>
      </c>
      <c r="B12" s="28">
        <f>+nonroad!B62</f>
        <v>12188930.290950004</v>
      </c>
      <c r="C12" s="28">
        <f>+nonroad!C62</f>
        <v>2266.3069542143003</v>
      </c>
      <c r="D12" s="28">
        <f>+nonroad!D62</f>
        <v>1206980.3481826</v>
      </c>
      <c r="E12" s="28">
        <f>+nonroad!E62</f>
        <v>122106.78819671001</v>
      </c>
      <c r="F12" s="28">
        <f>+nonroad!F62</f>
        <v>115408.69141645002</v>
      </c>
      <c r="G12" s="28">
        <f>+nonroad!G62</f>
        <v>2417.5435164144001</v>
      </c>
      <c r="H12" s="28">
        <f>+nonroad!H62</f>
        <v>1464613.3893560695</v>
      </c>
      <c r="L12" s="2" t="s">
        <v>217</v>
      </c>
      <c r="M12" s="28">
        <f>+nonroad!B63</f>
        <v>10093777.020456005</v>
      </c>
      <c r="N12" s="28">
        <f>+nonroad!C63</f>
        <v>1930.0467792347004</v>
      </c>
      <c r="O12" s="28">
        <f>+nonroad!D63</f>
        <v>988560.3897167003</v>
      </c>
      <c r="P12" s="28">
        <f>+nonroad!E63</f>
        <v>100140.15436501001</v>
      </c>
      <c r="Q12" s="28">
        <f>+nonroad!F63</f>
        <v>95169.824925380017</v>
      </c>
      <c r="R12" s="28">
        <f>+nonroad!G63</f>
        <v>2010.7701148695999</v>
      </c>
      <c r="S12" s="28">
        <f>+nonroad!H63</f>
        <v>1204822.11152257</v>
      </c>
    </row>
    <row r="13" spans="1:19" x14ac:dyDescent="0.3">
      <c r="A13" s="2" t="s">
        <v>315</v>
      </c>
      <c r="B13" s="28">
        <f>'onroad all'!P62</f>
        <v>20446327.223770596</v>
      </c>
      <c r="C13" s="28">
        <f>'onroad all'!AP62</f>
        <v>101229.68283285556</v>
      </c>
      <c r="D13" s="28">
        <f>'onroad all'!AF62+'onroad all'!AR62+'onroad all'!AS62</f>
        <v>4045997.9904947984</v>
      </c>
      <c r="E13" s="28">
        <f>'onroad all'!BG62</f>
        <v>272854.87708745874</v>
      </c>
      <c r="F13" s="28">
        <f>'onroad all'!BJ62</f>
        <v>130262.64993128162</v>
      </c>
      <c r="G13" s="28">
        <f>'onroad all'!BZ62</f>
        <v>27355.697223276326</v>
      </c>
      <c r="H13" s="28">
        <f>'onroad all'!CK62</f>
        <v>1961994.5307834113</v>
      </c>
      <c r="L13" s="2" t="s">
        <v>315</v>
      </c>
      <c r="M13" s="28">
        <f>'onroad all'!P63</f>
        <v>16923408.528030854</v>
      </c>
      <c r="N13" s="28">
        <f>'onroad all'!AP63</f>
        <v>76181.873242039088</v>
      </c>
      <c r="O13" s="28">
        <f>'onroad all'!AF63+'onroad all'!AR63+'onroad all'!AS63</f>
        <v>3195313.6698609102</v>
      </c>
      <c r="P13" s="28">
        <f>'onroad all'!BG63</f>
        <v>216815.79474149627</v>
      </c>
      <c r="Q13" s="28">
        <f>'onroad all'!BJ63</f>
        <v>101977.76975187645</v>
      </c>
      <c r="R13" s="28">
        <f>'onroad all'!BZ63</f>
        <v>23197.371318430141</v>
      </c>
      <c r="S13" s="28">
        <f>'onroad all'!CK63</f>
        <v>1565506.8643252819</v>
      </c>
    </row>
    <row r="14" spans="1:19" x14ac:dyDescent="0.3">
      <c r="A14" s="2" t="s">
        <v>376</v>
      </c>
      <c r="B14" s="28">
        <f>ptfire!B62</f>
        <v>23642399.951110244</v>
      </c>
      <c r="C14" s="28">
        <f>ptfire!C62</f>
        <v>388237.18625206884</v>
      </c>
      <c r="D14" s="28">
        <f>ptfire!D62</f>
        <v>333111.29893827916</v>
      </c>
      <c r="E14" s="28">
        <f>ptfire!E62</f>
        <v>2414507.2129577384</v>
      </c>
      <c r="F14" s="28">
        <f>ptfire!F62</f>
        <v>2046192.4270557577</v>
      </c>
      <c r="G14" s="28">
        <f>ptfire!G62</f>
        <v>180887.71853650222</v>
      </c>
      <c r="H14" s="28">
        <f>ptfire!H62</f>
        <v>5580909.0795797287</v>
      </c>
      <c r="L14" s="2" t="s">
        <v>376</v>
      </c>
      <c r="M14" s="28">
        <f>ptfire!B63</f>
        <v>15003313.030267192</v>
      </c>
      <c r="N14" s="28">
        <f>ptfire!C63</f>
        <v>246739.86589522989</v>
      </c>
      <c r="O14" s="28">
        <f>ptfire!D63</f>
        <v>230287.1713367796</v>
      </c>
      <c r="P14" s="28">
        <f>ptfire!E63</f>
        <v>1549106.4674686049</v>
      </c>
      <c r="Q14" s="28">
        <f>ptfire!F63</f>
        <v>1312801.9396122952</v>
      </c>
      <c r="R14" s="28">
        <f>ptfire!G63</f>
        <v>120568.60284853204</v>
      </c>
      <c r="S14" s="28">
        <f>ptfire!H63</f>
        <v>3546884.939837154</v>
      </c>
    </row>
    <row r="15" spans="1:19" x14ac:dyDescent="0.3">
      <c r="A15" s="2" t="s">
        <v>233</v>
      </c>
      <c r="B15" s="28">
        <f>+ptegu!B62</f>
        <v>672183.8912725898</v>
      </c>
      <c r="C15" s="28">
        <f>+ptegu!C62</f>
        <v>25012.479214909003</v>
      </c>
      <c r="D15" s="28">
        <f>ptegu!AS62</f>
        <v>1289229.1227000952</v>
      </c>
      <c r="E15" s="28">
        <f>+ptegu!E62</f>
        <v>170817.57347104003</v>
      </c>
      <c r="F15" s="28">
        <f>+ptegu!F62</f>
        <v>140822.70985506009</v>
      </c>
      <c r="G15" s="28">
        <f>ptegu!BS62</f>
        <v>1544798.8626554604</v>
      </c>
      <c r="H15" s="28">
        <f>+ptegu!H62</f>
        <v>33452.803596140002</v>
      </c>
      <c r="L15" s="2" t="s">
        <v>233</v>
      </c>
      <c r="M15" s="28">
        <f>+ptegu!B63</f>
        <v>574546.16066348972</v>
      </c>
      <c r="N15" s="28">
        <f>+ptegu!C63</f>
        <v>21778.732863259</v>
      </c>
      <c r="O15" s="28">
        <f>+ptegu!AS63</f>
        <v>1081949.0738589941</v>
      </c>
      <c r="P15" s="28">
        <f>+ptegu!E63</f>
        <v>151394.54476659</v>
      </c>
      <c r="Q15" s="28">
        <f>+ptegu!F63</f>
        <v>125667.80651226005</v>
      </c>
      <c r="R15" s="28">
        <f>+ptegu!BS63</f>
        <v>1435068.4422395825</v>
      </c>
      <c r="S15" s="28">
        <f>+ptegu!H63</f>
        <v>29137.172147900001</v>
      </c>
    </row>
    <row r="16" spans="1:19" x14ac:dyDescent="0.3">
      <c r="A16" s="2" t="s">
        <v>218</v>
      </c>
      <c r="B16" s="28">
        <f>+ptnonipm!B62</f>
        <v>1847809.2829996494</v>
      </c>
      <c r="C16" s="28">
        <f>+ptnonipm!C62</f>
        <v>61394.65372434201</v>
      </c>
      <c r="D16" s="28">
        <f>+ptnonipm!D62</f>
        <v>1072555.38545855</v>
      </c>
      <c r="E16" s="28">
        <f>+ptnonipm!E62</f>
        <v>407457.95521105005</v>
      </c>
      <c r="F16" s="28">
        <f>+ptnonipm!F62</f>
        <v>263815.89136759902</v>
      </c>
      <c r="G16" s="28">
        <f>+ptnonipm!G62</f>
        <v>672951.51583494386</v>
      </c>
      <c r="H16" s="28">
        <f>+ptnonipm!H62</f>
        <v>808939.42282267008</v>
      </c>
      <c r="L16" s="2" t="s">
        <v>218</v>
      </c>
      <c r="M16" s="28">
        <f>+ptnonipm!B63</f>
        <v>1571587.7311643299</v>
      </c>
      <c r="N16" s="28">
        <f>+ptnonipm!C63</f>
        <v>50167.070488344994</v>
      </c>
      <c r="O16" s="28">
        <f>+ptnonipm!D63</f>
        <v>904182.97635714011</v>
      </c>
      <c r="P16" s="28">
        <f>+ptnonipm!E63</f>
        <v>311557.61189015</v>
      </c>
      <c r="Q16" s="28">
        <f>+ptnonipm!F63</f>
        <v>219560.80733902904</v>
      </c>
      <c r="R16" s="28">
        <f>+ptnonipm!G63</f>
        <v>600746.39637599094</v>
      </c>
      <c r="S16" s="28">
        <f>+ptnonipm!H63</f>
        <v>704146.98752207996</v>
      </c>
    </row>
    <row r="17" spans="1:19" s="30" customFormat="1" x14ac:dyDescent="0.3">
      <c r="A17" s="2" t="s">
        <v>230</v>
      </c>
      <c r="B17" s="28">
        <f>+pt_oilgas!B62</f>
        <v>177722.51343227294</v>
      </c>
      <c r="C17" s="28">
        <f>+pt_oilgas!C62</f>
        <v>4358.1578283809986</v>
      </c>
      <c r="D17" s="28">
        <f>+pt_oilgas!D62</f>
        <v>360231.13778714015</v>
      </c>
      <c r="E17" s="28">
        <f>+pt_oilgas!E62</f>
        <v>11926.389861399599</v>
      </c>
      <c r="F17" s="28">
        <f>+pt_oilgas!F62</f>
        <v>11417.128210773099</v>
      </c>
      <c r="G17" s="28">
        <f>+pt_oilgas!G62</f>
        <v>41638.709387061506</v>
      </c>
      <c r="H17" s="28">
        <f>+pt_oilgas!H62</f>
        <v>132928.30450163499</v>
      </c>
      <c r="L17" s="2" t="s">
        <v>230</v>
      </c>
      <c r="M17" s="28">
        <f>+pt_oilgas!B63</f>
        <v>133688.338802415</v>
      </c>
      <c r="N17" s="28">
        <f>+pt_oilgas!C63</f>
        <v>4214.4996555909984</v>
      </c>
      <c r="O17" s="28">
        <f>+pt_oilgas!D63</f>
        <v>291920.25591599999</v>
      </c>
      <c r="P17" s="28">
        <f>+pt_oilgas!E63</f>
        <v>8691.9625266076</v>
      </c>
      <c r="Q17" s="28">
        <f>+pt_oilgas!F63</f>
        <v>8519.0701686181019</v>
      </c>
      <c r="R17" s="28">
        <f>+pt_oilgas!G63</f>
        <v>26766.851196297499</v>
      </c>
      <c r="S17" s="28">
        <f>+pt_oilgas!H63</f>
        <v>89517.495200268007</v>
      </c>
    </row>
    <row r="18" spans="1:19" s="30" customFormat="1" x14ac:dyDescent="0.3">
      <c r="A18" s="2" t="s">
        <v>390</v>
      </c>
      <c r="B18" s="28">
        <f>+rail!B61</f>
        <v>118366.57325630002</v>
      </c>
      <c r="C18" s="28">
        <f>+rail!C61</f>
        <v>362.72068744519999</v>
      </c>
      <c r="D18" s="28">
        <f>+rail!D61</f>
        <v>672557.69569620013</v>
      </c>
      <c r="E18" s="28">
        <f>+rail!E61</f>
        <v>20727.834712879998</v>
      </c>
      <c r="F18" s="28">
        <f>+rail!F61</f>
        <v>19153.710695000002</v>
      </c>
      <c r="G18" s="28">
        <f>+rail!G61</f>
        <v>700.25209953729996</v>
      </c>
      <c r="H18" s="28">
        <f>+rail!H61</f>
        <v>34739.201757639981</v>
      </c>
      <c r="L18" s="2" t="s">
        <v>390</v>
      </c>
      <c r="M18" s="28">
        <f>+rail!B62</f>
        <v>85620.291212700016</v>
      </c>
      <c r="N18" s="28">
        <f>+rail!C62</f>
        <v>267.79950236419995</v>
      </c>
      <c r="O18" s="28">
        <f>+rail!D62</f>
        <v>490200.74029219995</v>
      </c>
      <c r="P18" s="28">
        <f>+rail!E62</f>
        <v>15345.277248689998</v>
      </c>
      <c r="Q18" s="28">
        <f>+rail!F62</f>
        <v>14197.114237010002</v>
      </c>
      <c r="R18" s="28">
        <f>+rail!G62</f>
        <v>581.83888385029991</v>
      </c>
      <c r="S18" s="28">
        <f>+rail!H62</f>
        <v>24404.60921463999</v>
      </c>
    </row>
    <row r="19" spans="1:19" x14ac:dyDescent="0.3">
      <c r="A19" s="2" t="s">
        <v>219</v>
      </c>
      <c r="B19" s="28">
        <f>+rwc!B62</f>
        <v>2098907.4499017</v>
      </c>
      <c r="C19" s="28">
        <f>+rwc!C62</f>
        <v>15330.652210693001</v>
      </c>
      <c r="D19" s="28">
        <f>+rwc!D62</f>
        <v>30493.149717318007</v>
      </c>
      <c r="E19" s="28">
        <f>+rwc!E62</f>
        <v>314465.5349515999</v>
      </c>
      <c r="F19" s="28">
        <f>+rwc!F62</f>
        <v>313945.01539440005</v>
      </c>
      <c r="G19" s="28">
        <f>+rwc!G62</f>
        <v>7683.9854803419994</v>
      </c>
      <c r="H19" s="28">
        <f>+rwc!H62</f>
        <v>338464.68123540003</v>
      </c>
      <c r="L19" s="2" t="s">
        <v>219</v>
      </c>
      <c r="M19" s="28">
        <f>+rwc!B63</f>
        <v>1805961.3718839998</v>
      </c>
      <c r="N19" s="28">
        <f>+rwc!C63</f>
        <v>13034.412580501999</v>
      </c>
      <c r="O19" s="28">
        <f>+rwc!D63</f>
        <v>25493.797242930003</v>
      </c>
      <c r="P19" s="28">
        <f>+rwc!E63</f>
        <v>272391.87055650004</v>
      </c>
      <c r="Q19" s="28">
        <f>+rwc!F63</f>
        <v>272177.89850800007</v>
      </c>
      <c r="R19" s="28">
        <f>+rwc!G63</f>
        <v>6887.6012141609999</v>
      </c>
      <c r="S19" s="28">
        <f>+rwc!H63</f>
        <v>290839.96026309999</v>
      </c>
    </row>
    <row r="20" spans="1:19" x14ac:dyDescent="0.3">
      <c r="B20" s="28"/>
      <c r="C20" s="28"/>
      <c r="D20" s="28"/>
      <c r="E20" s="28"/>
      <c r="F20" s="28"/>
      <c r="G20" s="28"/>
      <c r="H20" s="28"/>
    </row>
    <row r="21" spans="1:19" x14ac:dyDescent="0.3">
      <c r="A21" s="2" t="s">
        <v>244</v>
      </c>
      <c r="B21" s="1">
        <f t="shared" ref="B21:H21" si="0">SUM(B5:B19)</f>
        <v>65166557.384861983</v>
      </c>
      <c r="C21" s="1">
        <f t="shared" si="0"/>
        <v>3576477.3228652328</v>
      </c>
      <c r="D21" s="1">
        <f t="shared" si="0"/>
        <v>10832401.873635003</v>
      </c>
      <c r="E21" s="1">
        <f t="shared" si="0"/>
        <v>10685156.231582943</v>
      </c>
      <c r="F21" s="1">
        <f t="shared" si="0"/>
        <v>4507189.6205768408</v>
      </c>
      <c r="G21" s="1">
        <f t="shared" si="0"/>
        <v>2689490.6515712151</v>
      </c>
      <c r="H21" s="1">
        <f t="shared" si="0"/>
        <v>17240984.502874672</v>
      </c>
      <c r="L21" s="2" t="s">
        <v>243</v>
      </c>
      <c r="M21" s="1">
        <f t="shared" ref="M21:S21" si="1">SUM(M5:M19)</f>
        <v>49471308.526517384</v>
      </c>
      <c r="N21" s="1">
        <f t="shared" si="1"/>
        <v>2798916.0137713412</v>
      </c>
      <c r="O21" s="1">
        <f t="shared" si="1"/>
        <v>8761445.7318413015</v>
      </c>
      <c r="P21" s="1">
        <f t="shared" si="1"/>
        <v>7777512.9163464224</v>
      </c>
      <c r="Q21" s="1">
        <f t="shared" si="1"/>
        <v>3298607.6701030075</v>
      </c>
      <c r="R21" s="1">
        <f t="shared" si="1"/>
        <v>2401763.6465525525</v>
      </c>
      <c r="S21" s="1">
        <f t="shared" si="1"/>
        <v>12926729.587022368</v>
      </c>
    </row>
    <row r="22" spans="1:19" x14ac:dyDescent="0.3">
      <c r="B22" s="28"/>
    </row>
    <row r="23" spans="1:19" s="30" customFormat="1" x14ac:dyDescent="0.3">
      <c r="A23" s="2" t="s">
        <v>483</v>
      </c>
      <c r="B23" s="28">
        <f>'biogenics 12'!H53</f>
        <v>7296894.3673819834</v>
      </c>
      <c r="D23" s="28">
        <f>'biogenics 12'!R53</f>
        <v>979204.77564563486</v>
      </c>
      <c r="H23" s="28">
        <f>'biogenics 12'!X53</f>
        <v>42861181.485734902</v>
      </c>
      <c r="L23" s="2" t="s">
        <v>483</v>
      </c>
      <c r="M23" s="28">
        <f>'biogenics 12'!H54</f>
        <v>4617230.2119819913</v>
      </c>
      <c r="O23" s="28">
        <f>'biogenics 12'!R54</f>
        <v>744166.75102371606</v>
      </c>
      <c r="S23" s="28">
        <f>'biogenics 12'!X54</f>
        <v>30364921.834144924</v>
      </c>
    </row>
    <row r="24" spans="1:19" s="30" customFormat="1" x14ac:dyDescent="0.3">
      <c r="A24" s="2" t="s">
        <v>377</v>
      </c>
      <c r="B24" s="1">
        <f>B23+B21</f>
        <v>72463451.752243966</v>
      </c>
      <c r="C24" s="1">
        <f t="shared" ref="C24:H24" si="2">C23+C21</f>
        <v>3576477.3228652328</v>
      </c>
      <c r="D24" s="1">
        <f t="shared" si="2"/>
        <v>11811606.649280638</v>
      </c>
      <c r="E24" s="1">
        <f t="shared" si="2"/>
        <v>10685156.231582943</v>
      </c>
      <c r="F24" s="1">
        <f t="shared" si="2"/>
        <v>4507189.6205768408</v>
      </c>
      <c r="G24" s="1">
        <f t="shared" si="2"/>
        <v>2689490.6515712151</v>
      </c>
      <c r="H24" s="1">
        <f t="shared" si="2"/>
        <v>60102165.988609575</v>
      </c>
      <c r="L24" s="2" t="s">
        <v>377</v>
      </c>
      <c r="M24" s="1">
        <f>M23+M21</f>
        <v>54088538.738499373</v>
      </c>
      <c r="N24" s="1">
        <f t="shared" ref="N24:S24" si="3">N23+N21</f>
        <v>2798916.0137713412</v>
      </c>
      <c r="O24" s="1">
        <f t="shared" si="3"/>
        <v>9505612.4828650169</v>
      </c>
      <c r="P24" s="1">
        <f t="shared" si="3"/>
        <v>7777512.9163464224</v>
      </c>
      <c r="Q24" s="1">
        <f t="shared" si="3"/>
        <v>3298607.6701030075</v>
      </c>
      <c r="R24" s="1">
        <f t="shared" si="3"/>
        <v>2401763.6465525525</v>
      </c>
      <c r="S24" s="1">
        <f t="shared" si="3"/>
        <v>43291651.421167292</v>
      </c>
    </row>
    <row r="25" spans="1:19" x14ac:dyDescent="0.3">
      <c r="B25" s="28"/>
      <c r="C25" s="28"/>
      <c r="D25" s="28"/>
      <c r="E25" s="28"/>
      <c r="F25" s="28"/>
      <c r="G25" s="28"/>
      <c r="H25" s="28"/>
      <c r="M25" s="28">
        <f>M21-M14</f>
        <v>34467995.49625019</v>
      </c>
      <c r="N25" s="28">
        <f t="shared" ref="N25:S25" si="4">N21-N14</f>
        <v>2552176.1478761113</v>
      </c>
      <c r="O25" s="28">
        <f t="shared" si="4"/>
        <v>8531158.5605045222</v>
      </c>
      <c r="P25" s="28">
        <f t="shared" si="4"/>
        <v>6228406.448877817</v>
      </c>
      <c r="Q25" s="28">
        <f t="shared" si="4"/>
        <v>1985805.7304907122</v>
      </c>
      <c r="R25" s="28">
        <f t="shared" si="4"/>
        <v>2281195.0437040203</v>
      </c>
      <c r="S25" s="28">
        <f t="shared" si="4"/>
        <v>9379844.6471852139</v>
      </c>
    </row>
    <row r="26" spans="1:19" x14ac:dyDescent="0.3">
      <c r="A26" s="2" t="s">
        <v>484</v>
      </c>
      <c r="B26" s="28"/>
      <c r="E26" s="28"/>
      <c r="H26" s="28"/>
    </row>
    <row r="27" spans="1:19" x14ac:dyDescent="0.3">
      <c r="N27" s="28"/>
    </row>
    <row r="28" spans="1:19" x14ac:dyDescent="0.3">
      <c r="A28" s="30"/>
      <c r="B28" s="28"/>
      <c r="C28" s="28"/>
      <c r="D28" s="28"/>
      <c r="E28" s="28"/>
      <c r="F28" s="28"/>
      <c r="G28" s="28"/>
      <c r="H28" s="28"/>
      <c r="M28" s="28"/>
      <c r="N28" s="28"/>
      <c r="O28" s="28"/>
      <c r="P28" s="28"/>
      <c r="Q28" s="28"/>
      <c r="R28" s="28"/>
      <c r="S28" s="28"/>
    </row>
    <row r="30" spans="1:19" x14ac:dyDescent="0.3">
      <c r="A30" s="2" t="s">
        <v>423</v>
      </c>
      <c r="B30" s="30"/>
      <c r="C30" s="30"/>
      <c r="D30" s="30"/>
      <c r="E30" s="30"/>
      <c r="F30" s="30"/>
      <c r="G30" s="30"/>
      <c r="H30" s="30"/>
    </row>
    <row r="31" spans="1:19" x14ac:dyDescent="0.3">
      <c r="A31" s="2" t="s">
        <v>214</v>
      </c>
      <c r="B31" s="2" t="s">
        <v>59</v>
      </c>
      <c r="C31" s="2" t="s">
        <v>57</v>
      </c>
      <c r="D31" s="2" t="s">
        <v>60</v>
      </c>
      <c r="E31" s="2" t="s">
        <v>54</v>
      </c>
      <c r="F31" s="2" t="s">
        <v>53</v>
      </c>
      <c r="G31" s="2" t="s">
        <v>61</v>
      </c>
      <c r="H31" s="2" t="s">
        <v>62</v>
      </c>
    </row>
    <row r="32" spans="1:19" s="30" customFormat="1" x14ac:dyDescent="0.3">
      <c r="A32" s="35" t="s">
        <v>353</v>
      </c>
      <c r="B32" s="35"/>
      <c r="C32" s="35"/>
      <c r="D32" s="35"/>
      <c r="E32" s="33">
        <f>'othafdust 12US1'!AZ18</f>
        <v>2182868.5663638636</v>
      </c>
      <c r="F32" s="33">
        <f>'othafdust 12US1'!BA18</f>
        <v>426384.42736393586</v>
      </c>
      <c r="G32" s="2"/>
      <c r="H32" s="2"/>
    </row>
    <row r="33" spans="1:22" x14ac:dyDescent="0.3">
      <c r="A33" s="30" t="s">
        <v>345</v>
      </c>
      <c r="B33" s="28">
        <f>'othar 12US1'!Q50</f>
        <v>2951745.9260296375</v>
      </c>
      <c r="C33" s="28">
        <f>'othar 12US1'!AD50</f>
        <v>497869.47760779451</v>
      </c>
      <c r="D33" s="28">
        <f>'othar 12US1'!AH50</f>
        <v>589490.42428146268</v>
      </c>
      <c r="E33" s="28">
        <f>'othar 12US1'!AS50</f>
        <v>427171.49966034316</v>
      </c>
      <c r="F33" s="28">
        <f>'othar 12US1'!AT50</f>
        <v>236053.02559934236</v>
      </c>
      <c r="G33" s="28">
        <f>'othar 12US1'!BH50</f>
        <v>34377.359638029251</v>
      </c>
      <c r="H33" s="28">
        <f>'othar 12US1'!BN50</f>
        <v>1141437.6186808618</v>
      </c>
      <c r="I33" s="30"/>
    </row>
    <row r="34" spans="1:22" x14ac:dyDescent="0.3">
      <c r="A34" s="30" t="s">
        <v>424</v>
      </c>
      <c r="B34" s="28">
        <f>'onroad_can 12US1'!Q50</f>
        <v>1903123.4461888121</v>
      </c>
      <c r="C34" s="28">
        <f>'onroad_can 12US1'!AD50</f>
        <v>8152.5649930278651</v>
      </c>
      <c r="D34" s="28">
        <f>'onroad_can 12US1'!AH50</f>
        <v>414874.82043259038</v>
      </c>
      <c r="E34" s="28">
        <f>'onroad_can 12US1'!AS50</f>
        <v>25070.835614489857</v>
      </c>
      <c r="F34" s="28">
        <f>'onroad_can 12US1'!AT50</f>
        <v>18246.131554017065</v>
      </c>
      <c r="G34" s="28">
        <f>'onroad_can 12US1'!BH50</f>
        <v>1390.3175566615391</v>
      </c>
      <c r="H34" s="28">
        <f>'onroad_can 12US1'!BN50</f>
        <v>162190.9038772684</v>
      </c>
      <c r="I34" s="30"/>
    </row>
    <row r="35" spans="1:22" x14ac:dyDescent="0.3">
      <c r="A35" s="30" t="s">
        <v>346</v>
      </c>
      <c r="B35" s="28">
        <f>'othpt 12US1'!T50</f>
        <v>1147803.4356584605</v>
      </c>
      <c r="C35" s="28">
        <f>'othpt 12US1'!AG50</f>
        <v>18698.802081524969</v>
      </c>
      <c r="D35" s="28">
        <f>'othpt 12US1'!AK50</f>
        <v>600674.06295625609</v>
      </c>
      <c r="E35" s="28">
        <f>'othpt 12US1'!AV50</f>
        <v>90357.637695591504</v>
      </c>
      <c r="F35" s="28">
        <f>'othpt 12US1'!AW50</f>
        <v>48248.394813516956</v>
      </c>
      <c r="G35" s="28">
        <f>'othpt 12US1'!BK50</f>
        <v>869279.71350773238</v>
      </c>
      <c r="H35" s="28">
        <f>'othpt 12US1'!BQ50</f>
        <v>790253.19181145926</v>
      </c>
      <c r="I35" s="30"/>
    </row>
    <row r="36" spans="1:22" s="30" customFormat="1" x14ac:dyDescent="0.3">
      <c r="A36" s="30" t="s">
        <v>401</v>
      </c>
      <c r="B36" s="28">
        <f>'ptfire_othna 12US1'!Q60</f>
        <v>761707.28808789235</v>
      </c>
      <c r="C36" s="28">
        <f>'ptfire_othna 12US1'!AE60</f>
        <v>13035.856340177554</v>
      </c>
      <c r="D36" s="28">
        <f>'ptfire_othna 12US1'!AI60</f>
        <v>16385.11343443759</v>
      </c>
      <c r="E36" s="28">
        <f>'ptfire_othna 12US1'!AT60</f>
        <v>84527.738671570114</v>
      </c>
      <c r="F36" s="28">
        <f>'ptfire_othna 12US1'!AU60</f>
        <v>71778.110298559885</v>
      </c>
      <c r="G36" s="28">
        <f>'ptfire_othna 12US1'!BI60</f>
        <v>6732.838820305351</v>
      </c>
      <c r="H36" s="28">
        <f>'ptfire_othna 12US1'!BO60</f>
        <v>185608.92322349883</v>
      </c>
      <c r="J36" s="28"/>
      <c r="K36" s="28"/>
      <c r="L36" s="28"/>
      <c r="M36" s="28"/>
      <c r="N36" s="28"/>
      <c r="O36" s="28"/>
      <c r="P36" s="28"/>
    </row>
    <row r="37" spans="1:22" x14ac:dyDescent="0.3">
      <c r="A37" s="2" t="s">
        <v>347</v>
      </c>
      <c r="B37" s="1">
        <f t="shared" ref="B37:H37" si="5">SUM(B32:B36)</f>
        <v>6764380.0959648024</v>
      </c>
      <c r="C37" s="1">
        <f t="shared" si="5"/>
        <v>537756.70102252497</v>
      </c>
      <c r="D37" s="1">
        <f t="shared" si="5"/>
        <v>1621424.4211047469</v>
      </c>
      <c r="E37" s="1">
        <f t="shared" si="5"/>
        <v>2809996.278005858</v>
      </c>
      <c r="F37" s="1">
        <f t="shared" si="5"/>
        <v>800710.08962937212</v>
      </c>
      <c r="G37" s="1">
        <f t="shared" si="5"/>
        <v>911780.22952272848</v>
      </c>
      <c r="H37" s="1">
        <f t="shared" si="5"/>
        <v>2279490.6375930882</v>
      </c>
    </row>
    <row r="38" spans="1:22" x14ac:dyDescent="0.3">
      <c r="A38" s="30" t="s">
        <v>348</v>
      </c>
      <c r="B38" s="28">
        <f>'othar 12US1'!Q51</f>
        <v>241570.81100795555</v>
      </c>
      <c r="C38" s="28">
        <f>'othar 12US1'!AD51</f>
        <v>201994.38419574406</v>
      </c>
      <c r="D38" s="28">
        <f>'othar 12US1'!AH51</f>
        <v>220490.86867371254</v>
      </c>
      <c r="E38" s="28">
        <f>'othar 12US1'!AS51</f>
        <v>115484.04896083544</v>
      </c>
      <c r="F38" s="28">
        <f>'othar 12US1'!AT51</f>
        <v>54298.603751989373</v>
      </c>
      <c r="G38" s="28">
        <f>'othar 12US1'!BH51</f>
        <v>7717.0575449663438</v>
      </c>
      <c r="H38" s="28">
        <f>'othar 12US1'!BN51</f>
        <v>522236.18695085438</v>
      </c>
      <c r="I38" s="30"/>
    </row>
    <row r="39" spans="1:22" x14ac:dyDescent="0.3">
      <c r="A39" s="30" t="s">
        <v>425</v>
      </c>
      <c r="B39" s="28">
        <f>'onroad_mex 12US1'!Y38</f>
        <v>1828101.2294164614</v>
      </c>
      <c r="C39" s="28">
        <f>'onroad_mex 12US1'!AL38</f>
        <v>2789.381858205104</v>
      </c>
      <c r="D39" s="28">
        <f>'onroad_mex 12US1'!AP38</f>
        <v>442410.02186807938</v>
      </c>
      <c r="E39" s="28">
        <f>'onroad_mex 12US1'!AZ38</f>
        <v>15151.205068285321</v>
      </c>
      <c r="F39" s="28">
        <f>'onroad_mex 12US1'!BA38</f>
        <v>10835.971724313438</v>
      </c>
      <c r="G39" s="28">
        <f>'onroad_mex 12US1'!BO38</f>
        <v>6246.9173746309152</v>
      </c>
      <c r="H39" s="28">
        <f>'onroad_mex 12US1'!BT38</f>
        <v>158811.51756556405</v>
      </c>
      <c r="I39" s="30"/>
    </row>
    <row r="40" spans="1:22" x14ac:dyDescent="0.3">
      <c r="A40" s="30" t="s">
        <v>349</v>
      </c>
      <c r="B40" s="28">
        <f>'othpt 12US1'!T51</f>
        <v>205080.52681371613</v>
      </c>
      <c r="C40" s="28">
        <f>'othpt 12US1'!AG51</f>
        <v>5049.2255830378981</v>
      </c>
      <c r="D40" s="28">
        <f>'othpt 12US1'!AK51</f>
        <v>447645.15726670605</v>
      </c>
      <c r="E40" s="28">
        <f>'othpt 12US1'!AV51</f>
        <v>73252.068814624174</v>
      </c>
      <c r="F40" s="28">
        <f>'othpt 12US1'!AW51</f>
        <v>57437.095928404036</v>
      </c>
      <c r="G40" s="28">
        <f>'othpt 12US1'!BK51</f>
        <v>476077.39525744342</v>
      </c>
      <c r="H40" s="28">
        <f>'othpt 12US1'!BQ51</f>
        <v>71030.423163169224</v>
      </c>
      <c r="I40" s="30"/>
    </row>
    <row r="41" spans="1:22" s="30" customFormat="1" x14ac:dyDescent="0.3">
      <c r="A41" s="30" t="s">
        <v>402</v>
      </c>
      <c r="B41" s="28">
        <f>'ptfire_othna 12US1'!Q61</f>
        <v>386133.82745183667</v>
      </c>
      <c r="C41" s="28">
        <f>'ptfire_othna 12US1'!AE61</f>
        <v>7498.6902450430589</v>
      </c>
      <c r="D41" s="28">
        <f>'ptfire_othna 12US1'!AI61</f>
        <v>16696.740629145308</v>
      </c>
      <c r="E41" s="28">
        <f>'ptfire_othna 12US1'!AT61</f>
        <v>45382.479613579824</v>
      </c>
      <c r="F41" s="28">
        <f>'ptfire_othna 12US1'!AU61</f>
        <v>38526.741369282376</v>
      </c>
      <c r="G41" s="28">
        <f>'ptfire_othna 12US1'!BI61</f>
        <v>2810.3069497701094</v>
      </c>
      <c r="H41" s="28">
        <f>'ptfire_othna 12US1'!BO61</f>
        <v>132466.71831165621</v>
      </c>
    </row>
    <row r="42" spans="1:22" x14ac:dyDescent="0.3">
      <c r="A42" s="2" t="s">
        <v>350</v>
      </c>
      <c r="B42" s="1">
        <f t="shared" ref="B42:H42" si="6">SUM(B38:B41)</f>
        <v>2660886.3946899697</v>
      </c>
      <c r="C42" s="1">
        <f t="shared" si="6"/>
        <v>217331.6818820301</v>
      </c>
      <c r="D42" s="1">
        <f t="shared" si="6"/>
        <v>1127242.7884376433</v>
      </c>
      <c r="E42" s="1">
        <f t="shared" si="6"/>
        <v>249269.80245732475</v>
      </c>
      <c r="F42" s="1">
        <f t="shared" si="6"/>
        <v>161098.4127739892</v>
      </c>
      <c r="G42" s="1">
        <f t="shared" si="6"/>
        <v>492851.67712681083</v>
      </c>
      <c r="H42" s="1">
        <f t="shared" si="6"/>
        <v>884544.84599124384</v>
      </c>
    </row>
    <row r="43" spans="1:22" x14ac:dyDescent="0.3">
      <c r="A43" s="30" t="s">
        <v>69</v>
      </c>
      <c r="B43" s="28">
        <f>cmv_c1c2!AB59+cmv_c3!X59</f>
        <v>101999.9969955415</v>
      </c>
      <c r="C43" s="28">
        <f>cmv_c1c2!AO59+cmv_c3!AK59</f>
        <v>254.34958352486029</v>
      </c>
      <c r="D43" s="28">
        <f>cmv_c1c2!AS59+cmv_c3!AO59</f>
        <v>759666.11412280705</v>
      </c>
      <c r="E43" s="28">
        <f>cmv_c1c2!BD59+cmv_c3!AZ59</f>
        <v>23759.287415602957</v>
      </c>
      <c r="F43" s="28">
        <f>cmv_c1c2!BE59+cmv_c3!BA59</f>
        <v>22514.60293195301</v>
      </c>
      <c r="G43" s="28">
        <f>cmv_c1c2!BS59+cmv_c3!BO59</f>
        <v>11887.360065369687</v>
      </c>
      <c r="H43" s="28">
        <f>cmv_c1c2!BY59+cmv_c3!BU59</f>
        <v>25665.13983652724</v>
      </c>
    </row>
    <row r="44" spans="1:22" x14ac:dyDescent="0.3">
      <c r="A44" s="30" t="s">
        <v>70</v>
      </c>
      <c r="B44" s="28">
        <f>cmv_c3!X60</f>
        <v>83652.037086151104</v>
      </c>
      <c r="C44" s="28">
        <f>cmv_c3!AK60</f>
        <v>0</v>
      </c>
      <c r="D44" s="28">
        <f>cmv_c3!AO60</f>
        <v>987041.58635515301</v>
      </c>
      <c r="E44" s="28">
        <f>cmv_c3!AZ60</f>
        <v>83611.742941406599</v>
      </c>
      <c r="F44" s="28">
        <f>cmv_c3!BA60</f>
        <v>76922.026788692499</v>
      </c>
      <c r="G44" s="28">
        <f>cmv_c3!BO60</f>
        <v>621997.47630747803</v>
      </c>
      <c r="H44" s="28">
        <f>cmv_c3!BU60</f>
        <v>35476.912285807099</v>
      </c>
      <c r="I44" s="30"/>
    </row>
    <row r="45" spans="1:22" x14ac:dyDescent="0.3">
      <c r="A45" s="2" t="s">
        <v>485</v>
      </c>
      <c r="B45" s="1">
        <f>B44+B43+B42+B37</f>
        <v>9610918.524736464</v>
      </c>
      <c r="C45" s="1">
        <f t="shared" ref="C45:H45" si="7">C44+C43+C42+C37</f>
        <v>755342.73248807993</v>
      </c>
      <c r="D45" s="1">
        <f t="shared" si="7"/>
        <v>4495374.9100203505</v>
      </c>
      <c r="E45" s="1">
        <f t="shared" si="7"/>
        <v>3166637.1108201924</v>
      </c>
      <c r="F45" s="1">
        <f t="shared" si="7"/>
        <v>1061245.1321240067</v>
      </c>
      <c r="G45" s="1">
        <f t="shared" si="7"/>
        <v>2038516.7430223869</v>
      </c>
      <c r="H45" s="1">
        <f t="shared" si="7"/>
        <v>3225177.5357066663</v>
      </c>
    </row>
    <row r="48" spans="1:22" x14ac:dyDescent="0.3">
      <c r="A48" s="30"/>
      <c r="U48" s="30"/>
      <c r="V48" s="30"/>
    </row>
    <row r="49" spans="1:22" s="30" customFormat="1" x14ac:dyDescent="0.3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1:22" x14ac:dyDescent="0.3">
      <c r="A50" s="35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 x14ac:dyDescent="0.3">
      <c r="A51" s="3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:22" x14ac:dyDescent="0.3">
      <c r="A52" s="35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 x14ac:dyDescent="0.3">
      <c r="A53" s="35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1:22" x14ac:dyDescent="0.3">
      <c r="A54" s="3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 x14ac:dyDescent="0.3">
      <c r="A55" s="35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 x14ac:dyDescent="0.3">
      <c r="A56" s="35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1:22" x14ac:dyDescent="0.3">
      <c r="A57" s="35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 x14ac:dyDescent="0.3">
      <c r="A58" s="3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 x14ac:dyDescent="0.3">
      <c r="A59" s="3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x14ac:dyDescent="0.3">
      <c r="A60" s="3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x14ac:dyDescent="0.3">
      <c r="A61" s="30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 s="30" customFormat="1" x14ac:dyDescent="0.3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 x14ac:dyDescent="0.3">
      <c r="A63" s="35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x14ac:dyDescent="0.3">
      <c r="A64" s="35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</sheetData>
  <sortState ref="A42:V55">
    <sortCondition ref="A42:A55"/>
  </sortState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8" sqref="L8"/>
    </sheetView>
  </sheetViews>
  <sheetFormatPr defaultColWidth="9.109375" defaultRowHeight="14.4" x14ac:dyDescent="0.3"/>
  <cols>
    <col min="1" max="1" width="20.6640625" style="30" bestFit="1" customWidth="1"/>
    <col min="2" max="2" width="10.109375" style="28" customWidth="1"/>
    <col min="3" max="7" width="9.109375" style="28"/>
    <col min="8" max="8" width="10.33203125" style="28" bestFit="1" customWidth="1"/>
    <col min="9" max="9" width="9.109375" style="30"/>
    <col min="10" max="10" width="20.6640625" style="30" customWidth="1"/>
    <col min="11" max="11" width="7.6640625" style="28" bestFit="1" customWidth="1"/>
    <col min="12" max="12" width="6.6640625" style="28" bestFit="1" customWidth="1"/>
    <col min="13" max="13" width="14.5546875" style="28" bestFit="1" customWidth="1"/>
    <col min="14" max="14" width="7.6640625" style="28" bestFit="1" customWidth="1"/>
    <col min="15" max="15" width="6.6640625" style="28" bestFit="1" customWidth="1"/>
    <col min="16" max="17" width="9.33203125" style="28" bestFit="1" customWidth="1"/>
    <col min="18" max="18" width="6.6640625" style="28" bestFit="1" customWidth="1"/>
    <col min="19" max="19" width="7.6640625" style="28" bestFit="1" customWidth="1"/>
    <col min="20" max="21" width="6.6640625" style="28" bestFit="1" customWidth="1"/>
    <col min="22" max="22" width="7.6640625" style="28" bestFit="1" customWidth="1"/>
    <col min="23" max="23" width="15.44140625" style="28" bestFit="1" customWidth="1"/>
    <col min="24" max="24" width="15.44140625" style="28" customWidth="1"/>
    <col min="25" max="25" width="6.5546875" style="28" bestFit="1" customWidth="1"/>
    <col min="26" max="26" width="6.6640625" style="28" bestFit="1" customWidth="1"/>
    <col min="27" max="27" width="5.6640625" style="28" bestFit="1" customWidth="1"/>
    <col min="28" max="28" width="6.6640625" style="28" bestFit="1" customWidth="1"/>
    <col min="29" max="29" width="7.6640625" style="28" bestFit="1" customWidth="1"/>
    <col min="30" max="30" width="6.6640625" style="28" customWidth="1"/>
    <col min="31" max="31" width="7.6640625" style="28" bestFit="1" customWidth="1"/>
    <col min="32" max="32" width="10" style="28" bestFit="1" customWidth="1"/>
    <col min="33" max="33" width="7.6640625" style="28" bestFit="1" customWidth="1"/>
    <col min="34" max="34" width="6.6640625" style="28" bestFit="1" customWidth="1"/>
    <col min="35" max="35" width="7.6640625" style="28" bestFit="1" customWidth="1"/>
    <col min="36" max="36" width="6" style="28" bestFit="1" customWidth="1"/>
    <col min="37" max="37" width="7.6640625" style="28" bestFit="1" customWidth="1"/>
    <col min="38" max="38" width="4.33203125" style="28" bestFit="1" customWidth="1"/>
    <col min="39" max="39" width="7.6640625" style="28" bestFit="1" customWidth="1"/>
    <col min="40" max="40" width="5.6640625" style="28" bestFit="1" customWidth="1"/>
    <col min="41" max="42" width="6.6640625" style="28" bestFit="1" customWidth="1"/>
    <col min="43" max="43" width="4.109375" style="28" bestFit="1" customWidth="1"/>
    <col min="44" max="44" width="5.88671875" style="28" bestFit="1" customWidth="1"/>
    <col min="45" max="45" width="6.6640625" style="28" bestFit="1" customWidth="1"/>
    <col min="46" max="48" width="7.6640625" style="28" bestFit="1" customWidth="1"/>
    <col min="49" max="49" width="5.109375" style="28" bestFit="1" customWidth="1"/>
    <col min="50" max="50" width="5.33203125" style="28" bestFit="1" customWidth="1"/>
    <col min="51" max="51" width="8.6640625" style="28" bestFit="1" customWidth="1"/>
    <col min="52" max="52" width="5.6640625" style="28" bestFit="1" customWidth="1"/>
    <col min="53" max="53" width="7.88671875" style="28" bestFit="1" customWidth="1"/>
    <col min="54" max="54" width="5.88671875" style="28" bestFit="1" customWidth="1"/>
    <col min="55" max="55" width="6" style="28" bestFit="1" customWidth="1"/>
    <col min="56" max="56" width="7.6640625" style="28" bestFit="1" customWidth="1"/>
    <col min="57" max="57" width="6.6640625" style="28" bestFit="1" customWidth="1"/>
    <col min="58" max="59" width="5.6640625" style="28" bestFit="1" customWidth="1"/>
    <col min="60" max="60" width="3.88671875" style="28" bestFit="1" customWidth="1"/>
    <col min="61" max="61" width="6.6640625" style="28" bestFit="1" customWidth="1"/>
    <col min="62" max="62" width="8" style="28" bestFit="1" customWidth="1"/>
    <col min="63" max="63" width="5.33203125" style="28" bestFit="1" customWidth="1"/>
    <col min="64" max="65" width="6.6640625" style="28" bestFit="1" customWidth="1"/>
    <col min="66" max="66" width="7.6640625" style="28" bestFit="1" customWidth="1"/>
    <col min="67" max="67" width="9.33203125" style="28" bestFit="1" customWidth="1"/>
    <col min="68" max="68" width="7.109375" style="28" bestFit="1" customWidth="1"/>
    <col min="69" max="69" width="7.6640625" style="28" customWidth="1"/>
    <col min="70" max="70" width="10.33203125" style="30" bestFit="1" customWidth="1"/>
    <col min="71" max="74" width="9.109375" style="30"/>
    <col min="75" max="75" width="8.5546875" style="30" customWidth="1"/>
    <col min="76" max="16384" width="9.109375" style="30"/>
  </cols>
  <sheetData>
    <row r="1" spans="1:76" x14ac:dyDescent="0.3">
      <c r="B1" s="28" t="s">
        <v>502</v>
      </c>
      <c r="J1" s="30" t="s">
        <v>489</v>
      </c>
      <c r="BR1" s="30" t="s">
        <v>316</v>
      </c>
    </row>
    <row r="2" spans="1:76" x14ac:dyDescent="0.3">
      <c r="A2" s="6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J2" s="30" t="s">
        <v>227</v>
      </c>
      <c r="K2" s="28" t="s">
        <v>391</v>
      </c>
      <c r="L2" s="28" t="s">
        <v>131</v>
      </c>
      <c r="M2" s="28" t="s">
        <v>132</v>
      </c>
      <c r="N2" s="28" t="s">
        <v>133</v>
      </c>
      <c r="O2" s="28" t="s">
        <v>392</v>
      </c>
      <c r="P2" s="28" t="s">
        <v>134</v>
      </c>
      <c r="Q2" s="28" t="s">
        <v>59</v>
      </c>
      <c r="R2" s="28" t="s">
        <v>136</v>
      </c>
      <c r="S2" s="28" t="s">
        <v>137</v>
      </c>
      <c r="T2" s="28" t="s">
        <v>393</v>
      </c>
      <c r="U2" s="28" t="s">
        <v>138</v>
      </c>
      <c r="V2" s="28" t="s">
        <v>139</v>
      </c>
      <c r="W2" s="28" t="s">
        <v>140</v>
      </c>
      <c r="X2" s="28" t="s">
        <v>212</v>
      </c>
      <c r="Y2" s="28" t="s">
        <v>141</v>
      </c>
      <c r="Z2" s="28" t="s">
        <v>142</v>
      </c>
      <c r="AA2" s="28" t="s">
        <v>143</v>
      </c>
      <c r="AB2" s="28" t="s">
        <v>394</v>
      </c>
      <c r="AC2" s="28" t="s">
        <v>144</v>
      </c>
      <c r="AD2" s="28" t="s">
        <v>403</v>
      </c>
      <c r="AE2" s="28" t="s">
        <v>57</v>
      </c>
      <c r="AF2" s="28" t="s">
        <v>128</v>
      </c>
      <c r="AG2" s="28" t="s">
        <v>145</v>
      </c>
      <c r="AH2" s="28" t="s">
        <v>146</v>
      </c>
      <c r="AI2" s="28" t="s">
        <v>60</v>
      </c>
      <c r="AJ2" s="28" t="s">
        <v>147</v>
      </c>
      <c r="AK2" s="28" t="s">
        <v>148</v>
      </c>
      <c r="AL2" s="28" t="s">
        <v>149</v>
      </c>
      <c r="AM2" s="28" t="s">
        <v>150</v>
      </c>
      <c r="AN2" s="28" t="s">
        <v>151</v>
      </c>
      <c r="AO2" s="28" t="s">
        <v>152</v>
      </c>
      <c r="AP2" s="28" t="s">
        <v>153</v>
      </c>
      <c r="AQ2" s="28" t="s">
        <v>154</v>
      </c>
      <c r="AR2" s="28" t="s">
        <v>155</v>
      </c>
      <c r="AS2" s="28" t="s">
        <v>156</v>
      </c>
      <c r="AT2" s="28" t="s">
        <v>54</v>
      </c>
      <c r="AU2" s="28" t="s">
        <v>53</v>
      </c>
      <c r="AV2" s="28" t="s">
        <v>157</v>
      </c>
      <c r="AW2" s="28" t="s">
        <v>158</v>
      </c>
      <c r="AX2" s="28" t="s">
        <v>159</v>
      </c>
      <c r="AY2" s="28" t="s">
        <v>160</v>
      </c>
      <c r="AZ2" s="28" t="s">
        <v>161</v>
      </c>
      <c r="BA2" s="28" t="s">
        <v>162</v>
      </c>
      <c r="BB2" s="28" t="s">
        <v>163</v>
      </c>
      <c r="BC2" s="28" t="s">
        <v>164</v>
      </c>
      <c r="BD2" s="28" t="s">
        <v>165</v>
      </c>
      <c r="BE2" s="28" t="s">
        <v>395</v>
      </c>
      <c r="BF2" s="28" t="s">
        <v>166</v>
      </c>
      <c r="BG2" s="28" t="s">
        <v>167</v>
      </c>
      <c r="BH2" s="28" t="s">
        <v>168</v>
      </c>
      <c r="BI2" s="28" t="s">
        <v>61</v>
      </c>
      <c r="BJ2" s="28" t="s">
        <v>404</v>
      </c>
      <c r="BK2" s="28" t="s">
        <v>169</v>
      </c>
      <c r="BL2" s="28" t="s">
        <v>170</v>
      </c>
      <c r="BM2" s="28" t="s">
        <v>171</v>
      </c>
      <c r="BN2" s="28" t="s">
        <v>173</v>
      </c>
      <c r="BO2" s="28" t="s">
        <v>174</v>
      </c>
      <c r="BP2" s="28" t="s">
        <v>405</v>
      </c>
      <c r="BR2" s="28" t="s">
        <v>59</v>
      </c>
      <c r="BS2" s="28" t="s">
        <v>57</v>
      </c>
      <c r="BT2" s="28" t="s">
        <v>60</v>
      </c>
      <c r="BU2" s="28" t="s">
        <v>54</v>
      </c>
      <c r="BV2" s="28" t="s">
        <v>53</v>
      </c>
      <c r="BW2" s="28" t="s">
        <v>61</v>
      </c>
      <c r="BX2" s="28" t="s">
        <v>62</v>
      </c>
    </row>
    <row r="3" spans="1:76" x14ac:dyDescent="0.3">
      <c r="A3" s="27" t="s">
        <v>121</v>
      </c>
      <c r="B3" s="91">
        <v>15941.570755999999</v>
      </c>
      <c r="C3" s="91">
        <v>262.350121</v>
      </c>
      <c r="D3" s="91">
        <v>253.95003599999899</v>
      </c>
      <c r="E3" s="91">
        <v>1654.25286399999</v>
      </c>
      <c r="F3" s="91">
        <v>1401.9093849999999</v>
      </c>
      <c r="G3" s="91">
        <v>130.940722999999</v>
      </c>
      <c r="H3" s="91">
        <v>3771.2812560000002</v>
      </c>
      <c r="J3" s="30" t="s">
        <v>121</v>
      </c>
      <c r="K3" s="28">
        <v>102.38763827581</v>
      </c>
      <c r="L3" s="28">
        <v>92.149460746640599</v>
      </c>
      <c r="M3" s="28">
        <v>92.149460746640599</v>
      </c>
      <c r="N3" s="28">
        <v>305.012183220125</v>
      </c>
      <c r="O3" s="28">
        <v>90.199684135568404</v>
      </c>
      <c r="P3" s="28">
        <v>867.34400311169099</v>
      </c>
      <c r="Q3" s="28">
        <v>15941.483814216501</v>
      </c>
      <c r="R3" s="28">
        <v>206.72352582167301</v>
      </c>
      <c r="S3" s="28">
        <v>110.676204937902</v>
      </c>
      <c r="T3" s="28">
        <v>49.730748037669201</v>
      </c>
      <c r="U3" s="28">
        <v>3.3220270104427998</v>
      </c>
      <c r="V3" s="28">
        <v>406.13879335865698</v>
      </c>
      <c r="W3" s="28">
        <v>406.13879335865698</v>
      </c>
      <c r="X3" s="28">
        <v>265925.15547920199</v>
      </c>
      <c r="Y3" s="28">
        <v>0</v>
      </c>
      <c r="Z3" s="28">
        <v>45.837092654254597</v>
      </c>
      <c r="AA3" s="28">
        <v>18.452360206288301</v>
      </c>
      <c r="AB3" s="28">
        <v>40.1752282831307</v>
      </c>
      <c r="AC3" s="28">
        <v>369.08872782268401</v>
      </c>
      <c r="AD3" s="28">
        <v>0</v>
      </c>
      <c r="AE3" s="28">
        <v>262.351052511891</v>
      </c>
      <c r="AF3" s="28">
        <v>0</v>
      </c>
      <c r="AG3" s="28">
        <v>228.55399917150299</v>
      </c>
      <c r="AH3" s="28">
        <v>25.39526466972</v>
      </c>
      <c r="AI3" s="28">
        <v>253.949263841223</v>
      </c>
      <c r="AJ3" s="28">
        <v>0</v>
      </c>
      <c r="AK3" s="28">
        <v>279.96208052194402</v>
      </c>
      <c r="AL3" s="28">
        <v>0.85166212106681605</v>
      </c>
      <c r="AM3" s="28">
        <v>480.65811150845701</v>
      </c>
      <c r="AN3" s="28">
        <v>5.4086081758406497</v>
      </c>
      <c r="AO3" s="28">
        <v>58.178529517132603</v>
      </c>
      <c r="AP3" s="28">
        <v>133.04122007087801</v>
      </c>
      <c r="AQ3" s="28">
        <v>0.60842522142672095</v>
      </c>
      <c r="AR3" s="28">
        <v>0</v>
      </c>
      <c r="AS3" s="28">
        <v>41.215700976096301</v>
      </c>
      <c r="AT3" s="28">
        <v>1654.32055513726</v>
      </c>
      <c r="AU3" s="28">
        <v>1401.97754891471</v>
      </c>
      <c r="AV3" s="28">
        <v>252.343006222545</v>
      </c>
      <c r="AW3" s="28">
        <v>0.44019808782111702</v>
      </c>
      <c r="AX3" s="28">
        <v>2.2430584610636101E-2</v>
      </c>
      <c r="AY3" s="28">
        <v>19.206120703053902</v>
      </c>
      <c r="AZ3" s="28">
        <v>8.0378397559483403</v>
      </c>
      <c r="BA3" s="28">
        <v>453.09688145196401</v>
      </c>
      <c r="BB3" s="28">
        <v>12.3249480447758</v>
      </c>
      <c r="BC3" s="28">
        <v>1.8547341358157301</v>
      </c>
      <c r="BD3" s="28">
        <v>647.40455596157301</v>
      </c>
      <c r="BE3" s="28">
        <v>46.129838167253602</v>
      </c>
      <c r="BF3" s="28">
        <v>2.5493902037621798</v>
      </c>
      <c r="BG3" s="28">
        <v>17.6641053787265</v>
      </c>
      <c r="BH3" s="28">
        <v>7.2198524226039798E-2</v>
      </c>
      <c r="BI3" s="28">
        <v>130.93942970220999</v>
      </c>
      <c r="BJ3" s="28">
        <v>84.195606441092394</v>
      </c>
      <c r="BK3" s="28">
        <v>0</v>
      </c>
      <c r="BL3" s="28">
        <v>40.597498797534499</v>
      </c>
      <c r="BM3" s="28">
        <v>122.67006314575499</v>
      </c>
      <c r="BN3" s="28">
        <v>743.329108975346</v>
      </c>
      <c r="BO3" s="28">
        <v>3771.2633223653302</v>
      </c>
      <c r="BP3" s="28">
        <v>27.676949942679201</v>
      </c>
      <c r="BR3" s="25">
        <f>IF(B3&lt;&gt;0,(Q3-B3)/B3,"")</f>
        <v>-5.4537777254860349E-6</v>
      </c>
      <c r="BS3" s="25">
        <f>IF(C3&lt;&gt;0,(AE3-C3)/C3,"")</f>
        <v>3.5506440303746488E-6</v>
      </c>
      <c r="BT3" s="25">
        <f>IF(D3&lt;&gt;0,(AI3-D3)/D3,"")</f>
        <v>-3.0405932920894204E-6</v>
      </c>
      <c r="BU3" s="25">
        <f>IF(E3&lt;&gt;0,(AT3-E3)/E3,"")</f>
        <v>4.091946203818313E-5</v>
      </c>
      <c r="BV3" s="25">
        <f>IF(F3&lt;&gt;0,(AU3-F3)/F3,"")</f>
        <v>4.862219729709014E-5</v>
      </c>
      <c r="BW3" s="25">
        <f>IF(G3&lt;&gt;0,(BI3-G3)/G3,"")</f>
        <v>-9.8769714980462177E-6</v>
      </c>
      <c r="BX3" s="25">
        <f>IF(H3&lt;&gt;0,(BO3-H3)/H3,"")</f>
        <v>-4.7553161519077718E-6</v>
      </c>
    </row>
    <row r="4" spans="1:76" x14ac:dyDescent="0.3">
      <c r="A4" s="27" t="s">
        <v>77</v>
      </c>
      <c r="B4" s="91">
        <v>158.47557599999999</v>
      </c>
      <c r="C4" s="91">
        <v>2.5784400000000001</v>
      </c>
      <c r="D4" s="91">
        <v>1.000238</v>
      </c>
      <c r="E4" s="91">
        <v>15.083665999999999</v>
      </c>
      <c r="F4" s="91">
        <v>12.782778</v>
      </c>
      <c r="G4" s="91">
        <v>0.835538</v>
      </c>
      <c r="H4" s="91">
        <v>37.064833999999998</v>
      </c>
      <c r="J4" s="30" t="s">
        <v>77</v>
      </c>
      <c r="K4" s="28">
        <v>1.0062841606034001</v>
      </c>
      <c r="L4" s="28">
        <v>0.90565781370260701</v>
      </c>
      <c r="M4" s="28">
        <v>0.90565781370260701</v>
      </c>
      <c r="N4" s="28">
        <v>2.99770706030192</v>
      </c>
      <c r="O4" s="28">
        <v>0.88649059734453195</v>
      </c>
      <c r="P4" s="28">
        <v>8.5244551600831109</v>
      </c>
      <c r="Q4" s="28">
        <v>158.475496839123</v>
      </c>
      <c r="R4" s="28">
        <v>2.0317347021280101</v>
      </c>
      <c r="S4" s="28">
        <v>1.0877529236660599</v>
      </c>
      <c r="T4" s="28">
        <v>0.48876326856594798</v>
      </c>
      <c r="U4" s="28">
        <v>3.2649471870324097E-2</v>
      </c>
      <c r="V4" s="28">
        <v>3.99161924116911</v>
      </c>
      <c r="W4" s="28">
        <v>3.99161924116911</v>
      </c>
      <c r="X4" s="28">
        <v>957.64534356277898</v>
      </c>
      <c r="Y4" s="28">
        <v>0</v>
      </c>
      <c r="Z4" s="28">
        <v>0.45049739501865599</v>
      </c>
      <c r="AA4" s="28">
        <v>0.181349201192369</v>
      </c>
      <c r="AB4" s="28">
        <v>0.39485288643440902</v>
      </c>
      <c r="AC4" s="28">
        <v>3.6274496066403201</v>
      </c>
      <c r="AD4" s="28">
        <v>0</v>
      </c>
      <c r="AE4" s="28">
        <v>2.57843967878657</v>
      </c>
      <c r="AF4" s="28">
        <v>0</v>
      </c>
      <c r="AG4" s="28">
        <v>0.90021521078942002</v>
      </c>
      <c r="AH4" s="28">
        <v>0.100023862167033</v>
      </c>
      <c r="AI4" s="28">
        <v>1.0002390729564501</v>
      </c>
      <c r="AJ4" s="28">
        <v>0</v>
      </c>
      <c r="AK4" s="28">
        <v>2.7515045530955602</v>
      </c>
      <c r="AL4" s="28">
        <v>7.7655086889664099E-3</v>
      </c>
      <c r="AM4" s="28">
        <v>4.7240047173399002</v>
      </c>
      <c r="AN4" s="28">
        <v>4.9315908001124301E-2</v>
      </c>
      <c r="AO4" s="28">
        <v>0.53048540264664801</v>
      </c>
      <c r="AP4" s="28">
        <v>1.2130854235905499</v>
      </c>
      <c r="AQ4" s="28">
        <v>5.5476915954298101E-3</v>
      </c>
      <c r="AR4" s="28">
        <v>0</v>
      </c>
      <c r="AS4" s="28">
        <v>0.37581353307208498</v>
      </c>
      <c r="AT4" s="28">
        <v>15.0842716282786</v>
      </c>
      <c r="AU4" s="28">
        <v>12.783384598621</v>
      </c>
      <c r="AV4" s="28">
        <v>2.30088702965767</v>
      </c>
      <c r="AW4" s="28">
        <v>4.0137675336342597E-3</v>
      </c>
      <c r="AX4" s="28">
        <v>2.0452465594117999E-4</v>
      </c>
      <c r="AY4" s="28">
        <v>0.175124026521602</v>
      </c>
      <c r="AZ4" s="28">
        <v>7.3290056603669607E-2</v>
      </c>
      <c r="BA4" s="28">
        <v>4.1313923841333304</v>
      </c>
      <c r="BB4" s="28">
        <v>0.11237994455375599</v>
      </c>
      <c r="BC4" s="28">
        <v>1.6911517496431199E-2</v>
      </c>
      <c r="BD4" s="28">
        <v>5.9030882344835902</v>
      </c>
      <c r="BE4" s="28">
        <v>0.45337275289163698</v>
      </c>
      <c r="BF4" s="28">
        <v>2.3245331437358401E-2</v>
      </c>
      <c r="BG4" s="28">
        <v>0.16106303565424901</v>
      </c>
      <c r="BH4" s="28">
        <v>6.5830795262267303E-4</v>
      </c>
      <c r="BI4" s="28">
        <v>0.83554340955813799</v>
      </c>
      <c r="BJ4" s="28">
        <v>0.82748711664875396</v>
      </c>
      <c r="BK4" s="28">
        <v>0</v>
      </c>
      <c r="BL4" s="28">
        <v>0.39900614459388101</v>
      </c>
      <c r="BM4" s="28">
        <v>1.2056095075734199</v>
      </c>
      <c r="BN4" s="28">
        <v>7.3055580184857503</v>
      </c>
      <c r="BO4" s="28">
        <v>37.064818532052399</v>
      </c>
      <c r="BP4" s="28">
        <v>0.27201753034055898</v>
      </c>
      <c r="BR4" s="25">
        <f t="shared" ref="BR4:BR56" si="0">IF(B4&lt;&gt;0,(Q4-B4)/B4,"")</f>
        <v>-4.9951468226877302E-7</v>
      </c>
      <c r="BS4" s="25">
        <f t="shared" ref="BS4:BS56" si="1">IF(C4&lt;&gt;0,(AE4-C4)/C4,"")</f>
        <v>-1.2457665490635379E-7</v>
      </c>
      <c r="BT4" s="25">
        <f t="shared" ref="BT4:BT56" si="2">IF(D4&lt;&gt;0,(AI4-D4)/D4,"")</f>
        <v>1.07270114725912E-6</v>
      </c>
      <c r="BU4" s="25">
        <f t="shared" ref="BU4:BV48" si="3">IF(E4&lt;&gt;0,(AT4-E4)/E4,"")</f>
        <v>4.0151265521318842E-5</v>
      </c>
      <c r="BV4" s="25">
        <f t="shared" si="3"/>
        <v>4.7454365631580341E-5</v>
      </c>
      <c r="BW4" s="25">
        <f t="shared" ref="BW4:BW56" si="4">IF(G4&lt;&gt;0,(BI4-G4)/G4,"")</f>
        <v>6.4743412483837276E-6</v>
      </c>
      <c r="BX4" s="25">
        <f t="shared" ref="BX4:BX56" si="5">IF(H4&lt;&gt;0,(BO4-H4)/H4,"")</f>
        <v>-4.173213779488227E-7</v>
      </c>
    </row>
    <row r="5" spans="1:76" x14ac:dyDescent="0.3">
      <c r="A5" s="6" t="s">
        <v>71</v>
      </c>
      <c r="B5" s="91">
        <v>6434.28023999999</v>
      </c>
      <c r="C5" s="91">
        <v>105.641081999999</v>
      </c>
      <c r="D5" s="91">
        <v>89.743403999999998</v>
      </c>
      <c r="E5" s="91">
        <v>656.29297999999994</v>
      </c>
      <c r="F5" s="91">
        <v>556.18055399999901</v>
      </c>
      <c r="G5" s="91">
        <v>48.949418000000001</v>
      </c>
      <c r="H5" s="91">
        <v>1518.589768</v>
      </c>
      <c r="J5" s="30" t="s">
        <v>71</v>
      </c>
      <c r="K5" s="28">
        <v>41.228864576365297</v>
      </c>
      <c r="L5" s="28">
        <v>37.106024689818199</v>
      </c>
      <c r="M5" s="28">
        <v>37.106024689818199</v>
      </c>
      <c r="N5" s="28">
        <v>122.819424490484</v>
      </c>
      <c r="O5" s="28">
        <v>36.320729544544697</v>
      </c>
      <c r="P5" s="28">
        <v>349.25691835660803</v>
      </c>
      <c r="Q5" s="28">
        <v>6434.2791862740196</v>
      </c>
      <c r="R5" s="28">
        <v>83.242526238330598</v>
      </c>
      <c r="S5" s="28">
        <v>44.566501736774697</v>
      </c>
      <c r="T5" s="28">
        <v>20.025239481499302</v>
      </c>
      <c r="U5" s="28">
        <v>1.3376805874318001</v>
      </c>
      <c r="V5" s="28">
        <v>163.54138264034299</v>
      </c>
      <c r="W5" s="28">
        <v>163.54138264034299</v>
      </c>
      <c r="X5" s="28">
        <v>91955.483150845699</v>
      </c>
      <c r="Y5" s="28">
        <v>0</v>
      </c>
      <c r="Z5" s="28">
        <v>18.457255123861099</v>
      </c>
      <c r="AA5" s="28">
        <v>7.43024662326658</v>
      </c>
      <c r="AB5" s="28">
        <v>16.1773967572876</v>
      </c>
      <c r="AC5" s="28">
        <v>148.62086792217599</v>
      </c>
      <c r="AD5" s="28">
        <v>0</v>
      </c>
      <c r="AE5" s="28">
        <v>105.64101796215699</v>
      </c>
      <c r="AF5" s="28">
        <v>0</v>
      </c>
      <c r="AG5" s="28">
        <v>80.769029606971003</v>
      </c>
      <c r="AH5" s="28">
        <v>8.9743382895440202</v>
      </c>
      <c r="AI5" s="28">
        <v>89.743367896514997</v>
      </c>
      <c r="AJ5" s="28">
        <v>0</v>
      </c>
      <c r="AK5" s="28">
        <v>112.732382715212</v>
      </c>
      <c r="AL5" s="28">
        <v>0.33787959457001598</v>
      </c>
      <c r="AM5" s="28">
        <v>193.54809217877201</v>
      </c>
      <c r="AN5" s="28">
        <v>2.1457433114524598</v>
      </c>
      <c r="AO5" s="28">
        <v>23.081487932450301</v>
      </c>
      <c r="AP5" s="28">
        <v>52.781510276294199</v>
      </c>
      <c r="AQ5" s="28">
        <v>0.241382218511108</v>
      </c>
      <c r="AR5" s="28">
        <v>0</v>
      </c>
      <c r="AS5" s="28">
        <v>16.351707115968601</v>
      </c>
      <c r="AT5" s="28">
        <v>656.31929797373095</v>
      </c>
      <c r="AU5" s="28">
        <v>556.20692772951395</v>
      </c>
      <c r="AV5" s="28">
        <v>100.112370244216</v>
      </c>
      <c r="AW5" s="28">
        <v>0.174640732265193</v>
      </c>
      <c r="AX5" s="28">
        <v>8.8988725563143092E-3</v>
      </c>
      <c r="AY5" s="28">
        <v>7.6196724593109399</v>
      </c>
      <c r="AZ5" s="28">
        <v>3.1888595159752402</v>
      </c>
      <c r="BA5" s="28">
        <v>179.75749102994399</v>
      </c>
      <c r="BB5" s="28">
        <v>4.8896607968606096</v>
      </c>
      <c r="BC5" s="28">
        <v>0.73582655246724704</v>
      </c>
      <c r="BD5" s="28">
        <v>256.84423783462</v>
      </c>
      <c r="BE5" s="28">
        <v>18.5751724521371</v>
      </c>
      <c r="BF5" s="28">
        <v>1.01141395084795</v>
      </c>
      <c r="BG5" s="28">
        <v>7.007872275225</v>
      </c>
      <c r="BH5" s="28">
        <v>2.8643260194998799E-2</v>
      </c>
      <c r="BI5" s="28">
        <v>48.949395168570902</v>
      </c>
      <c r="BJ5" s="28">
        <v>33.903077921355802</v>
      </c>
      <c r="BK5" s="28">
        <v>0</v>
      </c>
      <c r="BL5" s="28">
        <v>16.347470045428601</v>
      </c>
      <c r="BM5" s="28">
        <v>49.395178296016802</v>
      </c>
      <c r="BN5" s="28">
        <v>299.31741232824601</v>
      </c>
      <c r="BO5" s="28">
        <v>1518.58921994962</v>
      </c>
      <c r="BP5" s="28">
        <v>11.1447671325071</v>
      </c>
      <c r="BR5" s="25">
        <f t="shared" si="0"/>
        <v>-1.6376749708536408E-7</v>
      </c>
      <c r="BS5" s="25">
        <f t="shared" si="1"/>
        <v>-6.0618313251186108E-7</v>
      </c>
      <c r="BT5" s="25">
        <f t="shared" si="2"/>
        <v>-4.0229680837161009E-7</v>
      </c>
      <c r="BU5" s="25">
        <f t="shared" si="3"/>
        <v>4.0100952673623114E-5</v>
      </c>
      <c r="BV5" s="25">
        <f t="shared" si="3"/>
        <v>4.7419366472392052E-5</v>
      </c>
      <c r="BW5" s="25">
        <f t="shared" si="4"/>
        <v>-4.6642902065378124E-7</v>
      </c>
      <c r="BX5" s="25">
        <f t="shared" si="5"/>
        <v>-3.608942926022913E-7</v>
      </c>
    </row>
    <row r="6" spans="1:76" x14ac:dyDescent="0.3">
      <c r="A6" s="6" t="s">
        <v>122</v>
      </c>
      <c r="B6" s="91">
        <v>3733.48648197899</v>
      </c>
      <c r="C6" s="91">
        <v>62.283967080500005</v>
      </c>
      <c r="D6" s="91">
        <v>64.391805799509896</v>
      </c>
      <c r="E6" s="91">
        <v>397.067556963399</v>
      </c>
      <c r="F6" s="91">
        <v>337.56994365449901</v>
      </c>
      <c r="G6" s="91">
        <v>31.576463827209999</v>
      </c>
      <c r="H6" s="91">
        <v>892.99486188829997</v>
      </c>
      <c r="J6" s="30" t="s">
        <v>122</v>
      </c>
      <c r="K6" s="28">
        <v>24.244304774734999</v>
      </c>
      <c r="L6" s="28">
        <v>21.819897530956499</v>
      </c>
      <c r="M6" s="28">
        <v>21.819897530956499</v>
      </c>
      <c r="N6" s="28">
        <v>72.223024352254498</v>
      </c>
      <c r="O6" s="28">
        <v>21.3581276805842</v>
      </c>
      <c r="P6" s="28">
        <v>205.378032803672</v>
      </c>
      <c r="Q6" s="28">
        <v>3733.4851475718801</v>
      </c>
      <c r="R6" s="28">
        <v>48.950137470560001</v>
      </c>
      <c r="S6" s="28">
        <v>26.206973814877799</v>
      </c>
      <c r="T6" s="28">
        <v>11.775692370664199</v>
      </c>
      <c r="U6" s="28">
        <v>0.78661774845540799</v>
      </c>
      <c r="V6" s="28">
        <v>96.169169381019302</v>
      </c>
      <c r="W6" s="28">
        <v>96.169169381019302</v>
      </c>
      <c r="X6" s="28">
        <v>125057.18219933</v>
      </c>
      <c r="Y6" s="28">
        <v>0</v>
      </c>
      <c r="Z6" s="28">
        <v>10.853630522241801</v>
      </c>
      <c r="AA6" s="28">
        <v>4.3692899220564696</v>
      </c>
      <c r="AB6" s="28">
        <v>9.5129809297111301</v>
      </c>
      <c r="AC6" s="28">
        <v>87.395369573240302</v>
      </c>
      <c r="AD6" s="28">
        <v>0</v>
      </c>
      <c r="AE6" s="28">
        <v>62.2839401334898</v>
      </c>
      <c r="AF6" s="28">
        <v>0</v>
      </c>
      <c r="AG6" s="28">
        <v>57.952604181065503</v>
      </c>
      <c r="AH6" s="28">
        <v>6.4391643093745996</v>
      </c>
      <c r="AI6" s="28">
        <v>64.391768490440199</v>
      </c>
      <c r="AJ6" s="28">
        <v>0</v>
      </c>
      <c r="AK6" s="28">
        <v>66.291394436636395</v>
      </c>
      <c r="AL6" s="28">
        <v>0.20507360350975801</v>
      </c>
      <c r="AM6" s="28">
        <v>113.81436283900101</v>
      </c>
      <c r="AN6" s="28">
        <v>1.3023446595788</v>
      </c>
      <c r="AO6" s="28">
        <v>14.009152047266999</v>
      </c>
      <c r="AP6" s="28">
        <v>32.035393332120798</v>
      </c>
      <c r="AQ6" s="28">
        <v>0.146505544073149</v>
      </c>
      <c r="AR6" s="28">
        <v>0</v>
      </c>
      <c r="AS6" s="28">
        <v>9.9245586071198204</v>
      </c>
      <c r="AT6" s="28">
        <v>397.08343424031398</v>
      </c>
      <c r="AU6" s="28">
        <v>337.58584918324198</v>
      </c>
      <c r="AV6" s="28">
        <v>59.497585057072101</v>
      </c>
      <c r="AW6" s="28">
        <v>0.10599702706724599</v>
      </c>
      <c r="AX6" s="28">
        <v>5.4010829103214898E-3</v>
      </c>
      <c r="AY6" s="28">
        <v>4.6247109795686603</v>
      </c>
      <c r="AZ6" s="28">
        <v>1.93545722206606</v>
      </c>
      <c r="BA6" s="28">
        <v>109.102561329827</v>
      </c>
      <c r="BB6" s="28">
        <v>2.9677457740152202</v>
      </c>
      <c r="BC6" s="28">
        <v>0.44660490087468302</v>
      </c>
      <c r="BD6" s="28">
        <v>155.88970573807899</v>
      </c>
      <c r="BE6" s="28">
        <v>10.9229728964918</v>
      </c>
      <c r="BF6" s="28">
        <v>0.61387065593015699</v>
      </c>
      <c r="BG6" s="28">
        <v>4.2533818680864401</v>
      </c>
      <c r="BH6" s="28">
        <v>1.7384811146568702E-2</v>
      </c>
      <c r="BI6" s="28">
        <v>31.5764602280681</v>
      </c>
      <c r="BJ6" s="28">
        <v>19.9364225684836</v>
      </c>
      <c r="BK6" s="28">
        <v>0</v>
      </c>
      <c r="BL6" s="28">
        <v>9.61300419710577</v>
      </c>
      <c r="BM6" s="28">
        <v>29.046471161377202</v>
      </c>
      <c r="BN6" s="28">
        <v>176.01123699531999</v>
      </c>
      <c r="BO6" s="28">
        <v>892.99426511681702</v>
      </c>
      <c r="BP6" s="28">
        <v>6.5535860993871102</v>
      </c>
      <c r="BR6" s="25">
        <f t="shared" si="0"/>
        <v>-3.5741581396396366E-7</v>
      </c>
      <c r="BS6" s="25">
        <f t="shared" si="1"/>
        <v>-4.3264762134722167E-7</v>
      </c>
      <c r="BT6" s="25">
        <f t="shared" si="2"/>
        <v>-5.794071036453715E-7</v>
      </c>
      <c r="BU6" s="25">
        <f t="shared" si="3"/>
        <v>3.9986336421943675E-5</v>
      </c>
      <c r="BV6" s="25">
        <f t="shared" si="3"/>
        <v>4.7117727872246772E-5</v>
      </c>
      <c r="BW6" s="25">
        <f t="shared" si="4"/>
        <v>-1.1398179093094797E-7</v>
      </c>
      <c r="BX6" s="25">
        <f t="shared" si="5"/>
        <v>-6.6828098168982031E-7</v>
      </c>
    </row>
    <row r="7" spans="1:76" x14ac:dyDescent="0.3">
      <c r="A7" s="6" t="s">
        <v>123</v>
      </c>
      <c r="B7" s="91">
        <v>82054.484562959798</v>
      </c>
      <c r="C7" s="91">
        <v>1361.5601699051049</v>
      </c>
      <c r="D7" s="91">
        <v>1900.8079206591899</v>
      </c>
      <c r="E7" s="91">
        <v>9043.8216373536998</v>
      </c>
      <c r="F7" s="91">
        <v>7663.8535261143297</v>
      </c>
      <c r="G7" s="91">
        <v>854.90666746360796</v>
      </c>
      <c r="H7" s="91">
        <v>19574.78274694295</v>
      </c>
      <c r="J7" s="30" t="s">
        <v>123</v>
      </c>
      <c r="K7" s="28">
        <v>531.25994217744403</v>
      </c>
      <c r="L7" s="28">
        <v>478.97658131769498</v>
      </c>
      <c r="M7" s="28">
        <v>478.97658131769498</v>
      </c>
      <c r="N7" s="28">
        <v>1584.38889727839</v>
      </c>
      <c r="O7" s="28">
        <v>468.14311954668602</v>
      </c>
      <c r="P7" s="28">
        <v>4500.39638161325</v>
      </c>
      <c r="Q7" s="28">
        <v>82054.793213732599</v>
      </c>
      <c r="R7" s="28">
        <v>1073.2761895485</v>
      </c>
      <c r="S7" s="28">
        <v>574.26819315232399</v>
      </c>
      <c r="T7" s="28">
        <v>258.13444805751101</v>
      </c>
      <c r="U7" s="28">
        <v>17.236934343837301</v>
      </c>
      <c r="V7" s="28">
        <v>2107.9052296157402</v>
      </c>
      <c r="W7" s="28">
        <v>2107.9052296157402</v>
      </c>
      <c r="X7" s="28">
        <v>2035229.71000799</v>
      </c>
      <c r="Y7" s="28">
        <v>0</v>
      </c>
      <c r="Z7" s="28">
        <v>238.045860828706</v>
      </c>
      <c r="AA7" s="28">
        <v>95.787983691318203</v>
      </c>
      <c r="AB7" s="28">
        <v>208.507377170588</v>
      </c>
      <c r="AC7" s="28">
        <v>1915.08733962523</v>
      </c>
      <c r="AD7" s="28">
        <v>0</v>
      </c>
      <c r="AE7" s="28">
        <v>1361.5602335907199</v>
      </c>
      <c r="AF7" s="28">
        <v>0</v>
      </c>
      <c r="AG7" s="28">
        <v>1710.7252284925301</v>
      </c>
      <c r="AH7" s="28">
        <v>190.08105688652199</v>
      </c>
      <c r="AI7" s="28">
        <v>1900.80628537905</v>
      </c>
      <c r="AJ7" s="28">
        <v>0</v>
      </c>
      <c r="AK7" s="28">
        <v>1452.9660148657599</v>
      </c>
      <c r="AL7" s="28">
        <v>4.6547544326680796</v>
      </c>
      <c r="AM7" s="28">
        <v>2495.1643122035698</v>
      </c>
      <c r="AN7" s="28">
        <v>29.555245820863401</v>
      </c>
      <c r="AO7" s="28">
        <v>318.21540265767101</v>
      </c>
      <c r="AP7" s="28">
        <v>727.34715179373495</v>
      </c>
      <c r="AQ7" s="28">
        <v>3.3249753467043601</v>
      </c>
      <c r="AR7" s="28">
        <v>0</v>
      </c>
      <c r="AS7" s="28">
        <v>225.45479786372101</v>
      </c>
      <c r="AT7" s="28">
        <v>9044.1839756426707</v>
      </c>
      <c r="AU7" s="28">
        <v>7664.2237573850898</v>
      </c>
      <c r="AV7" s="28">
        <v>1379.96021825757</v>
      </c>
      <c r="AW7" s="28">
        <v>2.4081138950710099</v>
      </c>
      <c r="AX7" s="28">
        <v>0.122567842942729</v>
      </c>
      <c r="AY7" s="28">
        <v>105.02900056769001</v>
      </c>
      <c r="AZ7" s="28">
        <v>43.943301884400597</v>
      </c>
      <c r="BA7" s="28">
        <v>2476.7880438940201</v>
      </c>
      <c r="BB7" s="28">
        <v>67.4079389209477</v>
      </c>
      <c r="BC7" s="28">
        <v>10.1466652270485</v>
      </c>
      <c r="BD7" s="28">
        <v>3538.9223266478102</v>
      </c>
      <c r="BE7" s="28">
        <v>239.513713786925</v>
      </c>
      <c r="BF7" s="28">
        <v>13.9310973439816</v>
      </c>
      <c r="BG7" s="28">
        <v>96.577824445950895</v>
      </c>
      <c r="BH7" s="28">
        <v>0.39454879985890401</v>
      </c>
      <c r="BI7" s="28">
        <v>854.91023348049202</v>
      </c>
      <c r="BJ7" s="28">
        <v>437.229283812159</v>
      </c>
      <c r="BK7" s="28">
        <v>0</v>
      </c>
      <c r="BL7" s="28">
        <v>210.648665121227</v>
      </c>
      <c r="BM7" s="28">
        <v>636.70378626492004</v>
      </c>
      <c r="BN7" s="28">
        <v>3856.9314285256</v>
      </c>
      <c r="BO7" s="28">
        <v>19574.767395184001</v>
      </c>
      <c r="BP7" s="28">
        <v>143.68079488992299</v>
      </c>
      <c r="BR7" s="25">
        <f t="shared" si="0"/>
        <v>3.7615344785146312E-6</v>
      </c>
      <c r="BS7" s="25">
        <f t="shared" si="1"/>
        <v>4.6773999739332843E-8</v>
      </c>
      <c r="BT7" s="25">
        <f t="shared" si="2"/>
        <v>-8.6030793650148748E-7</v>
      </c>
      <c r="BU7" s="25">
        <f t="shared" si="3"/>
        <v>4.0064731868922089E-5</v>
      </c>
      <c r="BV7" s="25">
        <f t="shared" si="3"/>
        <v>4.8308761316814819E-5</v>
      </c>
      <c r="BW7" s="25">
        <f t="shared" si="4"/>
        <v>4.1712353170023591E-6</v>
      </c>
      <c r="BX7" s="25">
        <f t="shared" si="5"/>
        <v>-7.8426203489226247E-7</v>
      </c>
    </row>
    <row r="8" spans="1:76" x14ac:dyDescent="0.3">
      <c r="A8" s="6" t="s">
        <v>72</v>
      </c>
      <c r="B8" s="91">
        <v>151959.17806106107</v>
      </c>
      <c r="C8" s="91">
        <v>2536.8532308644744</v>
      </c>
      <c r="D8" s="91">
        <v>4290.9327547692701</v>
      </c>
      <c r="E8" s="91">
        <v>17432.794422890987</v>
      </c>
      <c r="F8" s="91">
        <v>14772.902984426901</v>
      </c>
      <c r="G8" s="91">
        <v>1818.1974196382225</v>
      </c>
      <c r="H8" s="91">
        <v>36487.444026075333</v>
      </c>
      <c r="J8" s="30" t="s">
        <v>72</v>
      </c>
      <c r="K8" s="28">
        <v>989.39439790979202</v>
      </c>
      <c r="L8" s="28">
        <v>896.04189412897404</v>
      </c>
      <c r="M8" s="28">
        <v>896.04189412897404</v>
      </c>
      <c r="N8" s="28">
        <v>2959.2162936571499</v>
      </c>
      <c r="O8" s="28">
        <v>872.44563335975602</v>
      </c>
      <c r="P8" s="28">
        <v>8381.3144090407895</v>
      </c>
      <c r="Q8" s="28">
        <v>151959.56053640199</v>
      </c>
      <c r="R8" s="28">
        <v>2001.8790911325</v>
      </c>
      <c r="S8" s="28">
        <v>1069.48757029698</v>
      </c>
      <c r="T8" s="28">
        <v>481.19708263095703</v>
      </c>
      <c r="U8" s="28">
        <v>32.101147351953202</v>
      </c>
      <c r="V8" s="28">
        <v>3928.3748991770099</v>
      </c>
      <c r="W8" s="28">
        <v>3928.3748991770099</v>
      </c>
      <c r="X8" s="28">
        <v>4653898.7289786497</v>
      </c>
      <c r="Y8" s="28">
        <v>0</v>
      </c>
      <c r="Z8" s="28">
        <v>444.33665048745399</v>
      </c>
      <c r="AA8" s="28">
        <v>178.60286173662701</v>
      </c>
      <c r="AB8" s="28">
        <v>388.55847273843699</v>
      </c>
      <c r="AC8" s="28">
        <v>3566.5425895099402</v>
      </c>
      <c r="AD8" s="28">
        <v>0</v>
      </c>
      <c r="AE8" s="28">
        <v>2536.8512047752101</v>
      </c>
      <c r="AF8" s="28">
        <v>0</v>
      </c>
      <c r="AG8" s="28">
        <v>3861.83890710893</v>
      </c>
      <c r="AH8" s="28">
        <v>429.093957535534</v>
      </c>
      <c r="AI8" s="28">
        <v>4290.9328646444601</v>
      </c>
      <c r="AJ8" s="28">
        <v>0</v>
      </c>
      <c r="AK8" s="28">
        <v>2707.5564032444299</v>
      </c>
      <c r="AL8" s="28">
        <v>8.9720619953813205</v>
      </c>
      <c r="AM8" s="28">
        <v>4652.3565679514504</v>
      </c>
      <c r="AN8" s="28">
        <v>56.965476080512801</v>
      </c>
      <c r="AO8" s="28">
        <v>613.46916301504098</v>
      </c>
      <c r="AP8" s="28">
        <v>1402.0636613970601</v>
      </c>
      <c r="AQ8" s="28">
        <v>6.4087511120223404</v>
      </c>
      <c r="AR8" s="28">
        <v>0</v>
      </c>
      <c r="AS8" s="28">
        <v>434.653605796612</v>
      </c>
      <c r="AT8" s="28">
        <v>17433.470460261098</v>
      </c>
      <c r="AU8" s="28">
        <v>14773.581883433601</v>
      </c>
      <c r="AV8" s="28">
        <v>2659.88857682754</v>
      </c>
      <c r="AW8" s="28">
        <v>4.6426385059938102</v>
      </c>
      <c r="AX8" s="28">
        <v>0.236238007146722</v>
      </c>
      <c r="AY8" s="28">
        <v>202.47060258547</v>
      </c>
      <c r="AZ8" s="28">
        <v>84.706899868825005</v>
      </c>
      <c r="BA8" s="28">
        <v>4774.1824576365298</v>
      </c>
      <c r="BB8" s="28">
        <v>129.95014682661201</v>
      </c>
      <c r="BC8" s="28">
        <v>19.562050291021102</v>
      </c>
      <c r="BD8" s="28">
        <v>6821.5172891714401</v>
      </c>
      <c r="BE8" s="28">
        <v>446.824492081438</v>
      </c>
      <c r="BF8" s="28">
        <v>26.851093703654701</v>
      </c>
      <c r="BG8" s="28">
        <v>186.16927741375801</v>
      </c>
      <c r="BH8" s="28">
        <v>0.76047002653042095</v>
      </c>
      <c r="BI8" s="28">
        <v>1818.2003004180101</v>
      </c>
      <c r="BJ8" s="28">
        <v>816.02253578781301</v>
      </c>
      <c r="BK8" s="28">
        <v>0</v>
      </c>
      <c r="BL8" s="28">
        <v>392.30504791594899</v>
      </c>
      <c r="BM8" s="28">
        <v>1186.7954860299801</v>
      </c>
      <c r="BN8" s="28">
        <v>7183.1558637266598</v>
      </c>
      <c r="BO8" s="28">
        <v>36487.3558413223</v>
      </c>
      <c r="BP8" s="28">
        <v>267.93239632785497</v>
      </c>
      <c r="BR8" s="25">
        <f t="shared" si="0"/>
        <v>2.5169611062243781E-6</v>
      </c>
      <c r="BS8" s="25">
        <f t="shared" si="1"/>
        <v>-7.9866238994066992E-7</v>
      </c>
      <c r="BT8" s="25">
        <f t="shared" si="2"/>
        <v>2.5606364926041409E-8</v>
      </c>
      <c r="BU8" s="25">
        <f t="shared" si="3"/>
        <v>3.8779633013004382E-5</v>
      </c>
      <c r="BV8" s="25">
        <f t="shared" si="3"/>
        <v>4.5955693841316537E-5</v>
      </c>
      <c r="BW8" s="25">
        <f t="shared" si="4"/>
        <v>1.5844152876135361E-6</v>
      </c>
      <c r="BX8" s="25">
        <f t="shared" si="5"/>
        <v>-2.4168520264031656E-6</v>
      </c>
    </row>
    <row r="9" spans="1:76" x14ac:dyDescent="0.3">
      <c r="A9" s="6" t="s">
        <v>124</v>
      </c>
      <c r="B9" s="91">
        <v>163368.38093552299</v>
      </c>
      <c r="C9" s="91">
        <v>2707.2001550359337</v>
      </c>
      <c r="D9" s="91">
        <v>3595.90271946655</v>
      </c>
      <c r="E9" s="91">
        <v>17806.272534194461</v>
      </c>
      <c r="F9" s="91">
        <v>15087.260731784851</v>
      </c>
      <c r="G9" s="91">
        <v>1636.308827966232</v>
      </c>
      <c r="H9" s="91">
        <v>39029.527453294868</v>
      </c>
      <c r="J9" s="30" t="s">
        <v>124</v>
      </c>
      <c r="K9" s="28">
        <v>1052.8710882686</v>
      </c>
      <c r="L9" s="28">
        <v>978.51775479513105</v>
      </c>
      <c r="M9" s="28">
        <v>978.51775479513105</v>
      </c>
      <c r="N9" s="28">
        <v>3202.0615045255299</v>
      </c>
      <c r="O9" s="28">
        <v>932.16272863605298</v>
      </c>
      <c r="P9" s="28">
        <v>8919.0768341257808</v>
      </c>
      <c r="Q9" s="28">
        <v>163368.76139750899</v>
      </c>
      <c r="R9" s="28">
        <v>2149.4081215256801</v>
      </c>
      <c r="S9" s="28">
        <v>1138.1103196766501</v>
      </c>
      <c r="T9" s="28">
        <v>514.92639104370699</v>
      </c>
      <c r="U9" s="28">
        <v>34.160782456382798</v>
      </c>
      <c r="V9" s="28">
        <v>4197.3782081640002</v>
      </c>
      <c r="W9" s="28">
        <v>4197.3782081640002</v>
      </c>
      <c r="X9" s="28">
        <v>3910026.4401796702</v>
      </c>
      <c r="Y9" s="28">
        <v>0</v>
      </c>
      <c r="Z9" s="28">
        <v>479.14242474175597</v>
      </c>
      <c r="AA9" s="28">
        <v>191.38105600666401</v>
      </c>
      <c r="AB9" s="28">
        <v>415.01471791583799</v>
      </c>
      <c r="AC9" s="28">
        <v>3795.3837388922898</v>
      </c>
      <c r="AD9" s="28">
        <v>0</v>
      </c>
      <c r="AE9" s="28">
        <v>2707.2028873713698</v>
      </c>
      <c r="AF9" s="28">
        <v>0</v>
      </c>
      <c r="AG9" s="28">
        <v>3236.2973040669699</v>
      </c>
      <c r="AH9" s="28">
        <v>359.59115700105201</v>
      </c>
      <c r="AI9" s="28">
        <v>3595.8884610680202</v>
      </c>
      <c r="AJ9" s="28">
        <v>0</v>
      </c>
      <c r="AK9" s="28">
        <v>2891.2786144755401</v>
      </c>
      <c r="AL9" s="28">
        <v>9.1536083312665006</v>
      </c>
      <c r="AM9" s="28">
        <v>4985.1597360065398</v>
      </c>
      <c r="AN9" s="28">
        <v>58.070000340614101</v>
      </c>
      <c r="AO9" s="28">
        <v>628.01860623797802</v>
      </c>
      <c r="AP9" s="28">
        <v>1432.3273449186199</v>
      </c>
      <c r="AQ9" s="28">
        <v>6.53493435407331</v>
      </c>
      <c r="AR9" s="28">
        <v>0</v>
      </c>
      <c r="AS9" s="28">
        <v>445.152465550025</v>
      </c>
      <c r="AT9" s="28">
        <v>17806.9691645282</v>
      </c>
      <c r="AU9" s="28">
        <v>15087.963427991601</v>
      </c>
      <c r="AV9" s="28">
        <v>2719.0057365366401</v>
      </c>
      <c r="AW9" s="28">
        <v>4.7564508088206896</v>
      </c>
      <c r="AX9" s="28">
        <v>0.24077617850824201</v>
      </c>
      <c r="AY9" s="28">
        <v>207.09041516338999</v>
      </c>
      <c r="AZ9" s="28">
        <v>86.534208810771702</v>
      </c>
      <c r="BA9" s="28">
        <v>4874.1936229104303</v>
      </c>
      <c r="BB9" s="28">
        <v>132.996260189487</v>
      </c>
      <c r="BC9" s="28">
        <v>20.044785238953398</v>
      </c>
      <c r="BD9" s="28">
        <v>6964.4527930907097</v>
      </c>
      <c r="BE9" s="28">
        <v>480.25742597031399</v>
      </c>
      <c r="BF9" s="28">
        <v>27.3716005809178</v>
      </c>
      <c r="BG9" s="28">
        <v>190.25016917166801</v>
      </c>
      <c r="BH9" s="28">
        <v>0.77538611540093805</v>
      </c>
      <c r="BI9" s="28">
        <v>1636.3070993634101</v>
      </c>
      <c r="BJ9" s="28">
        <v>879.24600449790796</v>
      </c>
      <c r="BK9" s="28">
        <v>0</v>
      </c>
      <c r="BL9" s="28">
        <v>417.50278668060599</v>
      </c>
      <c r="BM9" s="28">
        <v>1269.35489196664</v>
      </c>
      <c r="BN9" s="28">
        <v>7645.0727785038098</v>
      </c>
      <c r="BO9" s="28">
        <v>39029.612283271803</v>
      </c>
      <c r="BP9" s="28">
        <v>287.292853207093</v>
      </c>
      <c r="BR9" s="25">
        <f t="shared" si="0"/>
        <v>2.328859377949057E-6</v>
      </c>
      <c r="BS9" s="25">
        <f t="shared" si="1"/>
        <v>1.0092846038881949E-6</v>
      </c>
      <c r="BT9" s="25">
        <f t="shared" si="2"/>
        <v>-3.9651791614468453E-6</v>
      </c>
      <c r="BU9" s="25">
        <f t="shared" si="3"/>
        <v>3.9122749154920996E-5</v>
      </c>
      <c r="BV9" s="25">
        <f t="shared" si="3"/>
        <v>4.6575466497365334E-5</v>
      </c>
      <c r="BW9" s="25">
        <f t="shared" si="4"/>
        <v>-1.0564037743790137E-6</v>
      </c>
      <c r="BX9" s="25">
        <f t="shared" si="5"/>
        <v>2.1734820396303952E-6</v>
      </c>
    </row>
    <row r="10" spans="1:76" x14ac:dyDescent="0.3">
      <c r="A10" s="6" t="s">
        <v>125</v>
      </c>
      <c r="B10" s="91">
        <v>1354448.3789112521</v>
      </c>
      <c r="C10" s="91">
        <v>22293.77850838672</v>
      </c>
      <c r="D10" s="91">
        <v>21096.710290754494</v>
      </c>
      <c r="E10" s="91">
        <v>140177.12180246998</v>
      </c>
      <c r="F10" s="91">
        <v>118803.59253500444</v>
      </c>
      <c r="G10" s="91">
        <v>10955.842858941429</v>
      </c>
      <c r="H10" s="91">
        <v>320426.24347845319</v>
      </c>
      <c r="J10" s="30" t="s">
        <v>125</v>
      </c>
      <c r="K10" s="28">
        <v>8698.4553585122194</v>
      </c>
      <c r="L10" s="28">
        <v>7833.0487975278802</v>
      </c>
      <c r="M10" s="28">
        <v>7833.0487975278802</v>
      </c>
      <c r="N10" s="28">
        <v>25921.828880472502</v>
      </c>
      <c r="O10" s="28">
        <v>7663.5727349963499</v>
      </c>
      <c r="P10" s="28">
        <v>73685.597786110593</v>
      </c>
      <c r="Q10" s="28">
        <v>1354449.6739147999</v>
      </c>
      <c r="R10" s="28">
        <v>17565.872145410602</v>
      </c>
      <c r="S10" s="28">
        <v>9402.6011195989704</v>
      </c>
      <c r="T10" s="28">
        <v>4225.4124386717504</v>
      </c>
      <c r="U10" s="28">
        <v>282.222304929573</v>
      </c>
      <c r="V10" s="28">
        <v>34506.687307945002</v>
      </c>
      <c r="W10" s="28">
        <v>34506.687307945002</v>
      </c>
      <c r="X10" s="28">
        <v>22834105.743685599</v>
      </c>
      <c r="Y10" s="28">
        <v>0</v>
      </c>
      <c r="Z10" s="28">
        <v>3895.2018962027</v>
      </c>
      <c r="AA10" s="28">
        <v>1567.8546798744901</v>
      </c>
      <c r="AB10" s="28">
        <v>3413.3566222882</v>
      </c>
      <c r="AC10" s="28">
        <v>31355.793372172098</v>
      </c>
      <c r="AD10" s="28">
        <v>0</v>
      </c>
      <c r="AE10" s="28">
        <v>22293.723941731801</v>
      </c>
      <c r="AF10" s="28">
        <v>0</v>
      </c>
      <c r="AG10" s="28">
        <v>18987.059540483999</v>
      </c>
      <c r="AH10" s="28">
        <v>2109.66691131996</v>
      </c>
      <c r="AI10" s="28">
        <v>21096.726451803999</v>
      </c>
      <c r="AJ10" s="28">
        <v>0</v>
      </c>
      <c r="AK10" s="28">
        <v>23785.9811055633</v>
      </c>
      <c r="AL10" s="28">
        <v>72.171524382567995</v>
      </c>
      <c r="AM10" s="28">
        <v>40840.715449250099</v>
      </c>
      <c r="AN10" s="28">
        <v>458.32612919856399</v>
      </c>
      <c r="AO10" s="28">
        <v>4930.5937593765202</v>
      </c>
      <c r="AP10" s="28">
        <v>11274.5434074637</v>
      </c>
      <c r="AQ10" s="28">
        <v>51.559275823784503</v>
      </c>
      <c r="AR10" s="28">
        <v>0</v>
      </c>
      <c r="AS10" s="28">
        <v>3493.0094746936902</v>
      </c>
      <c r="AT10" s="28">
        <v>140182.902731223</v>
      </c>
      <c r="AU10" s="28">
        <v>118809.310153303</v>
      </c>
      <c r="AV10" s="28">
        <v>21373.5925779196</v>
      </c>
      <c r="AW10" s="28">
        <v>37.306751690118297</v>
      </c>
      <c r="AX10" s="28">
        <v>1.9007698806748301</v>
      </c>
      <c r="AY10" s="28">
        <v>1627.6639131158399</v>
      </c>
      <c r="AZ10" s="28">
        <v>681.16292482790197</v>
      </c>
      <c r="BA10" s="28">
        <v>38397.042349134899</v>
      </c>
      <c r="BB10" s="28">
        <v>1044.5020251437099</v>
      </c>
      <c r="BC10" s="28">
        <v>157.187574187183</v>
      </c>
      <c r="BD10" s="28">
        <v>54863.2435335681</v>
      </c>
      <c r="BE10" s="28">
        <v>3919.82600934024</v>
      </c>
      <c r="BF10" s="28">
        <v>216.03514544001499</v>
      </c>
      <c r="BG10" s="28">
        <v>1496.94343083274</v>
      </c>
      <c r="BH10" s="28">
        <v>6.1181645435054497</v>
      </c>
      <c r="BI10" s="28">
        <v>10955.7893887222</v>
      </c>
      <c r="BJ10" s="28">
        <v>7154.7527871134298</v>
      </c>
      <c r="BK10" s="28">
        <v>0</v>
      </c>
      <c r="BL10" s="28">
        <v>3448.9518228010202</v>
      </c>
      <c r="BM10" s="28">
        <v>10422.459334738</v>
      </c>
      <c r="BN10" s="28">
        <v>63150.017385349303</v>
      </c>
      <c r="BO10" s="28">
        <v>320426.69402889098</v>
      </c>
      <c r="BP10" s="28">
        <v>2351.6998115524402</v>
      </c>
      <c r="BR10" s="25">
        <f t="shared" si="0"/>
        <v>9.5611140886728098E-7</v>
      </c>
      <c r="BS10" s="25">
        <f t="shared" si="1"/>
        <v>-2.447618060716669E-6</v>
      </c>
      <c r="BT10" s="25">
        <f t="shared" si="2"/>
        <v>7.6604595135642139E-7</v>
      </c>
      <c r="BU10" s="25">
        <f t="shared" si="3"/>
        <v>4.1240172994645564E-5</v>
      </c>
      <c r="BV10" s="25">
        <f t="shared" si="3"/>
        <v>4.8126644797143874E-5</v>
      </c>
      <c r="BW10" s="25">
        <f t="shared" si="4"/>
        <v>-4.8805208250450009E-6</v>
      </c>
      <c r="BX10" s="25">
        <f t="shared" si="5"/>
        <v>1.4060971813589169E-6</v>
      </c>
    </row>
    <row r="11" spans="1:76" x14ac:dyDescent="0.3">
      <c r="A11" s="6" t="s">
        <v>126</v>
      </c>
      <c r="B11" s="91">
        <v>3107020.0172367911</v>
      </c>
      <c r="C11" s="91">
        <v>51984.880894379203</v>
      </c>
      <c r="D11" s="91">
        <v>73520.073207640788</v>
      </c>
      <c r="E11" s="91">
        <v>345532.8824606968</v>
      </c>
      <c r="F11" s="91">
        <v>293031.75281256204</v>
      </c>
      <c r="G11" s="91">
        <v>32160.01900437212</v>
      </c>
      <c r="H11" s="91">
        <v>745637.98948401492</v>
      </c>
      <c r="J11" s="30" t="s">
        <v>126</v>
      </c>
      <c r="K11" s="28">
        <v>20227.389831951001</v>
      </c>
      <c r="L11" s="28">
        <v>18277.908697802399</v>
      </c>
      <c r="M11" s="28">
        <v>18277.908697802399</v>
      </c>
      <c r="N11" s="28">
        <v>60411.6469199067</v>
      </c>
      <c r="O11" s="28">
        <v>17830.811534605</v>
      </c>
      <c r="P11" s="28">
        <v>171352.95891781899</v>
      </c>
      <c r="Q11" s="28">
        <v>3106979.66253983</v>
      </c>
      <c r="R11" s="28">
        <v>40895.5180802123</v>
      </c>
      <c r="S11" s="28">
        <v>21864.940543004399</v>
      </c>
      <c r="T11" s="28">
        <v>9833.1088007656399</v>
      </c>
      <c r="U11" s="28">
        <v>656.30313299285604</v>
      </c>
      <c r="V11" s="28">
        <v>80286.575887234896</v>
      </c>
      <c r="W11" s="28">
        <v>80286.575887234896</v>
      </c>
      <c r="X11" s="28">
        <v>104924856.11675499</v>
      </c>
      <c r="Y11" s="28">
        <v>0</v>
      </c>
      <c r="Z11" s="28">
        <v>9073.9100844846398</v>
      </c>
      <c r="AA11" s="28">
        <v>3649.20674944251</v>
      </c>
      <c r="AB11" s="28">
        <v>7941.3165939041701</v>
      </c>
      <c r="AC11" s="28">
        <v>72916.5780648863</v>
      </c>
      <c r="AD11" s="28">
        <v>0</v>
      </c>
      <c r="AE11" s="28">
        <v>51984.761859146704</v>
      </c>
      <c r="AF11" s="28">
        <v>0</v>
      </c>
      <c r="AG11" s="28">
        <v>66166.537868062107</v>
      </c>
      <c r="AH11" s="28">
        <v>7351.9900395396699</v>
      </c>
      <c r="AI11" s="28">
        <v>73518.527907601805</v>
      </c>
      <c r="AJ11" s="28">
        <v>0</v>
      </c>
      <c r="AK11" s="28">
        <v>55337.5814526248</v>
      </c>
      <c r="AL11" s="28">
        <v>177.993067124015</v>
      </c>
      <c r="AM11" s="28">
        <v>95059.580152581897</v>
      </c>
      <c r="AN11" s="28">
        <v>1130.2462116767799</v>
      </c>
      <c r="AO11" s="28">
        <v>12164.6706865303</v>
      </c>
      <c r="AP11" s="28">
        <v>27809.602697685699</v>
      </c>
      <c r="AQ11" s="28">
        <v>127.14680309407601</v>
      </c>
      <c r="AR11" s="28">
        <v>0</v>
      </c>
      <c r="AS11" s="28">
        <v>8618.4782411415508</v>
      </c>
      <c r="AT11" s="28">
        <v>345549.194979269</v>
      </c>
      <c r="AU11" s="28">
        <v>293048.41027019598</v>
      </c>
      <c r="AV11" s="28">
        <v>52500.784709072497</v>
      </c>
      <c r="AW11" s="28">
        <v>92.0526667679692</v>
      </c>
      <c r="AX11" s="28">
        <v>4.6872389113576602</v>
      </c>
      <c r="AY11" s="28">
        <v>4015.3704528073099</v>
      </c>
      <c r="AZ11" s="28">
        <v>1680.1602094258601</v>
      </c>
      <c r="BA11" s="28">
        <v>94704.281691165495</v>
      </c>
      <c r="BB11" s="28">
        <v>2576.9297167170898</v>
      </c>
      <c r="BC11" s="28">
        <v>387.862294046969</v>
      </c>
      <c r="BD11" s="28">
        <v>135318.527479621</v>
      </c>
      <c r="BE11" s="28">
        <v>9127.24616806015</v>
      </c>
      <c r="BF11" s="28">
        <v>532.74552190787995</v>
      </c>
      <c r="BG11" s="28">
        <v>3692.5676513500498</v>
      </c>
      <c r="BH11" s="28">
        <v>15.0876402232179</v>
      </c>
      <c r="BI11" s="28">
        <v>32159.4074357754</v>
      </c>
      <c r="BJ11" s="28">
        <v>16665.192356458101</v>
      </c>
      <c r="BK11" s="28">
        <v>0</v>
      </c>
      <c r="BL11" s="28">
        <v>8020.3339592327802</v>
      </c>
      <c r="BM11" s="28">
        <v>24253.301889149901</v>
      </c>
      <c r="BN11" s="28">
        <v>146856.10373969501</v>
      </c>
      <c r="BO11" s="28">
        <v>745625.75910095498</v>
      </c>
      <c r="BP11" s="28">
        <v>5474.1898006305701</v>
      </c>
      <c r="BR11" s="25">
        <f t="shared" si="0"/>
        <v>-1.2988232047828572E-5</v>
      </c>
      <c r="BS11" s="25">
        <f t="shared" si="1"/>
        <v>-2.2898048519366825E-6</v>
      </c>
      <c r="BT11" s="25">
        <f t="shared" si="2"/>
        <v>-2.1018750003392708E-5</v>
      </c>
      <c r="BU11" s="25">
        <f t="shared" si="3"/>
        <v>4.7209742980271777E-5</v>
      </c>
      <c r="BV11" s="25">
        <f t="shared" si="3"/>
        <v>5.6845230846325625E-5</v>
      </c>
      <c r="BW11" s="25">
        <f t="shared" si="4"/>
        <v>-1.901642522775229E-5</v>
      </c>
      <c r="BX11" s="25">
        <f t="shared" si="5"/>
        <v>-1.6402575019554351E-5</v>
      </c>
    </row>
    <row r="12" spans="1:76" x14ac:dyDescent="0.3">
      <c r="A12" s="6" t="s">
        <v>73</v>
      </c>
      <c r="B12" s="91">
        <v>897455.11722528026</v>
      </c>
      <c r="C12" s="91">
        <v>15102.301481001819</v>
      </c>
      <c r="D12" s="91">
        <v>19744.784364229461</v>
      </c>
      <c r="E12" s="91">
        <v>98914.568814177517</v>
      </c>
      <c r="F12" s="91">
        <v>83899.119264004781</v>
      </c>
      <c r="G12" s="91">
        <v>8601.6300726574518</v>
      </c>
      <c r="H12" s="91">
        <v>215884.20991741851</v>
      </c>
      <c r="J12" s="30" t="s">
        <v>73</v>
      </c>
      <c r="K12" s="28">
        <v>5595.6643722641902</v>
      </c>
      <c r="L12" s="28">
        <v>5043.6460403516803</v>
      </c>
      <c r="M12" s="28">
        <v>5043.6460403516803</v>
      </c>
      <c r="N12" s="28">
        <v>16685.291574110001</v>
      </c>
      <c r="O12" s="28">
        <v>4930.6520036523998</v>
      </c>
      <c r="P12" s="28">
        <v>47401.9404303962</v>
      </c>
      <c r="Q12" s="28">
        <v>856056.23445846105</v>
      </c>
      <c r="R12" s="28">
        <v>11303.6133781598</v>
      </c>
      <c r="S12" s="28">
        <v>6048.6614347969198</v>
      </c>
      <c r="T12" s="28">
        <v>2718.7310351712199</v>
      </c>
      <c r="U12" s="28">
        <v>181.55305216309401</v>
      </c>
      <c r="V12" s="28">
        <v>22201.295681816999</v>
      </c>
      <c r="W12" s="28">
        <v>22201.295681816999</v>
      </c>
      <c r="X12" s="28">
        <v>35397330.424938597</v>
      </c>
      <c r="Y12" s="28">
        <v>0</v>
      </c>
      <c r="Z12" s="28">
        <v>2506.95588961984</v>
      </c>
      <c r="AA12" s="28">
        <v>1008.84623664869</v>
      </c>
      <c r="AB12" s="28">
        <v>2196.0902828448202</v>
      </c>
      <c r="AC12" s="28">
        <v>20171.1555270549</v>
      </c>
      <c r="AD12" s="28">
        <v>0</v>
      </c>
      <c r="AE12" s="28">
        <v>14426.126309065899</v>
      </c>
      <c r="AF12" s="28">
        <v>0</v>
      </c>
      <c r="AG12" s="28">
        <v>17433.123824902301</v>
      </c>
      <c r="AH12" s="28">
        <v>1937.0130918500599</v>
      </c>
      <c r="AI12" s="28">
        <v>19370.136916752301</v>
      </c>
      <c r="AJ12" s="28">
        <v>0</v>
      </c>
      <c r="AK12" s="28">
        <v>15303.318421888</v>
      </c>
      <c r="AL12" s="28">
        <v>48.883808772190797</v>
      </c>
      <c r="AM12" s="28">
        <v>26279.087833623202</v>
      </c>
      <c r="AN12" s="28">
        <v>310.42418280725502</v>
      </c>
      <c r="AO12" s="28">
        <v>3340.1822578636002</v>
      </c>
      <c r="AP12" s="28">
        <v>7637.0263128248398</v>
      </c>
      <c r="AQ12" s="28">
        <v>34.921443431053099</v>
      </c>
      <c r="AR12" s="28">
        <v>0</v>
      </c>
      <c r="AS12" s="28">
        <v>2366.3695230520698</v>
      </c>
      <c r="AT12" s="28">
        <v>94875.459514358794</v>
      </c>
      <c r="AU12" s="28">
        <v>80476.687899858996</v>
      </c>
      <c r="AV12" s="28">
        <v>14398.771614499699</v>
      </c>
      <c r="AW12" s="28">
        <v>25.274103039071399</v>
      </c>
      <c r="AX12" s="28">
        <v>1.2873838588601001</v>
      </c>
      <c r="AY12" s="28">
        <v>1102.5943858088399</v>
      </c>
      <c r="AZ12" s="28">
        <v>461.400525295281</v>
      </c>
      <c r="BA12" s="28">
        <v>26008.246448960199</v>
      </c>
      <c r="BB12" s="28">
        <v>707.58216269007903</v>
      </c>
      <c r="BC12" s="28">
        <v>106.490412920187</v>
      </c>
      <c r="BD12" s="28">
        <v>37161.5369147417</v>
      </c>
      <c r="BE12" s="28">
        <v>2522.5007834610201</v>
      </c>
      <c r="BF12" s="28">
        <v>146.320877350264</v>
      </c>
      <c r="BG12" s="28">
        <v>1014.00327082127</v>
      </c>
      <c r="BH12" s="28">
        <v>4.1438856221167599</v>
      </c>
      <c r="BI12" s="28">
        <v>8349.5302964489001</v>
      </c>
      <c r="BJ12" s="28">
        <v>4604.6741704737797</v>
      </c>
      <c r="BK12" s="28">
        <v>0</v>
      </c>
      <c r="BL12" s="28">
        <v>2218.7216972988399</v>
      </c>
      <c r="BM12" s="28">
        <v>6705.9569426166699</v>
      </c>
      <c r="BN12" s="28">
        <v>40624.344117909997</v>
      </c>
      <c r="BO12" s="28">
        <v>206166.76662764401</v>
      </c>
      <c r="BP12" s="28">
        <v>1513.24540540763</v>
      </c>
      <c r="BR12" s="25">
        <f t="shared" si="0"/>
        <v>-4.612919573606622E-2</v>
      </c>
      <c r="BS12" s="25">
        <f t="shared" si="1"/>
        <v>-4.4772988592932363E-2</v>
      </c>
      <c r="BT12" s="25">
        <f t="shared" si="2"/>
        <v>-1.8974501851531409E-2</v>
      </c>
      <c r="BU12" s="25">
        <f t="shared" si="3"/>
        <v>-4.0834321457809297E-2</v>
      </c>
      <c r="BV12" s="25">
        <f t="shared" si="3"/>
        <v>-4.0792220397170599E-2</v>
      </c>
      <c r="BW12" s="25">
        <f t="shared" si="4"/>
        <v>-2.9308372259569414E-2</v>
      </c>
      <c r="BX12" s="25">
        <f t="shared" si="5"/>
        <v>-4.5012292902253857E-2</v>
      </c>
    </row>
    <row r="13" spans="1:76" x14ac:dyDescent="0.3">
      <c r="A13" s="6" t="s">
        <v>86</v>
      </c>
      <c r="B13" s="91">
        <v>152668.395465999</v>
      </c>
      <c r="C13" s="91">
        <v>2540.3200919999899</v>
      </c>
      <c r="D13" s="91">
        <v>3866.3351259999999</v>
      </c>
      <c r="E13" s="91">
        <v>17123.284533999999</v>
      </c>
      <c r="F13" s="91">
        <v>14511.2579579999</v>
      </c>
      <c r="G13" s="91">
        <v>1692.579352</v>
      </c>
      <c r="H13" s="91">
        <v>36517.099381999898</v>
      </c>
      <c r="J13" s="30" t="s">
        <v>86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R13" s="25">
        <f t="shared" si="0"/>
        <v>-1</v>
      </c>
      <c r="BS13" s="25">
        <f t="shared" si="1"/>
        <v>-1</v>
      </c>
      <c r="BT13" s="25">
        <f t="shared" si="2"/>
        <v>-1</v>
      </c>
      <c r="BU13" s="25">
        <f t="shared" si="3"/>
        <v>-1</v>
      </c>
      <c r="BV13" s="25">
        <f t="shared" si="3"/>
        <v>-1</v>
      </c>
      <c r="BW13" s="25">
        <f t="shared" si="4"/>
        <v>-1</v>
      </c>
      <c r="BX13" s="25">
        <f t="shared" si="5"/>
        <v>-1</v>
      </c>
    </row>
    <row r="14" spans="1:76" x14ac:dyDescent="0.3">
      <c r="A14" s="6" t="s">
        <v>180</v>
      </c>
      <c r="B14" s="91">
        <v>1931352.6744239801</v>
      </c>
      <c r="C14" s="91">
        <v>31810.205475999999</v>
      </c>
      <c r="D14" s="91">
        <v>32104.53196</v>
      </c>
      <c r="E14" s="91">
        <v>201610.93410799999</v>
      </c>
      <c r="F14" s="91">
        <v>170856.724254</v>
      </c>
      <c r="G14" s="91">
        <v>16272.841281999799</v>
      </c>
      <c r="H14" s="91">
        <v>457271.76031199802</v>
      </c>
      <c r="J14" s="30" t="s">
        <v>180</v>
      </c>
      <c r="K14" s="28">
        <v>3498.8580398776398</v>
      </c>
      <c r="L14" s="28">
        <v>3148.96796436872</v>
      </c>
      <c r="M14" s="28">
        <v>3148.96796436872</v>
      </c>
      <c r="N14" s="28">
        <v>10422.9917558326</v>
      </c>
      <c r="O14" s="28">
        <v>3082.3334906587002</v>
      </c>
      <c r="P14" s="28">
        <v>29639.409049168698</v>
      </c>
      <c r="Q14" s="28">
        <v>542927.28491057502</v>
      </c>
      <c r="R14" s="28">
        <v>7064.3224905507604</v>
      </c>
      <c r="S14" s="28">
        <v>3782.1102716599098</v>
      </c>
      <c r="T14" s="28">
        <v>1699.4262032282199</v>
      </c>
      <c r="U14" s="28">
        <v>113.521402968293</v>
      </c>
      <c r="V14" s="28">
        <v>13878.8120879459</v>
      </c>
      <c r="W14" s="28">
        <v>13878.8120879459</v>
      </c>
      <c r="X14" s="28">
        <v>10761502.8880063</v>
      </c>
      <c r="Y14" s="28">
        <v>0</v>
      </c>
      <c r="Z14" s="28">
        <v>1566.3575894011601</v>
      </c>
      <c r="AA14" s="28">
        <v>630.56232135520304</v>
      </c>
      <c r="AB14" s="28">
        <v>1372.8844474311099</v>
      </c>
      <c r="AC14" s="28">
        <v>12612.595730200301</v>
      </c>
      <c r="AD14" s="28">
        <v>0</v>
      </c>
      <c r="AE14" s="28">
        <v>8965.1487217050508</v>
      </c>
      <c r="AF14" s="28">
        <v>0</v>
      </c>
      <c r="AG14" s="28">
        <v>9183.2390914752705</v>
      </c>
      <c r="AH14" s="28">
        <v>1020.36173501546</v>
      </c>
      <c r="AI14" s="28">
        <v>10203.6008264907</v>
      </c>
      <c r="AJ14" s="28">
        <v>0</v>
      </c>
      <c r="AK14" s="28">
        <v>9566.9494550615309</v>
      </c>
      <c r="AL14" s="28">
        <v>29.720044709733902</v>
      </c>
      <c r="AM14" s="28">
        <v>16425.3043628862</v>
      </c>
      <c r="AN14" s="28">
        <v>188.74089650953201</v>
      </c>
      <c r="AO14" s="28">
        <v>2030.2608820692501</v>
      </c>
      <c r="AP14" s="28">
        <v>4642.6872835199001</v>
      </c>
      <c r="AQ14" s="28">
        <v>21.232174617084699</v>
      </c>
      <c r="AR14" s="28">
        <v>0</v>
      </c>
      <c r="AS14" s="28">
        <v>1438.30715763598</v>
      </c>
      <c r="AT14" s="28">
        <v>57730.2499784057</v>
      </c>
      <c r="AU14" s="28">
        <v>48924.2797737617</v>
      </c>
      <c r="AV14" s="28">
        <v>8805.9702046440307</v>
      </c>
      <c r="AW14" s="28">
        <v>15.361500631073</v>
      </c>
      <c r="AX14" s="28">
        <v>0.78275169673219902</v>
      </c>
      <c r="AY14" s="28">
        <v>670.23011756146798</v>
      </c>
      <c r="AZ14" s="28">
        <v>280.49445140737498</v>
      </c>
      <c r="BA14" s="28">
        <v>15811.578851502099</v>
      </c>
      <c r="BB14" s="28">
        <v>430.09828182785202</v>
      </c>
      <c r="BC14" s="28">
        <v>64.723667829604693</v>
      </c>
      <c r="BD14" s="28">
        <v>22592.1603047889</v>
      </c>
      <c r="BE14" s="28">
        <v>1576.3635256346599</v>
      </c>
      <c r="BF14" s="28">
        <v>88.964689561666006</v>
      </c>
      <c r="BG14" s="28">
        <v>616.41723000269997</v>
      </c>
      <c r="BH14" s="28">
        <v>2.51948789056256</v>
      </c>
      <c r="BI14" s="28">
        <v>4934.9110137403004</v>
      </c>
      <c r="BJ14" s="28">
        <v>2877.1585963739799</v>
      </c>
      <c r="BK14" s="28">
        <v>0</v>
      </c>
      <c r="BL14" s="28">
        <v>1387.3164300589599</v>
      </c>
      <c r="BM14" s="28">
        <v>4191.8845957134999</v>
      </c>
      <c r="BN14" s="28">
        <v>25401.346288662098</v>
      </c>
      <c r="BO14" s="28">
        <v>128874.015586126</v>
      </c>
      <c r="BP14" s="28">
        <v>945.79243397697201</v>
      </c>
      <c r="BR14" s="25">
        <f t="shared" si="0"/>
        <v>-0.71888754855583203</v>
      </c>
      <c r="BS14" s="25">
        <f t="shared" si="1"/>
        <v>-0.71816753184857518</v>
      </c>
      <c r="BT14" s="25">
        <f t="shared" si="2"/>
        <v>-0.68217568662257178</v>
      </c>
      <c r="BU14" s="25">
        <f t="shared" si="3"/>
        <v>-0.71365516342739399</v>
      </c>
      <c r="BV14" s="25">
        <f t="shared" si="3"/>
        <v>-0.71365317936782169</v>
      </c>
      <c r="BW14" s="25">
        <f t="shared" si="4"/>
        <v>-0.69673943669572613</v>
      </c>
      <c r="BX14" s="25">
        <f t="shared" si="5"/>
        <v>-0.71816756079974231</v>
      </c>
    </row>
    <row r="15" spans="1:76" s="86" customFormat="1" x14ac:dyDescent="0.3">
      <c r="A15" s="87" t="s">
        <v>88</v>
      </c>
      <c r="B15" s="91">
        <v>108.47971999999901</v>
      </c>
      <c r="C15" s="91">
        <v>1.7656780000000001</v>
      </c>
      <c r="D15" s="91">
        <v>0.71761600000000003</v>
      </c>
      <c r="E15" s="91">
        <v>10.354509999999999</v>
      </c>
      <c r="F15" s="91">
        <v>8.774972</v>
      </c>
      <c r="G15" s="91">
        <v>0.58207200000000003</v>
      </c>
      <c r="H15" s="91">
        <v>25.380762000000001</v>
      </c>
      <c r="J15" s="86" t="s">
        <v>88</v>
      </c>
      <c r="K15" s="89">
        <v>0.52600072526552</v>
      </c>
      <c r="L15" s="89">
        <v>0.47338661689247402</v>
      </c>
      <c r="M15" s="89">
        <v>0.47338661689247402</v>
      </c>
      <c r="N15" s="89">
        <v>1.5669050149638699</v>
      </c>
      <c r="O15" s="89">
        <v>0.46336837451060098</v>
      </c>
      <c r="P15" s="89">
        <v>4.4557441242524796</v>
      </c>
      <c r="Q15" s="89">
        <v>82.588161841300206</v>
      </c>
      <c r="R15" s="89">
        <v>1.0619924468989199</v>
      </c>
      <c r="S15" s="89">
        <v>0.56856845105242904</v>
      </c>
      <c r="T15" s="89">
        <v>0.25548097876618298</v>
      </c>
      <c r="U15" s="89">
        <v>1.70665423694615E-2</v>
      </c>
      <c r="V15" s="89">
        <v>2.0864395626647201</v>
      </c>
      <c r="W15" s="89">
        <v>2.0864395626647201</v>
      </c>
      <c r="X15" s="89">
        <v>721.11769131985</v>
      </c>
      <c r="Y15" s="89">
        <v>0</v>
      </c>
      <c r="Z15" s="89">
        <v>0.23547658406168501</v>
      </c>
      <c r="AA15" s="89">
        <v>9.4794091587934198E-2</v>
      </c>
      <c r="AB15" s="89">
        <v>0.20638784190655701</v>
      </c>
      <c r="AC15" s="89">
        <v>1.89608745596984</v>
      </c>
      <c r="AD15" s="89">
        <v>0</v>
      </c>
      <c r="AE15" s="89">
        <v>1.3477807856170401</v>
      </c>
      <c r="AF15" s="89">
        <v>0</v>
      </c>
      <c r="AG15" s="89">
        <v>0.65588180580587196</v>
      </c>
      <c r="AH15" s="89">
        <v>7.2876279039005107E-2</v>
      </c>
      <c r="AI15" s="89">
        <v>0.72875808484487703</v>
      </c>
      <c r="AJ15" s="89">
        <v>0</v>
      </c>
      <c r="AK15" s="89">
        <v>1.43821878007241</v>
      </c>
      <c r="AL15" s="89">
        <v>4.1422452972657096E-3</v>
      </c>
      <c r="AM15" s="89">
        <v>2.4692346037467501</v>
      </c>
      <c r="AN15" s="89">
        <v>2.6306127195665701E-2</v>
      </c>
      <c r="AO15" s="89">
        <v>0.28297006674492903</v>
      </c>
      <c r="AP15" s="89">
        <v>0.64708730854235796</v>
      </c>
      <c r="AQ15" s="89">
        <v>2.9592310278498801E-3</v>
      </c>
      <c r="AR15" s="89">
        <v>0</v>
      </c>
      <c r="AS15" s="89">
        <v>0.200465263424769</v>
      </c>
      <c r="AT15" s="89">
        <v>8.0463188286843295</v>
      </c>
      <c r="AU15" s="89">
        <v>6.8189323529379298</v>
      </c>
      <c r="AV15" s="89">
        <v>1.2273864757463999</v>
      </c>
      <c r="AW15" s="89">
        <v>2.1410349597932102E-3</v>
      </c>
      <c r="AX15" s="89">
        <v>1.09107183209598E-4</v>
      </c>
      <c r="AY15" s="89">
        <v>9.3415521641120297E-2</v>
      </c>
      <c r="AZ15" s="89">
        <v>3.9094244283139602E-2</v>
      </c>
      <c r="BA15" s="89">
        <v>2.2037846745702199</v>
      </c>
      <c r="BB15" s="89">
        <v>5.9945925031829002E-2</v>
      </c>
      <c r="BC15" s="89">
        <v>9.0211522456830392E-3</v>
      </c>
      <c r="BD15" s="89">
        <v>3.1488244404393799</v>
      </c>
      <c r="BE15" s="89">
        <v>0.23697862204335399</v>
      </c>
      <c r="BF15" s="89">
        <v>1.23994290029045E-2</v>
      </c>
      <c r="BG15" s="89">
        <v>8.5915419677353597E-2</v>
      </c>
      <c r="BH15" s="89">
        <v>3.5116167044208201E-4</v>
      </c>
      <c r="BI15" s="89">
        <v>0.49892247865650402</v>
      </c>
      <c r="BJ15" s="89">
        <v>0.43252939644292898</v>
      </c>
      <c r="BK15" s="89">
        <v>0</v>
      </c>
      <c r="BL15" s="89">
        <v>0.20856070320827499</v>
      </c>
      <c r="BM15" s="89">
        <v>0.63017543299767698</v>
      </c>
      <c r="BN15" s="89">
        <v>3.8186216121298302</v>
      </c>
      <c r="BO15" s="89">
        <v>19.373890551541201</v>
      </c>
      <c r="BP15" s="89">
        <v>0.14218237604016801</v>
      </c>
      <c r="BQ15" s="89"/>
      <c r="BR15" s="88"/>
      <c r="BS15" s="88"/>
      <c r="BT15" s="88"/>
      <c r="BU15" s="88"/>
      <c r="BV15" s="88"/>
      <c r="BW15" s="88"/>
      <c r="BX15" s="88"/>
    </row>
    <row r="16" spans="1:76" s="15" customFormat="1" x14ac:dyDescent="0.3">
      <c r="A16" s="13" t="s">
        <v>503</v>
      </c>
      <c r="B16" s="92">
        <v>1.2278519999999999</v>
      </c>
      <c r="C16" s="92">
        <v>1.9928000000000001E-2</v>
      </c>
      <c r="D16" s="92">
        <v>5.3460000000000001E-3</v>
      </c>
      <c r="E16" s="92">
        <v>0.114708</v>
      </c>
      <c r="F16" s="92">
        <v>9.7212000000000007E-2</v>
      </c>
      <c r="G16" s="92">
        <v>5.7359999999999998E-3</v>
      </c>
      <c r="H16" s="92">
        <v>0.28649400000000003</v>
      </c>
      <c r="J16" s="15" t="s">
        <v>503</v>
      </c>
      <c r="K16" s="42">
        <v>7.7779707174391102E-3</v>
      </c>
      <c r="L16" s="42">
        <v>7.0005555938424903E-3</v>
      </c>
      <c r="M16" s="42">
        <v>7.0005555938424903E-3</v>
      </c>
      <c r="N16" s="42">
        <v>2.3171113775029301E-2</v>
      </c>
      <c r="O16" s="42">
        <v>6.8522023135303102E-3</v>
      </c>
      <c r="P16" s="42">
        <v>6.5890616037522595E-2</v>
      </c>
      <c r="Q16" s="42">
        <v>1.2278502400282101</v>
      </c>
      <c r="R16" s="42">
        <v>1.5704280821442099E-2</v>
      </c>
      <c r="S16" s="42">
        <v>8.4079610750839098E-3</v>
      </c>
      <c r="T16" s="42">
        <v>3.77780672663238E-3</v>
      </c>
      <c r="U16" s="42">
        <v>2.5236475541372402E-4</v>
      </c>
      <c r="V16" s="42">
        <v>3.0853549042367302E-2</v>
      </c>
      <c r="W16" s="42">
        <v>3.0853549042367302E-2</v>
      </c>
      <c r="X16" s="42">
        <v>4.9442603217645704</v>
      </c>
      <c r="Y16" s="42">
        <v>0</v>
      </c>
      <c r="Z16" s="42">
        <v>3.4820999410263599E-3</v>
      </c>
      <c r="AA16" s="42">
        <v>1.4017902464216201E-3</v>
      </c>
      <c r="AB16" s="42">
        <v>3.05199697084938E-3</v>
      </c>
      <c r="AC16" s="42">
        <v>2.80385557477251E-2</v>
      </c>
      <c r="AD16" s="42">
        <v>0</v>
      </c>
      <c r="AE16" s="42">
        <v>1.9928781891234901E-2</v>
      </c>
      <c r="AF16" s="42">
        <v>0</v>
      </c>
      <c r="AG16" s="42">
        <v>4.8113895181247403E-3</v>
      </c>
      <c r="AH16" s="42">
        <v>5.3458644047245005E-4</v>
      </c>
      <c r="AI16" s="42">
        <v>5.3459759585971897E-3</v>
      </c>
      <c r="AJ16" s="42">
        <v>0</v>
      </c>
      <c r="AK16" s="42">
        <v>2.1267840462529601E-2</v>
      </c>
      <c r="AL16" s="42">
        <v>5.9056752481577603E-5</v>
      </c>
      <c r="AM16" s="42">
        <v>3.6513816366011302E-2</v>
      </c>
      <c r="AN16" s="42">
        <v>3.7504478138417101E-4</v>
      </c>
      <c r="AO16" s="42">
        <v>4.0342840765665196E-3</v>
      </c>
      <c r="AP16" s="42">
        <v>9.2254170869227308E-3</v>
      </c>
      <c r="AQ16" s="42">
        <v>4.2189961253768497E-5</v>
      </c>
      <c r="AR16" s="42">
        <v>0</v>
      </c>
      <c r="AS16" s="42">
        <v>2.8580576177956998E-3</v>
      </c>
      <c r="AT16" s="42">
        <v>0.114712675297761</v>
      </c>
      <c r="AU16" s="42">
        <v>9.7216629838456303E-2</v>
      </c>
      <c r="AV16" s="42">
        <v>1.7496045459305401E-2</v>
      </c>
      <c r="AW16" s="42">
        <v>3.0524644918070703E-5</v>
      </c>
      <c r="AX16" s="42">
        <v>1.5553497908364799E-6</v>
      </c>
      <c r="AY16" s="42">
        <v>1.33177135865341E-3</v>
      </c>
      <c r="AZ16" s="42">
        <v>5.5736371302435501E-4</v>
      </c>
      <c r="BA16" s="42">
        <v>3.1418927782095103E-2</v>
      </c>
      <c r="BB16" s="42">
        <v>8.5463604446722502E-4</v>
      </c>
      <c r="BC16" s="42">
        <v>1.28615332043629E-4</v>
      </c>
      <c r="BD16" s="42">
        <v>4.4892519166432401E-2</v>
      </c>
      <c r="BE16" s="42">
        <v>3.5043727010477402E-3</v>
      </c>
      <c r="BF16" s="42">
        <v>1.7677728357501501E-4</v>
      </c>
      <c r="BG16" s="42">
        <v>1.22488246609015E-3</v>
      </c>
      <c r="BH16" s="42">
        <v>5.0064209615458799E-6</v>
      </c>
      <c r="BI16" s="42">
        <v>5.7360242949343297E-3</v>
      </c>
      <c r="BJ16" s="42">
        <v>6.3961228865556602E-3</v>
      </c>
      <c r="BK16" s="42">
        <v>0</v>
      </c>
      <c r="BL16" s="42">
        <v>3.08407219541769E-3</v>
      </c>
      <c r="BM16" s="42">
        <v>9.3188179312929508E-3</v>
      </c>
      <c r="BN16" s="42">
        <v>5.6469124820185498E-2</v>
      </c>
      <c r="BO16" s="42">
        <v>0.28649393453374999</v>
      </c>
      <c r="BP16" s="42">
        <v>2.1025160320111099E-3</v>
      </c>
      <c r="BQ16" s="42"/>
      <c r="BR16" s="80">
        <f t="shared" si="0"/>
        <v>-1.4333745352541433E-6</v>
      </c>
      <c r="BS16" s="80">
        <f t="shared" si="1"/>
        <v>3.9235810663396308E-5</v>
      </c>
      <c r="BT16" s="80">
        <f t="shared" si="2"/>
        <v>-4.4970824561125618E-6</v>
      </c>
      <c r="BU16" s="80">
        <f t="shared" si="3"/>
        <v>4.075825366140173E-5</v>
      </c>
      <c r="BV16" s="80">
        <f t="shared" si="3"/>
        <v>4.762620310554764E-5</v>
      </c>
      <c r="BW16" s="80">
        <f t="shared" si="4"/>
        <v>4.2355185372979254E-6</v>
      </c>
      <c r="BX16" s="80">
        <f t="shared" si="5"/>
        <v>-2.2850827602714242E-7</v>
      </c>
    </row>
    <row r="17" spans="1:76" x14ac:dyDescent="0.3">
      <c r="A17" s="30" t="s">
        <v>181</v>
      </c>
      <c r="B17" s="91">
        <v>3113.7741724000002</v>
      </c>
      <c r="C17" s="91">
        <v>60.114857612000002</v>
      </c>
      <c r="D17" s="91">
        <v>163.23089960999999</v>
      </c>
      <c r="E17" s="91">
        <v>260.78113302000003</v>
      </c>
      <c r="F17" s="91">
        <v>212.71576059</v>
      </c>
      <c r="G17" s="91">
        <v>15.346934899000001</v>
      </c>
      <c r="H17" s="91">
        <v>1457.2956048000001</v>
      </c>
      <c r="J17" s="30" t="s">
        <v>181</v>
      </c>
      <c r="K17" s="28">
        <v>1.4321569613184699</v>
      </c>
      <c r="L17" s="28">
        <v>175.67268164529801</v>
      </c>
      <c r="M17" s="28">
        <v>175.67268164529801</v>
      </c>
      <c r="N17" s="28">
        <v>374.02966100712598</v>
      </c>
      <c r="O17" s="28">
        <v>27.356088780971401</v>
      </c>
      <c r="P17" s="28">
        <v>12.132094658178801</v>
      </c>
      <c r="Q17" s="28">
        <v>3110.5273658625301</v>
      </c>
      <c r="R17" s="28">
        <v>136.02834238825301</v>
      </c>
      <c r="S17" s="28">
        <v>1.5481045457018101</v>
      </c>
      <c r="T17" s="28">
        <v>20.616940150180699</v>
      </c>
      <c r="U17" s="28">
        <v>4.6467010984308603E-2</v>
      </c>
      <c r="V17" s="28">
        <v>123.94759225435099</v>
      </c>
      <c r="W17" s="28">
        <v>123.94759225435099</v>
      </c>
      <c r="X17" s="28">
        <v>523857.657608977</v>
      </c>
      <c r="Y17" s="28">
        <v>0</v>
      </c>
      <c r="Z17" s="28">
        <v>44.586533513625099</v>
      </c>
      <c r="AA17" s="28">
        <v>9.4656561901880991</v>
      </c>
      <c r="AB17" s="28">
        <v>11.210598173161999</v>
      </c>
      <c r="AC17" s="28">
        <v>5.1626211257152601</v>
      </c>
      <c r="AD17" s="28">
        <v>0</v>
      </c>
      <c r="AE17" s="28">
        <v>60.0549205068425</v>
      </c>
      <c r="AF17" s="28">
        <v>0</v>
      </c>
      <c r="AG17" s="28">
        <v>146.74521707038801</v>
      </c>
      <c r="AH17" s="28">
        <v>16.305045986871399</v>
      </c>
      <c r="AI17" s="28">
        <v>163.050263057259</v>
      </c>
      <c r="AJ17" s="28">
        <v>0</v>
      </c>
      <c r="AK17" s="28">
        <v>73.849376956133597</v>
      </c>
      <c r="AL17" s="28">
        <v>8.4160457238600703E-2</v>
      </c>
      <c r="AM17" s="28">
        <v>246.11974265870799</v>
      </c>
      <c r="AN17" s="28">
        <v>0.30422731405391301</v>
      </c>
      <c r="AO17" s="28">
        <v>15.9820255515688</v>
      </c>
      <c r="AP17" s="28">
        <v>22.229435539608701</v>
      </c>
      <c r="AQ17" s="28">
        <v>4.3414350876612801E-2</v>
      </c>
      <c r="AR17" s="28">
        <v>0</v>
      </c>
      <c r="AS17" s="28">
        <v>12.2411383234952</v>
      </c>
      <c r="AT17" s="28">
        <v>260.53733790173999</v>
      </c>
      <c r="AU17" s="28">
        <v>212.51837142852801</v>
      </c>
      <c r="AV17" s="28">
        <v>48.018966473211002</v>
      </c>
      <c r="AW17" s="28">
        <v>0.13864803309137599</v>
      </c>
      <c r="AX17" s="28">
        <v>1.0616528051059001E-3</v>
      </c>
      <c r="AY17" s="28">
        <v>4.4024973483908996</v>
      </c>
      <c r="AZ17" s="28">
        <v>1.3378488070239201</v>
      </c>
      <c r="BA17" s="28">
        <v>61.159727806345998</v>
      </c>
      <c r="BB17" s="28">
        <v>3.2144012312813799</v>
      </c>
      <c r="BC17" s="28">
        <v>0.59937995998611004</v>
      </c>
      <c r="BD17" s="28">
        <v>87.385084299233299</v>
      </c>
      <c r="BE17" s="28">
        <v>33.894893261658403</v>
      </c>
      <c r="BF17" s="28">
        <v>0.14258903222606101</v>
      </c>
      <c r="BG17" s="28">
        <v>3.24785283597061</v>
      </c>
      <c r="BH17" s="28">
        <v>4.8788853320987403E-3</v>
      </c>
      <c r="BI17" s="28">
        <v>15.3326042807145</v>
      </c>
      <c r="BJ17" s="28">
        <v>77.044386706436995</v>
      </c>
      <c r="BK17" s="28">
        <v>0</v>
      </c>
      <c r="BL17" s="28">
        <v>0.76090215569706199</v>
      </c>
      <c r="BM17" s="28">
        <v>46.443336761413804</v>
      </c>
      <c r="BN17" s="28">
        <v>17.722489940203999</v>
      </c>
      <c r="BO17" s="28">
        <v>1455.67721578288</v>
      </c>
      <c r="BP17" s="28">
        <v>15.5288002197269</v>
      </c>
      <c r="BR17" s="25">
        <f t="shared" si="0"/>
        <v>-1.0427238321421221E-3</v>
      </c>
      <c r="BS17" s="25">
        <f t="shared" si="1"/>
        <v>-9.9704311942905494E-4</v>
      </c>
      <c r="BT17" s="25">
        <f t="shared" si="2"/>
        <v>-1.1066320970636004E-3</v>
      </c>
      <c r="BU17" s="25">
        <f t="shared" si="3"/>
        <v>-9.3486486325428044E-4</v>
      </c>
      <c r="BV17" s="25">
        <f t="shared" si="3"/>
        <v>-9.27947985257414E-4</v>
      </c>
      <c r="BW17" s="25">
        <f t="shared" si="4"/>
        <v>-9.3377722521218777E-4</v>
      </c>
      <c r="BX17" s="25">
        <f t="shared" si="5"/>
        <v>-1.1105427147309543E-3</v>
      </c>
    </row>
    <row r="18" spans="1:76" x14ac:dyDescent="0.3">
      <c r="A18" s="30" t="s">
        <v>90</v>
      </c>
      <c r="B18" s="91">
        <v>16055.183289000001</v>
      </c>
      <c r="C18" s="91">
        <v>323.96526841999997</v>
      </c>
      <c r="D18" s="91">
        <v>823.24860959</v>
      </c>
      <c r="E18" s="91">
        <v>1270.5687602</v>
      </c>
      <c r="F18" s="91">
        <v>1045.2824799</v>
      </c>
      <c r="G18" s="91">
        <v>73.526193609000003</v>
      </c>
      <c r="H18" s="91">
        <v>7985.5584011999999</v>
      </c>
      <c r="J18" s="30" t="s">
        <v>336</v>
      </c>
      <c r="K18" s="28">
        <v>7.2866253864317603</v>
      </c>
      <c r="L18" s="28">
        <v>966.17794231166795</v>
      </c>
      <c r="M18" s="28">
        <v>966.17794231166795</v>
      </c>
      <c r="N18" s="28">
        <v>2056.4848057580398</v>
      </c>
      <c r="O18" s="28">
        <v>150.01476785605399</v>
      </c>
      <c r="P18" s="28">
        <v>61.726438846343299</v>
      </c>
      <c r="Q18" s="28">
        <v>16060.5095705065</v>
      </c>
      <c r="R18" s="28">
        <v>747.35292761004405</v>
      </c>
      <c r="S18" s="28">
        <v>7.8765336502468601</v>
      </c>
      <c r="T18" s="28">
        <v>113.164629195448</v>
      </c>
      <c r="U18" s="28">
        <v>0.23641654803895501</v>
      </c>
      <c r="V18" s="28">
        <v>679.71589920704901</v>
      </c>
      <c r="W18" s="28">
        <v>679.71589920704901</v>
      </c>
      <c r="X18" s="28">
        <v>2577249.3476931299</v>
      </c>
      <c r="Y18" s="28">
        <v>0</v>
      </c>
      <c r="Z18" s="28">
        <v>245.09014885477501</v>
      </c>
      <c r="AA18" s="28">
        <v>51.981638574469201</v>
      </c>
      <c r="AB18" s="28">
        <v>61.457725641669498</v>
      </c>
      <c r="AC18" s="28">
        <v>26.266716567088899</v>
      </c>
      <c r="AD18" s="28">
        <v>0</v>
      </c>
      <c r="AE18" s="28">
        <v>324.07547509162902</v>
      </c>
      <c r="AF18" s="28">
        <v>0</v>
      </c>
      <c r="AG18" s="28">
        <v>741.17580331464899</v>
      </c>
      <c r="AH18" s="28">
        <v>82.352838157156398</v>
      </c>
      <c r="AI18" s="28">
        <v>823.52864147180503</v>
      </c>
      <c r="AJ18" s="28">
        <v>0</v>
      </c>
      <c r="AK18" s="28">
        <v>404.76197696889199</v>
      </c>
      <c r="AL18" s="28">
        <v>0.41481221393651702</v>
      </c>
      <c r="AM18" s="28">
        <v>1351.5869418402999</v>
      </c>
      <c r="AN18" s="28">
        <v>1.5054710450459301</v>
      </c>
      <c r="AO18" s="28">
        <v>78.506089474583405</v>
      </c>
      <c r="AP18" s="28">
        <v>109.32833094682999</v>
      </c>
      <c r="AQ18" s="28">
        <v>0.214416130888407</v>
      </c>
      <c r="AR18" s="28">
        <v>0</v>
      </c>
      <c r="AS18" s="28">
        <v>60.121692394605297</v>
      </c>
      <c r="AT18" s="28">
        <v>1270.8825953202399</v>
      </c>
      <c r="AU18" s="28">
        <v>1045.53776044092</v>
      </c>
      <c r="AV18" s="28">
        <v>225.344834879324</v>
      </c>
      <c r="AW18" s="28">
        <v>0.68089261407540802</v>
      </c>
      <c r="AX18" s="28">
        <v>5.2627459669196399E-3</v>
      </c>
      <c r="AY18" s="28">
        <v>21.6339032303223</v>
      </c>
      <c r="AZ18" s="28">
        <v>6.5798594035395102</v>
      </c>
      <c r="BA18" s="28">
        <v>301.01834179357002</v>
      </c>
      <c r="BB18" s="28">
        <v>15.791218870461901</v>
      </c>
      <c r="BC18" s="28">
        <v>2.9434007942150702</v>
      </c>
      <c r="BD18" s="28">
        <v>430.09536401064798</v>
      </c>
      <c r="BE18" s="28">
        <v>186.25310525978401</v>
      </c>
      <c r="BF18" s="28">
        <v>0.70564001918021102</v>
      </c>
      <c r="BG18" s="28">
        <v>15.968958887106799</v>
      </c>
      <c r="BH18" s="28">
        <v>2.4105865947959899E-2</v>
      </c>
      <c r="BI18" s="28">
        <v>73.545365114282106</v>
      </c>
      <c r="BJ18" s="28">
        <v>423.48026111565798</v>
      </c>
      <c r="BK18" s="28">
        <v>0</v>
      </c>
      <c r="BL18" s="28">
        <v>3.9514879500831701</v>
      </c>
      <c r="BM18" s="28">
        <v>254.861667526361</v>
      </c>
      <c r="BN18" s="28">
        <v>93.209943695828201</v>
      </c>
      <c r="BO18" s="28">
        <v>7988.5821702298799</v>
      </c>
      <c r="BP18" s="28">
        <v>85.293128442012303</v>
      </c>
      <c r="BR18" s="25">
        <f t="shared" si="0"/>
        <v>3.3174840863687329E-4</v>
      </c>
      <c r="BS18" s="25">
        <f t="shared" si="1"/>
        <v>3.4018051430799651E-4</v>
      </c>
      <c r="BT18" s="25">
        <f t="shared" si="2"/>
        <v>3.4015469755180447E-4</v>
      </c>
      <c r="BU18" s="25">
        <f t="shared" si="3"/>
        <v>2.4700364912993772E-4</v>
      </c>
      <c r="BV18" s="25">
        <f t="shared" si="3"/>
        <v>2.442215820401333E-4</v>
      </c>
      <c r="BW18" s="25">
        <f t="shared" si="4"/>
        <v>2.6074388379266971E-4</v>
      </c>
      <c r="BX18" s="25">
        <f t="shared" si="5"/>
        <v>3.7865467609949488E-4</v>
      </c>
    </row>
    <row r="19" spans="1:76" x14ac:dyDescent="0.3">
      <c r="A19" s="30" t="s">
        <v>91</v>
      </c>
      <c r="B19" s="90"/>
      <c r="C19" s="90"/>
      <c r="D19" s="90"/>
      <c r="E19" s="90"/>
      <c r="F19" s="90"/>
      <c r="G19" s="90"/>
      <c r="H19" s="90"/>
      <c r="BR19" s="25" t="str">
        <f t="shared" si="0"/>
        <v/>
      </c>
      <c r="BS19" s="25" t="str">
        <f t="shared" si="1"/>
        <v/>
      </c>
      <c r="BT19" s="25" t="str">
        <f t="shared" si="2"/>
        <v/>
      </c>
      <c r="BU19" s="25" t="str">
        <f t="shared" si="3"/>
        <v/>
      </c>
      <c r="BV19" s="25" t="str">
        <f t="shared" si="3"/>
        <v/>
      </c>
      <c r="BW19" s="25" t="str">
        <f t="shared" si="4"/>
        <v/>
      </c>
      <c r="BX19" s="25" t="str">
        <f t="shared" si="5"/>
        <v/>
      </c>
    </row>
    <row r="20" spans="1:76" x14ac:dyDescent="0.3">
      <c r="A20" s="30" t="s">
        <v>183</v>
      </c>
      <c r="B20" s="91">
        <v>1280660.8341000001</v>
      </c>
      <c r="C20" s="91">
        <v>21018.454204999998</v>
      </c>
      <c r="D20" s="91">
        <v>64890.471084999997</v>
      </c>
      <c r="E20" s="91">
        <v>219776.51131</v>
      </c>
      <c r="F20" s="91">
        <v>130522.37944</v>
      </c>
      <c r="G20" s="91">
        <v>7257.1401880000003</v>
      </c>
      <c r="H20" s="91">
        <v>429991.79976999998</v>
      </c>
      <c r="J20" s="30" t="s">
        <v>183</v>
      </c>
      <c r="K20" s="28">
        <v>9986.8366887708307</v>
      </c>
      <c r="L20" s="28">
        <v>16712.521988599899</v>
      </c>
      <c r="M20" s="28">
        <v>16712.521988599899</v>
      </c>
      <c r="N20" s="28">
        <v>46129.201980900798</v>
      </c>
      <c r="O20" s="28">
        <v>9953.7995793641694</v>
      </c>
      <c r="P20" s="28">
        <v>84600.272994706902</v>
      </c>
      <c r="Q20" s="28">
        <v>1280656.8013933201</v>
      </c>
      <c r="R20" s="28">
        <v>26061.089701379398</v>
      </c>
      <c r="S20" s="28">
        <v>10795.3132087184</v>
      </c>
      <c r="T20" s="28">
        <v>5733.1172077321098</v>
      </c>
      <c r="U20" s="28">
        <v>324.02587502795501</v>
      </c>
      <c r="V20" s="28">
        <v>44853.162442074899</v>
      </c>
      <c r="W20" s="28">
        <v>44853.162442074899</v>
      </c>
      <c r="X20" s="28">
        <v>321729798.09064698</v>
      </c>
      <c r="Y20" s="28">
        <v>0</v>
      </c>
      <c r="Z20" s="28">
        <v>6417.4543860498397</v>
      </c>
      <c r="AA20" s="28">
        <v>2207.6710554360602</v>
      </c>
      <c r="AB20" s="28">
        <v>4390.32488649469</v>
      </c>
      <c r="AC20" s="28">
        <v>36000.342327813902</v>
      </c>
      <c r="AD20" s="28">
        <v>0</v>
      </c>
      <c r="AE20" s="28">
        <v>21018.377933729</v>
      </c>
      <c r="AF20" s="28">
        <v>0</v>
      </c>
      <c r="AG20" s="28">
        <v>58401.240086641599</v>
      </c>
      <c r="AH20" s="28">
        <v>6489.0261886340704</v>
      </c>
      <c r="AI20" s="28">
        <v>64890.2662752756</v>
      </c>
      <c r="AJ20" s="28">
        <v>0</v>
      </c>
      <c r="AK20" s="28">
        <v>30404.8125948468</v>
      </c>
      <c r="AL20" s="28">
        <v>76.982607771623194</v>
      </c>
      <c r="AM20" s="28">
        <v>57487.1333956378</v>
      </c>
      <c r="AN20" s="28">
        <v>477.05602706250602</v>
      </c>
      <c r="AO20" s="28">
        <v>5784.7029953096599</v>
      </c>
      <c r="AP20" s="28">
        <v>12492.451597744601</v>
      </c>
      <c r="AQ20" s="28">
        <v>54.1379912343127</v>
      </c>
      <c r="AR20" s="28">
        <v>0</v>
      </c>
      <c r="AS20" s="28">
        <v>4145.29631408147</v>
      </c>
      <c r="AT20" s="28">
        <v>219781.62079457799</v>
      </c>
      <c r="AU20" s="28">
        <v>130527.577126969</v>
      </c>
      <c r="AV20" s="28">
        <v>89254.043667609105</v>
      </c>
      <c r="AW20" s="28">
        <v>44.679295140462003</v>
      </c>
      <c r="AX20" s="28">
        <v>1.9681811573163099</v>
      </c>
      <c r="AY20" s="28">
        <v>1864.7640582902</v>
      </c>
      <c r="AZ20" s="28">
        <v>754.48150646229794</v>
      </c>
      <c r="BA20" s="28">
        <v>41797.953172947004</v>
      </c>
      <c r="BB20" s="28">
        <v>1216.64957163092</v>
      </c>
      <c r="BC20" s="28">
        <v>189.03188027579799</v>
      </c>
      <c r="BD20" s="28">
        <v>59722.317180288497</v>
      </c>
      <c r="BE20" s="28">
        <v>5972.2505462224099</v>
      </c>
      <c r="BF20" s="28">
        <v>224.822703478232</v>
      </c>
      <c r="BG20" s="28">
        <v>1673.87185520042</v>
      </c>
      <c r="BH20" s="28">
        <v>6.41018889410649</v>
      </c>
      <c r="BI20" s="28">
        <v>7257.1266097389098</v>
      </c>
      <c r="BJ20" s="28">
        <v>11572.844142071899</v>
      </c>
      <c r="BK20" s="28">
        <v>0</v>
      </c>
      <c r="BL20" s="28">
        <v>3968.3875958134599</v>
      </c>
      <c r="BM20" s="28">
        <v>13946.165818011899</v>
      </c>
      <c r="BN20" s="28">
        <v>72827.893732587894</v>
      </c>
      <c r="BO20" s="28">
        <v>429989.680908304</v>
      </c>
      <c r="BP20" s="28">
        <v>3370.29107993562</v>
      </c>
      <c r="BR20" s="25">
        <f t="shared" si="0"/>
        <v>-3.1489263766258417E-6</v>
      </c>
      <c r="BS20" s="25">
        <f t="shared" si="1"/>
        <v>-3.6287764197359713E-6</v>
      </c>
      <c r="BT20" s="25">
        <f t="shared" si="2"/>
        <v>-3.1562372868064007E-6</v>
      </c>
      <c r="BU20" s="25">
        <f t="shared" si="3"/>
        <v>2.3248547115123654E-5</v>
      </c>
      <c r="BV20" s="25">
        <f t="shared" si="3"/>
        <v>3.9822189813711873E-5</v>
      </c>
      <c r="BW20" s="25">
        <f t="shared" si="4"/>
        <v>-1.8710209171606672E-6</v>
      </c>
      <c r="BX20" s="25">
        <f t="shared" si="5"/>
        <v>-4.9276793118327946E-6</v>
      </c>
    </row>
    <row r="21" spans="1:76" x14ac:dyDescent="0.3">
      <c r="A21" s="30" t="s">
        <v>184</v>
      </c>
      <c r="B21" s="91">
        <v>5742.1755831999999</v>
      </c>
      <c r="C21" s="91">
        <v>89.233585290999997</v>
      </c>
      <c r="D21" s="91">
        <v>317.48604434999999</v>
      </c>
      <c r="E21" s="91">
        <v>671.04098974999999</v>
      </c>
      <c r="F21" s="91">
        <v>535.15368749000004</v>
      </c>
      <c r="G21" s="91">
        <v>41.440682995000003</v>
      </c>
      <c r="H21" s="91">
        <v>1655.2132568</v>
      </c>
      <c r="J21" s="30" t="s">
        <v>184</v>
      </c>
      <c r="K21" s="28">
        <v>5.5757754231496302</v>
      </c>
      <c r="L21" s="28">
        <v>185.23625005668401</v>
      </c>
      <c r="M21" s="28">
        <v>185.23625005668401</v>
      </c>
      <c r="N21" s="28">
        <v>398.74434738449702</v>
      </c>
      <c r="O21" s="28">
        <v>31.879445800495098</v>
      </c>
      <c r="P21" s="28">
        <v>47.233371810215097</v>
      </c>
      <c r="Q21" s="28">
        <v>5742.3045844011904</v>
      </c>
      <c r="R21" s="28">
        <v>148.84870649431599</v>
      </c>
      <c r="S21" s="28">
        <v>6.0271461898774801</v>
      </c>
      <c r="T21" s="28">
        <v>23.296025411205498</v>
      </c>
      <c r="U21" s="28">
        <v>0.18090721788299299</v>
      </c>
      <c r="V21" s="28">
        <v>144.34072503082101</v>
      </c>
      <c r="W21" s="28">
        <v>144.34072503082101</v>
      </c>
      <c r="X21" s="28">
        <v>1319153.2636771901</v>
      </c>
      <c r="Y21" s="28">
        <v>0</v>
      </c>
      <c r="Z21" s="28">
        <v>47.9118089657523</v>
      </c>
      <c r="AA21" s="28">
        <v>10.520453001623901</v>
      </c>
      <c r="AB21" s="28">
        <v>13.192716553704001</v>
      </c>
      <c r="AC21" s="28">
        <v>20.099420388335702</v>
      </c>
      <c r="AD21" s="28">
        <v>0</v>
      </c>
      <c r="AE21" s="28">
        <v>89.234614558221395</v>
      </c>
      <c r="AF21" s="28">
        <v>0</v>
      </c>
      <c r="AG21" s="28">
        <v>285.74550289962798</v>
      </c>
      <c r="AH21" s="28">
        <v>31.749522593517199</v>
      </c>
      <c r="AI21" s="28">
        <v>317.49502549314599</v>
      </c>
      <c r="AJ21" s="28">
        <v>0</v>
      </c>
      <c r="AK21" s="28">
        <v>87.519027074631893</v>
      </c>
      <c r="AL21" s="28">
        <v>0.23998619112970301</v>
      </c>
      <c r="AM21" s="28">
        <v>273.58124402252002</v>
      </c>
      <c r="AN21" s="28">
        <v>1.08799538385224</v>
      </c>
      <c r="AO21" s="28">
        <v>35.774270859857602</v>
      </c>
      <c r="AP21" s="28">
        <v>54.690573433202701</v>
      </c>
      <c r="AQ21" s="28">
        <v>0.13979887817809999</v>
      </c>
      <c r="AR21" s="28">
        <v>0</v>
      </c>
      <c r="AS21" s="28">
        <v>27.0840899706233</v>
      </c>
      <c r="AT21" s="28">
        <v>671.05392552607202</v>
      </c>
      <c r="AU21" s="28">
        <v>535.16282712828104</v>
      </c>
      <c r="AV21" s="28">
        <v>135.89109839778999</v>
      </c>
      <c r="AW21" s="28">
        <v>0.30424389093734999</v>
      </c>
      <c r="AX21" s="28">
        <v>4.1332931100051202E-3</v>
      </c>
      <c r="AY21" s="28">
        <v>10.1554827615095</v>
      </c>
      <c r="AZ21" s="28">
        <v>3.2944070371533898</v>
      </c>
      <c r="BA21" s="28">
        <v>158.70850091216201</v>
      </c>
      <c r="BB21" s="28">
        <v>7.2541410219525204</v>
      </c>
      <c r="BC21" s="28">
        <v>1.3106933784178501</v>
      </c>
      <c r="BD21" s="28">
        <v>226.76439722878999</v>
      </c>
      <c r="BE21" s="28">
        <v>36.8741522888566</v>
      </c>
      <c r="BF21" s="28">
        <v>0.51129965100833796</v>
      </c>
      <c r="BG21" s="28">
        <v>7.8227408466850603</v>
      </c>
      <c r="BH21" s="28">
        <v>1.60723897110291E-2</v>
      </c>
      <c r="BI21" s="28">
        <v>41.441695435440401</v>
      </c>
      <c r="BJ21" s="28">
        <v>82.989962952270702</v>
      </c>
      <c r="BK21" s="28">
        <v>0</v>
      </c>
      <c r="BL21" s="28">
        <v>2.4103226951645298</v>
      </c>
      <c r="BM21" s="28">
        <v>52.904073126536296</v>
      </c>
      <c r="BN21" s="28">
        <v>48.049748332445901</v>
      </c>
      <c r="BO21" s="28">
        <v>1655.2367692367</v>
      </c>
      <c r="BP21" s="28">
        <v>17.155502436091801</v>
      </c>
      <c r="BR21" s="25">
        <f t="shared" si="0"/>
        <v>2.246556193229233E-5</v>
      </c>
      <c r="BS21" s="25">
        <f t="shared" si="1"/>
        <v>1.1534527252729984E-5</v>
      </c>
      <c r="BT21" s="25">
        <f t="shared" si="2"/>
        <v>2.8288308433806813E-5</v>
      </c>
      <c r="BU21" s="25">
        <f t="shared" si="3"/>
        <v>1.9277177206188371E-5</v>
      </c>
      <c r="BV21" s="25">
        <f t="shared" si="3"/>
        <v>1.7078529952518987E-5</v>
      </c>
      <c r="BW21" s="25">
        <f t="shared" si="4"/>
        <v>2.443107514710414E-5</v>
      </c>
      <c r="BX21" s="25">
        <f t="shared" si="5"/>
        <v>1.4205079981934677E-5</v>
      </c>
    </row>
    <row r="22" spans="1:76" x14ac:dyDescent="0.3">
      <c r="A22" s="30" t="s">
        <v>185</v>
      </c>
      <c r="B22" s="91">
        <v>48044.081117000002</v>
      </c>
      <c r="C22" s="91">
        <v>903.48601655000004</v>
      </c>
      <c r="D22" s="91">
        <v>1824.5326078000001</v>
      </c>
      <c r="E22" s="91">
        <v>6483.4096834000002</v>
      </c>
      <c r="F22" s="91">
        <v>5467.0170293000001</v>
      </c>
      <c r="G22" s="91">
        <v>400.53597679000001</v>
      </c>
      <c r="H22" s="91">
        <v>13465.268074</v>
      </c>
      <c r="J22" s="30" t="s">
        <v>185</v>
      </c>
      <c r="K22" s="28">
        <v>258.40571057057798</v>
      </c>
      <c r="L22" s="28">
        <v>723.12517557461797</v>
      </c>
      <c r="M22" s="28">
        <v>723.12517557461797</v>
      </c>
      <c r="N22" s="28">
        <v>1809.9651865396199</v>
      </c>
      <c r="O22" s="28">
        <v>301.04996697046897</v>
      </c>
      <c r="P22" s="28">
        <v>2189.00130648187</v>
      </c>
      <c r="Q22" s="28">
        <v>48042.4083612494</v>
      </c>
      <c r="R22" s="28">
        <v>896.25823078640894</v>
      </c>
      <c r="S22" s="28">
        <v>279.32479950490102</v>
      </c>
      <c r="T22" s="28">
        <v>181.55089059746399</v>
      </c>
      <c r="U22" s="28">
        <v>8.3840328369074797</v>
      </c>
      <c r="V22" s="28">
        <v>1357.7078419802699</v>
      </c>
      <c r="W22" s="28">
        <v>1357.7078419802699</v>
      </c>
      <c r="X22" s="28">
        <v>13475636.600514701</v>
      </c>
      <c r="Y22" s="28">
        <v>0</v>
      </c>
      <c r="Z22" s="28">
        <v>239.305546920148</v>
      </c>
      <c r="AA22" s="28">
        <v>72.471491566972603</v>
      </c>
      <c r="AB22" s="28">
        <v>131.34912631525401</v>
      </c>
      <c r="AC22" s="28">
        <v>931.49553293433598</v>
      </c>
      <c r="AD22" s="28">
        <v>0</v>
      </c>
      <c r="AE22" s="28">
        <v>903.456546051798</v>
      </c>
      <c r="AF22" s="28">
        <v>0</v>
      </c>
      <c r="AG22" s="28">
        <v>1641.9939358609299</v>
      </c>
      <c r="AH22" s="28">
        <v>182.443814546536</v>
      </c>
      <c r="AI22" s="28">
        <v>1824.43775040746</v>
      </c>
      <c r="AJ22" s="28">
        <v>0</v>
      </c>
      <c r="AK22" s="28">
        <v>903.29107152333802</v>
      </c>
      <c r="AL22" s="28">
        <v>3.1269002673104098</v>
      </c>
      <c r="AM22" s="28">
        <v>1886.5280819616701</v>
      </c>
      <c r="AN22" s="28">
        <v>18.862697611181801</v>
      </c>
      <c r="AO22" s="28">
        <v>257.830323440092</v>
      </c>
      <c r="AP22" s="28">
        <v>527.71702277925601</v>
      </c>
      <c r="AQ22" s="28">
        <v>2.1616510556281199</v>
      </c>
      <c r="AR22" s="28">
        <v>0</v>
      </c>
      <c r="AS22" s="28">
        <v>186.627063796248</v>
      </c>
      <c r="AT22" s="28">
        <v>6483.4748355711799</v>
      </c>
      <c r="AU22" s="28">
        <v>5467.1082951191202</v>
      </c>
      <c r="AV22" s="28">
        <v>1016.36654045205</v>
      </c>
      <c r="AW22" s="28">
        <v>2.0274093703048401</v>
      </c>
      <c r="AX22" s="28">
        <v>7.7363402613579296E-2</v>
      </c>
      <c r="AY22" s="28">
        <v>81.340071165197799</v>
      </c>
      <c r="AZ22" s="28">
        <v>31.8603312279193</v>
      </c>
      <c r="BA22" s="28">
        <v>1734.3732986105299</v>
      </c>
      <c r="BB22" s="28">
        <v>53.879404685924001</v>
      </c>
      <c r="BC22" s="28">
        <v>8.6079433632610804</v>
      </c>
      <c r="BD22" s="28">
        <v>2478.1271560927398</v>
      </c>
      <c r="BE22" s="28">
        <v>209.95639579480499</v>
      </c>
      <c r="BF22" s="28">
        <v>8.8875837618567299</v>
      </c>
      <c r="BG22" s="28">
        <v>71.346744260542195</v>
      </c>
      <c r="BH22" s="28">
        <v>0.255330228509069</v>
      </c>
      <c r="BI22" s="28">
        <v>400.52801894563902</v>
      </c>
      <c r="BJ22" s="28">
        <v>425.911627442385</v>
      </c>
      <c r="BK22" s="28">
        <v>0</v>
      </c>
      <c r="BL22" s="28">
        <v>103.00225574773999</v>
      </c>
      <c r="BM22" s="28">
        <v>435.41198148880801</v>
      </c>
      <c r="BN22" s="28">
        <v>1896.6060533146101</v>
      </c>
      <c r="BO22" s="28">
        <v>13464.4806855272</v>
      </c>
      <c r="BP22" s="28">
        <v>112.44603652989299</v>
      </c>
      <c r="BR22" s="25">
        <f t="shared" si="0"/>
        <v>-3.4817103620492512E-5</v>
      </c>
      <c r="BS22" s="25">
        <f t="shared" si="1"/>
        <v>-3.261865448076241E-5</v>
      </c>
      <c r="BT22" s="25">
        <f t="shared" si="2"/>
        <v>-5.1989968353804782E-5</v>
      </c>
      <c r="BU22" s="25">
        <f t="shared" si="3"/>
        <v>1.004905973265514E-5</v>
      </c>
      <c r="BV22" s="25">
        <f t="shared" si="3"/>
        <v>1.6693896988233677E-5</v>
      </c>
      <c r="BW22" s="25">
        <f t="shared" si="4"/>
        <v>-1.9867988950115814E-5</v>
      </c>
      <c r="BX22" s="25">
        <f t="shared" si="5"/>
        <v>-5.8475514076100101E-5</v>
      </c>
    </row>
    <row r="23" spans="1:76" x14ac:dyDescent="0.3">
      <c r="A23" s="30" t="s">
        <v>186</v>
      </c>
      <c r="B23" s="91">
        <v>1004209.017</v>
      </c>
      <c r="C23" s="91">
        <v>14942.991896</v>
      </c>
      <c r="D23" s="91">
        <v>57346.795590000002</v>
      </c>
      <c r="E23" s="91">
        <v>189274.25357999999</v>
      </c>
      <c r="F23" s="91">
        <v>100571.73054</v>
      </c>
      <c r="G23" s="91">
        <v>5003.9190589999998</v>
      </c>
      <c r="H23" s="91">
        <v>325181.77413999999</v>
      </c>
      <c r="J23" s="30" t="s">
        <v>186</v>
      </c>
      <c r="K23" s="28">
        <v>7942.4915228815698</v>
      </c>
      <c r="L23" s="28">
        <v>9868.7304307834293</v>
      </c>
      <c r="M23" s="28">
        <v>9868.7304307834293</v>
      </c>
      <c r="N23" s="28">
        <v>29428.930358167199</v>
      </c>
      <c r="O23" s="28">
        <v>7404.0548048962301</v>
      </c>
      <c r="P23" s="28">
        <v>67282.280700333198</v>
      </c>
      <c r="Q23" s="28">
        <v>979658.59880266897</v>
      </c>
      <c r="R23" s="28">
        <v>18113.185792582299</v>
      </c>
      <c r="S23" s="28">
        <v>8585.4689569546408</v>
      </c>
      <c r="T23" s="28">
        <v>4168.5273101104003</v>
      </c>
      <c r="U23" s="28">
        <v>257.69649558286801</v>
      </c>
      <c r="V23" s="28">
        <v>33350.291153029</v>
      </c>
      <c r="W23" s="28">
        <v>33350.291153029</v>
      </c>
      <c r="X23" s="28">
        <v>243387744.37902299</v>
      </c>
      <c r="Y23" s="28">
        <v>0</v>
      </c>
      <c r="Z23" s="28">
        <v>4241.2498793561199</v>
      </c>
      <c r="AA23" s="28">
        <v>1575.0335674656401</v>
      </c>
      <c r="AB23" s="28">
        <v>3282.6056485039799</v>
      </c>
      <c r="AC23" s="28">
        <v>28630.926280040199</v>
      </c>
      <c r="AD23" s="28">
        <v>0</v>
      </c>
      <c r="AE23" s="28">
        <v>14497.113001518899</v>
      </c>
      <c r="AF23" s="28">
        <v>0</v>
      </c>
      <c r="AG23" s="28">
        <v>50460.409510518803</v>
      </c>
      <c r="AH23" s="28">
        <v>5606.7153909423096</v>
      </c>
      <c r="AI23" s="28">
        <v>56067.124901461102</v>
      </c>
      <c r="AJ23" s="28">
        <v>0</v>
      </c>
      <c r="AK23" s="28">
        <v>22808.232557756899</v>
      </c>
      <c r="AL23" s="28">
        <v>58.668419096325401</v>
      </c>
      <c r="AM23" s="28">
        <v>41020.585116514798</v>
      </c>
      <c r="AN23" s="28">
        <v>365.83946271135397</v>
      </c>
      <c r="AO23" s="28">
        <v>4307.3993234015097</v>
      </c>
      <c r="AP23" s="28">
        <v>9430.7382396093399</v>
      </c>
      <c r="AQ23" s="28">
        <v>41.4236620786278</v>
      </c>
      <c r="AR23" s="28">
        <v>0</v>
      </c>
      <c r="AS23" s="28">
        <v>3078.4108015454399</v>
      </c>
      <c r="AT23" s="28">
        <v>186855.38757142899</v>
      </c>
      <c r="AU23" s="28">
        <v>98743.950966767996</v>
      </c>
      <c r="AV23" s="28">
        <v>88111.436604661605</v>
      </c>
      <c r="AW23" s="28">
        <v>33.109807603741203</v>
      </c>
      <c r="AX23" s="28">
        <v>1.5113621507189801</v>
      </c>
      <c r="AY23" s="28">
        <v>1396.38515428495</v>
      </c>
      <c r="AZ23" s="28">
        <v>569.61846478943005</v>
      </c>
      <c r="BA23" s="28">
        <v>31692.267081686699</v>
      </c>
      <c r="BB23" s="28">
        <v>907.47864298902698</v>
      </c>
      <c r="BC23" s="28">
        <v>139.94917027618399</v>
      </c>
      <c r="BD23" s="28">
        <v>45283.014816933697</v>
      </c>
      <c r="BE23" s="28">
        <v>4097.1080368468502</v>
      </c>
      <c r="BF23" s="28">
        <v>172.41779419346599</v>
      </c>
      <c r="BG23" s="28">
        <v>1260.8112713283399</v>
      </c>
      <c r="BH23" s="28">
        <v>4.9074920891548999</v>
      </c>
      <c r="BI23" s="28">
        <v>4875.3345502317597</v>
      </c>
      <c r="BJ23" s="28">
        <v>7714.7867674991903</v>
      </c>
      <c r="BK23" s="28">
        <v>0</v>
      </c>
      <c r="BL23" s="28">
        <v>3152.2530023753998</v>
      </c>
      <c r="BM23" s="28">
        <v>10213.4529910659</v>
      </c>
      <c r="BN23" s="28">
        <v>57775.976307504599</v>
      </c>
      <c r="BO23" s="28">
        <v>314433.398156935</v>
      </c>
      <c r="BP23" s="28">
        <v>2383.1909116615702</v>
      </c>
      <c r="BR23" s="25">
        <f t="shared" si="0"/>
        <v>-2.4447518177713214E-2</v>
      </c>
      <c r="BS23" s="25">
        <f t="shared" si="1"/>
        <v>-2.9838662671058197E-2</v>
      </c>
      <c r="BT23" s="25">
        <f t="shared" si="2"/>
        <v>-2.231459797139991E-2</v>
      </c>
      <c r="BU23" s="25">
        <f t="shared" si="3"/>
        <v>-1.2779688535655087E-2</v>
      </c>
      <c r="BV23" s="25">
        <f t="shared" si="3"/>
        <v>-1.8173890052583439E-2</v>
      </c>
      <c r="BW23" s="25">
        <f t="shared" si="4"/>
        <v>-2.5696760329679842E-2</v>
      </c>
      <c r="BX23" s="25">
        <f t="shared" si="5"/>
        <v>-3.3053439146431107E-2</v>
      </c>
    </row>
    <row r="24" spans="1:76" x14ac:dyDescent="0.3">
      <c r="A24" s="30" t="s">
        <v>187</v>
      </c>
      <c r="B24" s="91">
        <v>103257.43898000001</v>
      </c>
      <c r="C24" s="91">
        <v>2020.6739229</v>
      </c>
      <c r="D24" s="91">
        <v>4492.4142423000003</v>
      </c>
      <c r="E24" s="91">
        <v>12023.696134</v>
      </c>
      <c r="F24" s="91">
        <v>10193.892883</v>
      </c>
      <c r="G24" s="91">
        <v>740.52339858000005</v>
      </c>
      <c r="H24" s="91">
        <v>35987.275000000001</v>
      </c>
      <c r="J24" s="30" t="s">
        <v>187</v>
      </c>
      <c r="K24" s="28">
        <v>367.18623884955099</v>
      </c>
      <c r="L24" s="28">
        <v>3122.4527587232801</v>
      </c>
      <c r="M24" s="28">
        <v>3122.4527587232801</v>
      </c>
      <c r="N24" s="28">
        <v>7013.9611598379597</v>
      </c>
      <c r="O24" s="28">
        <v>741.26116213762202</v>
      </c>
      <c r="P24" s="28">
        <v>3110.50168710856</v>
      </c>
      <c r="Q24" s="28">
        <v>103255.30166482</v>
      </c>
      <c r="R24" s="28">
        <v>2872.95843666682</v>
      </c>
      <c r="S24" s="28">
        <v>396.91161630796199</v>
      </c>
      <c r="T24" s="28">
        <v>497.297789051037</v>
      </c>
      <c r="U24" s="28">
        <v>11.9134741721304</v>
      </c>
      <c r="V24" s="28">
        <v>3350.0263046578898</v>
      </c>
      <c r="W24" s="28">
        <v>3350.0263046578898</v>
      </c>
      <c r="X24" s="28">
        <v>25127044.4310521</v>
      </c>
      <c r="Y24" s="28">
        <v>0</v>
      </c>
      <c r="Z24" s="28">
        <v>867.97243390651397</v>
      </c>
      <c r="AA24" s="28">
        <v>213.592223197675</v>
      </c>
      <c r="AB24" s="28">
        <v>314.56761416794598</v>
      </c>
      <c r="AC24" s="28">
        <v>1323.6249980709899</v>
      </c>
      <c r="AD24" s="28">
        <v>0</v>
      </c>
      <c r="AE24" s="28">
        <v>2020.63722818829</v>
      </c>
      <c r="AF24" s="28">
        <v>0</v>
      </c>
      <c r="AG24" s="28">
        <v>4043.0621872892498</v>
      </c>
      <c r="AH24" s="28">
        <v>449.22913167876402</v>
      </c>
      <c r="AI24" s="28">
        <v>4492.2913189680103</v>
      </c>
      <c r="AJ24" s="28">
        <v>0</v>
      </c>
      <c r="AK24" s="28">
        <v>2123.6756180348498</v>
      </c>
      <c r="AL24" s="28">
        <v>5.5050977603245199</v>
      </c>
      <c r="AM24" s="28">
        <v>5556.6261837166603</v>
      </c>
      <c r="AN24" s="28">
        <v>31.438465910481298</v>
      </c>
      <c r="AO24" s="28">
        <v>532.61096066403104</v>
      </c>
      <c r="AP24" s="28">
        <v>998.91652785264205</v>
      </c>
      <c r="AQ24" s="28">
        <v>3.6772238875201801</v>
      </c>
      <c r="AR24" s="28">
        <v>0</v>
      </c>
      <c r="AS24" s="28">
        <v>391.37752235762201</v>
      </c>
      <c r="AT24" s="28">
        <v>12023.7825983107</v>
      </c>
      <c r="AU24" s="28">
        <v>10194.0140320315</v>
      </c>
      <c r="AV24" s="28">
        <v>1829.7685662792001</v>
      </c>
      <c r="AW24" s="28">
        <v>4.3010132193543704</v>
      </c>
      <c r="AX24" s="28">
        <v>0.12732186147257701</v>
      </c>
      <c r="AY24" s="28">
        <v>162.46293565259501</v>
      </c>
      <c r="AZ24" s="28">
        <v>60.271679112860099</v>
      </c>
      <c r="BA24" s="28">
        <v>3179.46147312841</v>
      </c>
      <c r="BB24" s="28">
        <v>110.20976164729301</v>
      </c>
      <c r="BC24" s="28">
        <v>18.354381768878401</v>
      </c>
      <c r="BD24" s="28">
        <v>4542.8989046335601</v>
      </c>
      <c r="BE24" s="28">
        <v>697.77754428149001</v>
      </c>
      <c r="BF24" s="28">
        <v>14.8063688461559</v>
      </c>
      <c r="BG24" s="28">
        <v>137.162214917574</v>
      </c>
      <c r="BH24" s="28">
        <v>0.432178810738713</v>
      </c>
      <c r="BI24" s="28">
        <v>740.512787843713</v>
      </c>
      <c r="BJ24" s="28">
        <v>1516.61186340209</v>
      </c>
      <c r="BK24" s="28">
        <v>0</v>
      </c>
      <c r="BL24" s="28">
        <v>148.68208700469901</v>
      </c>
      <c r="BM24" s="28">
        <v>1156.0287576872299</v>
      </c>
      <c r="BN24" s="28">
        <v>2783.0161682632001</v>
      </c>
      <c r="BO24" s="28">
        <v>35986.298146023102</v>
      </c>
      <c r="BP24" s="28">
        <v>341.683018284887</v>
      </c>
      <c r="BR24" s="25">
        <f t="shared" si="0"/>
        <v>-2.0698897833608997E-5</v>
      </c>
      <c r="BS24" s="25">
        <f t="shared" si="1"/>
        <v>-1.8159640352713065E-5</v>
      </c>
      <c r="BT24" s="25">
        <f t="shared" si="2"/>
        <v>-2.7362421486556763E-5</v>
      </c>
      <c r="BU24" s="25">
        <f t="shared" si="3"/>
        <v>7.191159002699656E-6</v>
      </c>
      <c r="BV24" s="25">
        <f t="shared" si="3"/>
        <v>1.1884471701874533E-5</v>
      </c>
      <c r="BW24" s="25">
        <f t="shared" si="4"/>
        <v>-1.432869819832249E-5</v>
      </c>
      <c r="BX24" s="25">
        <f t="shared" si="5"/>
        <v>-2.7144427492753822E-5</v>
      </c>
    </row>
    <row r="25" spans="1:76" x14ac:dyDescent="0.3">
      <c r="A25" s="30" t="s">
        <v>188</v>
      </c>
      <c r="B25" s="91">
        <v>1069.0739368</v>
      </c>
      <c r="C25" s="91">
        <v>19.637448355</v>
      </c>
      <c r="D25" s="91">
        <v>46.163376780999997</v>
      </c>
      <c r="E25" s="91">
        <v>132.17484830000001</v>
      </c>
      <c r="F25" s="91">
        <v>112.64363552</v>
      </c>
      <c r="G25" s="91">
        <v>8.4209582594000008</v>
      </c>
      <c r="H25" s="91">
        <v>330.55160045000002</v>
      </c>
      <c r="J25" s="30" t="s">
        <v>188</v>
      </c>
      <c r="K25" s="28">
        <v>4.88522761454389</v>
      </c>
      <c r="L25" s="28">
        <v>23.117922082897199</v>
      </c>
      <c r="M25" s="28">
        <v>23.117922082897199</v>
      </c>
      <c r="N25" s="28">
        <v>54.249384837216198</v>
      </c>
      <c r="O25" s="28">
        <v>7.1050723004127203</v>
      </c>
      <c r="P25" s="28">
        <v>41.383638742946502</v>
      </c>
      <c r="Q25" s="28">
        <v>1069.0737132117399</v>
      </c>
      <c r="R25" s="28">
        <v>24.156530692128801</v>
      </c>
      <c r="S25" s="28">
        <v>5.2807086086707704</v>
      </c>
      <c r="T25" s="28">
        <v>4.5114838526999401</v>
      </c>
      <c r="U25" s="28">
        <v>0.158502083348776</v>
      </c>
      <c r="V25" s="28">
        <v>32.074790390595297</v>
      </c>
      <c r="W25" s="28">
        <v>32.074790390595297</v>
      </c>
      <c r="X25" s="28">
        <v>277660.21797792002</v>
      </c>
      <c r="Y25" s="28">
        <v>0</v>
      </c>
      <c r="Z25" s="28">
        <v>6.9048147901188797</v>
      </c>
      <c r="AA25" s="28">
        <v>1.8689036598546001</v>
      </c>
      <c r="AB25" s="28">
        <v>3.0600639308784801</v>
      </c>
      <c r="AC25" s="28">
        <v>17.6101649124864</v>
      </c>
      <c r="AD25" s="28">
        <v>0</v>
      </c>
      <c r="AE25" s="28">
        <v>19.637439596554099</v>
      </c>
      <c r="AF25" s="28">
        <v>0</v>
      </c>
      <c r="AG25" s="28">
        <v>41.547029221162099</v>
      </c>
      <c r="AH25" s="28">
        <v>4.6163367756301099</v>
      </c>
      <c r="AI25" s="28">
        <v>46.163365996792201</v>
      </c>
      <c r="AJ25" s="28">
        <v>0</v>
      </c>
      <c r="AK25" s="28">
        <v>20.865516340862101</v>
      </c>
      <c r="AL25" s="28">
        <v>6.0615067268528403E-2</v>
      </c>
      <c r="AM25" s="28">
        <v>48.634345627143297</v>
      </c>
      <c r="AN25" s="28">
        <v>0.34490457238600702</v>
      </c>
      <c r="AO25" s="28">
        <v>5.92018533816145</v>
      </c>
      <c r="AP25" s="28">
        <v>11.0482700750122</v>
      </c>
      <c r="AQ25" s="28">
        <v>4.0397826529318698E-2</v>
      </c>
      <c r="AR25" s="28">
        <v>0</v>
      </c>
      <c r="AS25" s="28">
        <v>4.3538551640514296</v>
      </c>
      <c r="AT25" s="28">
        <v>132.177589171531</v>
      </c>
      <c r="AU25" s="28">
        <v>112.646379319076</v>
      </c>
      <c r="AV25" s="28">
        <v>19.5312098524556</v>
      </c>
      <c r="AW25" s="28">
        <v>4.7875655351444203E-2</v>
      </c>
      <c r="AX25" s="28">
        <v>1.39561269200879E-3</v>
      </c>
      <c r="AY25" s="28">
        <v>1.8024796926756901</v>
      </c>
      <c r="AZ25" s="28">
        <v>0.66659579512447797</v>
      </c>
      <c r="BA25" s="28">
        <v>35.097390807828603</v>
      </c>
      <c r="BB25" s="28">
        <v>1.2243669405909401</v>
      </c>
      <c r="BC25" s="28">
        <v>0.20436219348864801</v>
      </c>
      <c r="BD25" s="28">
        <v>50.148066601630298</v>
      </c>
      <c r="BE25" s="28">
        <v>5.7705467250009601</v>
      </c>
      <c r="BF25" s="28">
        <v>0.16243270027612799</v>
      </c>
      <c r="BG25" s="28">
        <v>1.5184389611821101</v>
      </c>
      <c r="BH25" s="28">
        <v>4.7463148266340301E-3</v>
      </c>
      <c r="BI25" s="28">
        <v>8.4209654436526105</v>
      </c>
      <c r="BJ25" s="28">
        <v>12.161956448744499</v>
      </c>
      <c r="BK25" s="28">
        <v>0</v>
      </c>
      <c r="BL25" s="28">
        <v>1.95775384513567</v>
      </c>
      <c r="BM25" s="28">
        <v>10.6546331084621</v>
      </c>
      <c r="BN25" s="28">
        <v>36.252665593862297</v>
      </c>
      <c r="BO25" s="28">
        <v>330.551503056157</v>
      </c>
      <c r="BP25" s="28">
        <v>2.9460917926420702</v>
      </c>
      <c r="BR25" s="25">
        <f t="shared" si="0"/>
        <v>-2.0914199883209769E-7</v>
      </c>
      <c r="BS25" s="25">
        <f t="shared" si="1"/>
        <v>-4.4600732960045536E-7</v>
      </c>
      <c r="BT25" s="25">
        <f t="shared" si="2"/>
        <v>-2.3360959590048816E-7</v>
      </c>
      <c r="BU25" s="25">
        <f t="shared" si="3"/>
        <v>2.0736710245869807E-5</v>
      </c>
      <c r="BV25" s="25">
        <f t="shared" si="3"/>
        <v>2.4358225507676168E-5</v>
      </c>
      <c r="BW25" s="25">
        <f t="shared" si="4"/>
        <v>8.5313955827827929E-7</v>
      </c>
      <c r="BX25" s="25">
        <f t="shared" si="5"/>
        <v>-2.9464036140822275E-7</v>
      </c>
    </row>
    <row r="26" spans="1:76" x14ac:dyDescent="0.3">
      <c r="A26" s="30" t="s">
        <v>189</v>
      </c>
      <c r="B26" s="91">
        <v>120517.35066</v>
      </c>
      <c r="C26" s="91">
        <v>2365.381425</v>
      </c>
      <c r="D26" s="91">
        <v>4332.3509362000004</v>
      </c>
      <c r="E26" s="91">
        <v>17128.332804000001</v>
      </c>
      <c r="F26" s="91">
        <v>14846.303196999999</v>
      </c>
      <c r="G26" s="91">
        <v>1087.7524092000001</v>
      </c>
      <c r="H26" s="91">
        <v>30711.920964000001</v>
      </c>
      <c r="J26" s="30" t="s">
        <v>189</v>
      </c>
      <c r="K26" s="28">
        <v>771.53112211252403</v>
      </c>
      <c r="L26" s="28">
        <v>979.51954533288097</v>
      </c>
      <c r="M26" s="28">
        <v>979.51954533288097</v>
      </c>
      <c r="N26" s="28">
        <v>2902.97828687827</v>
      </c>
      <c r="O26" s="28">
        <v>722.35126011199202</v>
      </c>
      <c r="P26" s="28">
        <v>6535.77989986791</v>
      </c>
      <c r="Q26" s="28">
        <v>120517.32424513101</v>
      </c>
      <c r="R26" s="28">
        <v>1775.44583875832</v>
      </c>
      <c r="S26" s="28">
        <v>833.99001685713097</v>
      </c>
      <c r="T26" s="28">
        <v>407.314076459121</v>
      </c>
      <c r="U26" s="28">
        <v>25.032565389479799</v>
      </c>
      <c r="V26" s="28">
        <v>3253.7944356461899</v>
      </c>
      <c r="W26" s="28">
        <v>3253.7944356461899</v>
      </c>
      <c r="X26" s="28">
        <v>36595307.208622597</v>
      </c>
      <c r="Y26" s="28">
        <v>0</v>
      </c>
      <c r="Z26" s="28">
        <v>417.25404181343902</v>
      </c>
      <c r="AA26" s="28">
        <v>154.10036476509299</v>
      </c>
      <c r="AB26" s="28">
        <v>320.145756660161</v>
      </c>
      <c r="AC26" s="28">
        <v>2781.1993288774602</v>
      </c>
      <c r="AD26" s="28">
        <v>0</v>
      </c>
      <c r="AE26" s="28">
        <v>2365.3809254696598</v>
      </c>
      <c r="AF26" s="28">
        <v>0</v>
      </c>
      <c r="AG26" s="28">
        <v>3899.1143544163501</v>
      </c>
      <c r="AH26" s="28">
        <v>433.23488150994501</v>
      </c>
      <c r="AI26" s="28">
        <v>4332.3492359263</v>
      </c>
      <c r="AJ26" s="28">
        <v>0</v>
      </c>
      <c r="AK26" s="28">
        <v>2223.9550261917998</v>
      </c>
      <c r="AL26" s="28">
        <v>8.9289544212150709</v>
      </c>
      <c r="AM26" s="28">
        <v>4013.3832003253801</v>
      </c>
      <c r="AN26" s="28">
        <v>56.242474930030802</v>
      </c>
      <c r="AO26" s="28">
        <v>630.49013944245098</v>
      </c>
      <c r="AP26" s="28">
        <v>1413.0482075221701</v>
      </c>
      <c r="AQ26" s="28">
        <v>6.3453488033642502</v>
      </c>
      <c r="AR26" s="28">
        <v>0</v>
      </c>
      <c r="AS26" s="28">
        <v>448.50414536208098</v>
      </c>
      <c r="AT26" s="28">
        <v>17129.003658773901</v>
      </c>
      <c r="AU26" s="28">
        <v>14846.9744539369</v>
      </c>
      <c r="AV26" s="28">
        <v>2282.0292048369301</v>
      </c>
      <c r="AW26" s="28">
        <v>4.8060125800470601</v>
      </c>
      <c r="AX26" s="28">
        <v>0.23284920932334599</v>
      </c>
      <c r="AY26" s="28">
        <v>206.38534300710401</v>
      </c>
      <c r="AZ26" s="28">
        <v>85.360682178827901</v>
      </c>
      <c r="BA26" s="28">
        <v>4783.2209038002102</v>
      </c>
      <c r="BB26" s="28">
        <v>133.22154830955</v>
      </c>
      <c r="BC26" s="28">
        <v>20.280041966633</v>
      </c>
      <c r="BD26" s="28">
        <v>6834.4396644642402</v>
      </c>
      <c r="BE26" s="28">
        <v>401.97183295850999</v>
      </c>
      <c r="BF26" s="28">
        <v>26.5087176207719</v>
      </c>
      <c r="BG26" s="28">
        <v>188.20700537034801</v>
      </c>
      <c r="BH26" s="28">
        <v>0.75241494857939595</v>
      </c>
      <c r="BI26" s="28">
        <v>1087.7520520343601</v>
      </c>
      <c r="BJ26" s="28">
        <v>758.49299872479401</v>
      </c>
      <c r="BK26" s="28">
        <v>0</v>
      </c>
      <c r="BL26" s="28">
        <v>306.23201175756202</v>
      </c>
      <c r="BM26" s="28">
        <v>997.48576394617203</v>
      </c>
      <c r="BN26" s="28">
        <v>5613.21730114404</v>
      </c>
      <c r="BO26" s="28">
        <v>30711.920991837302</v>
      </c>
      <c r="BP26" s="28">
        <v>233.314856101581</v>
      </c>
      <c r="BR26" s="25">
        <f t="shared" si="0"/>
        <v>-2.1917897169759509E-7</v>
      </c>
      <c r="BS26" s="25">
        <f t="shared" si="1"/>
        <v>-2.1118384330810382E-7</v>
      </c>
      <c r="BT26" s="25">
        <f t="shared" si="2"/>
        <v>-3.9245982734239286E-7</v>
      </c>
      <c r="BU26" s="25">
        <f t="shared" si="3"/>
        <v>3.9166378980168642E-5</v>
      </c>
      <c r="BV26" s="25">
        <f t="shared" si="3"/>
        <v>4.5213742976546953E-5</v>
      </c>
      <c r="BW26" s="25">
        <f t="shared" si="4"/>
        <v>-3.2835196410927347E-7</v>
      </c>
      <c r="BX26" s="25">
        <f t="shared" si="5"/>
        <v>9.0640051169330653E-10</v>
      </c>
    </row>
    <row r="27" spans="1:76" x14ac:dyDescent="0.3">
      <c r="A27" s="30" t="s">
        <v>190</v>
      </c>
      <c r="B27" s="91">
        <v>70629.789510999995</v>
      </c>
      <c r="C27" s="91">
        <v>1417.6506526999999</v>
      </c>
      <c r="D27" s="91">
        <v>3715.8863557</v>
      </c>
      <c r="E27" s="91">
        <v>5063.9487133000002</v>
      </c>
      <c r="F27" s="91">
        <v>4156.3215790000004</v>
      </c>
      <c r="G27" s="91">
        <v>293.33949319999999</v>
      </c>
      <c r="H27" s="91">
        <v>37154.255448999997</v>
      </c>
      <c r="J27" s="30" t="s">
        <v>190</v>
      </c>
      <c r="K27" s="28">
        <v>13.137047087749099</v>
      </c>
      <c r="L27" s="28">
        <v>4570.1798632549599</v>
      </c>
      <c r="M27" s="28">
        <v>4570.1798632549599</v>
      </c>
      <c r="N27" s="28">
        <v>9704.6737676208195</v>
      </c>
      <c r="O27" s="28">
        <v>693.67636225364697</v>
      </c>
      <c r="P27" s="28">
        <v>111.28617085696899</v>
      </c>
      <c r="Q27" s="28">
        <v>70632.731471089093</v>
      </c>
      <c r="R27" s="28">
        <v>3506.6923485678799</v>
      </c>
      <c r="S27" s="28">
        <v>14.2005246501397</v>
      </c>
      <c r="T27" s="28">
        <v>527.12027315456999</v>
      </c>
      <c r="U27" s="28">
        <v>0.42623441321370997</v>
      </c>
      <c r="V27" s="28">
        <v>3143.57763982904</v>
      </c>
      <c r="W27" s="28">
        <v>3143.57763982904</v>
      </c>
      <c r="X27" s="28">
        <v>10245438.4794413</v>
      </c>
      <c r="Y27" s="28">
        <v>0</v>
      </c>
      <c r="Z27" s="28">
        <v>1154.60518596881</v>
      </c>
      <c r="AA27" s="28">
        <v>243.050966152418</v>
      </c>
      <c r="AB27" s="28">
        <v>283.50793277040702</v>
      </c>
      <c r="AC27" s="28">
        <v>47.356090048364997</v>
      </c>
      <c r="AD27" s="28">
        <v>0</v>
      </c>
      <c r="AE27" s="28">
        <v>1417.7170602159399</v>
      </c>
      <c r="AF27" s="28">
        <v>0</v>
      </c>
      <c r="AG27" s="28">
        <v>3344.4301655560798</v>
      </c>
      <c r="AH27" s="28">
        <v>371.60339838952302</v>
      </c>
      <c r="AI27" s="28">
        <v>3716.0335639456098</v>
      </c>
      <c r="AJ27" s="28">
        <v>0</v>
      </c>
      <c r="AK27" s="28">
        <v>1863.9665202767901</v>
      </c>
      <c r="AL27" s="28">
        <v>1.4299997404057601</v>
      </c>
      <c r="AM27" s="28">
        <v>6319.4491554556098</v>
      </c>
      <c r="AN27" s="28">
        <v>3.47192965503177</v>
      </c>
      <c r="AO27" s="28">
        <v>346.98866974211398</v>
      </c>
      <c r="AP27" s="28">
        <v>444.65984670160901</v>
      </c>
      <c r="AQ27" s="28">
        <v>0.61448411062793096</v>
      </c>
      <c r="AR27" s="28">
        <v>0</v>
      </c>
      <c r="AS27" s="28">
        <v>268.20638659148898</v>
      </c>
      <c r="AT27" s="28">
        <v>5063.9452969535196</v>
      </c>
      <c r="AU27" s="28">
        <v>4156.2939051205403</v>
      </c>
      <c r="AV27" s="28">
        <v>907.65139183297799</v>
      </c>
      <c r="AW27" s="28">
        <v>3.05720623566306</v>
      </c>
      <c r="AX27" s="28">
        <v>9.5251431626404703E-3</v>
      </c>
      <c r="AY27" s="28">
        <v>93.267068205492706</v>
      </c>
      <c r="AZ27" s="28">
        <v>26.738719833330499</v>
      </c>
      <c r="BA27" s="28">
        <v>1159.9687309644601</v>
      </c>
      <c r="BB27" s="28">
        <v>69.334220770846002</v>
      </c>
      <c r="BC27" s="28">
        <v>13.251584932510999</v>
      </c>
      <c r="BD27" s="28">
        <v>1657.3526978510399</v>
      </c>
      <c r="BE27" s="28">
        <v>875.05818946355203</v>
      </c>
      <c r="BF27" s="28">
        <v>1.61676522693827</v>
      </c>
      <c r="BG27" s="28">
        <v>66.259798927451399</v>
      </c>
      <c r="BH27" s="28">
        <v>6.6270488356840102E-2</v>
      </c>
      <c r="BI27" s="28">
        <v>293.34802702249198</v>
      </c>
      <c r="BJ27" s="28">
        <v>1993.94302205646</v>
      </c>
      <c r="BK27" s="28">
        <v>0</v>
      </c>
      <c r="BL27" s="28">
        <v>10.2549915651174</v>
      </c>
      <c r="BM27" s="28">
        <v>1184.9066721133499</v>
      </c>
      <c r="BN27" s="28">
        <v>286.85119100518199</v>
      </c>
      <c r="BO27" s="28">
        <v>37156.094629871499</v>
      </c>
      <c r="BP27" s="28">
        <v>399.35175054522398</v>
      </c>
      <c r="BR27" s="25">
        <f t="shared" si="0"/>
        <v>4.1653247297865185E-5</v>
      </c>
      <c r="BS27" s="25">
        <f t="shared" si="1"/>
        <v>4.6843357221698367E-5</v>
      </c>
      <c r="BT27" s="25">
        <f t="shared" si="2"/>
        <v>3.9615917043320525E-5</v>
      </c>
      <c r="BU27" s="25">
        <f t="shared" si="3"/>
        <v>-6.7464081373686625E-7</v>
      </c>
      <c r="BV27" s="25">
        <f t="shared" si="3"/>
        <v>-6.6582623442509336E-6</v>
      </c>
      <c r="BW27" s="25">
        <f t="shared" si="4"/>
        <v>2.9091965759160028E-5</v>
      </c>
      <c r="BX27" s="25">
        <f t="shared" si="5"/>
        <v>4.9501217270438483E-5</v>
      </c>
    </row>
    <row r="28" spans="1:76" x14ac:dyDescent="0.3">
      <c r="A28" s="30" t="s">
        <v>191</v>
      </c>
      <c r="B28" s="91">
        <v>414270.86027</v>
      </c>
      <c r="C28" s="91">
        <v>7425.0724763999997</v>
      </c>
      <c r="D28" s="91">
        <v>16930.021111999999</v>
      </c>
      <c r="E28" s="91">
        <v>63625.364475000002</v>
      </c>
      <c r="F28" s="91">
        <v>49767.026299999998</v>
      </c>
      <c r="G28" s="91">
        <v>3504.1628175000001</v>
      </c>
      <c r="H28" s="91">
        <v>98647.663262000002</v>
      </c>
      <c r="J28" s="30" t="s">
        <v>191</v>
      </c>
      <c r="K28" s="28">
        <v>2403.19945124576</v>
      </c>
      <c r="L28" s="28">
        <v>3421.9254979818602</v>
      </c>
      <c r="M28" s="28">
        <v>3421.9254979818602</v>
      </c>
      <c r="N28" s="28">
        <v>9828.7270551588208</v>
      </c>
      <c r="O28" s="28">
        <v>2305.5075707174601</v>
      </c>
      <c r="P28" s="28">
        <v>20357.9209442186</v>
      </c>
      <c r="Q28" s="28">
        <v>414267.83866047102</v>
      </c>
      <c r="R28" s="28">
        <v>5813.3881540623897</v>
      </c>
      <c r="S28" s="28">
        <v>2597.74697385948</v>
      </c>
      <c r="T28" s="28">
        <v>1311.0879290637399</v>
      </c>
      <c r="U28" s="28">
        <v>77.972489139609706</v>
      </c>
      <c r="V28" s="28">
        <v>10386.5865087642</v>
      </c>
      <c r="W28" s="28">
        <v>10386.5865087642</v>
      </c>
      <c r="X28" s="28">
        <v>122672428.182245</v>
      </c>
      <c r="Y28" s="28">
        <v>0</v>
      </c>
      <c r="Z28" s="28">
        <v>1393.1428572733</v>
      </c>
      <c r="AA28" s="28">
        <v>499.58091303195403</v>
      </c>
      <c r="AB28" s="28">
        <v>1019.85111035872</v>
      </c>
      <c r="AC28" s="28">
        <v>8662.9987089769693</v>
      </c>
      <c r="AD28" s="28">
        <v>0</v>
      </c>
      <c r="AE28" s="28">
        <v>7425.0268331993902</v>
      </c>
      <c r="AF28" s="28">
        <v>0</v>
      </c>
      <c r="AG28" s="28">
        <v>15236.879263545999</v>
      </c>
      <c r="AH28" s="28">
        <v>1692.9869672315999</v>
      </c>
      <c r="AI28" s="28">
        <v>16929.866230777599</v>
      </c>
      <c r="AJ28" s="28">
        <v>0</v>
      </c>
      <c r="AK28" s="28">
        <v>7076.0048344351999</v>
      </c>
      <c r="AL28" s="28">
        <v>29.380365751968899</v>
      </c>
      <c r="AM28" s="28">
        <v>13010.206606317501</v>
      </c>
      <c r="AN28" s="28">
        <v>182.21391026703401</v>
      </c>
      <c r="AO28" s="28">
        <v>2201.2487676273299</v>
      </c>
      <c r="AP28" s="28">
        <v>4761.9865081543403</v>
      </c>
      <c r="AQ28" s="28">
        <v>20.672298612190399</v>
      </c>
      <c r="AR28" s="28">
        <v>0</v>
      </c>
      <c r="AS28" s="28">
        <v>1576.8786742836301</v>
      </c>
      <c r="AT28" s="28">
        <v>63627.216343620799</v>
      </c>
      <c r="AU28" s="28">
        <v>49768.922785195602</v>
      </c>
      <c r="AV28" s="28">
        <v>13858.293558425201</v>
      </c>
      <c r="AW28" s="28">
        <v>16.9915804951581</v>
      </c>
      <c r="AX28" s="28">
        <v>0.75188617448480699</v>
      </c>
      <c r="AY28" s="28">
        <v>710.10043477350303</v>
      </c>
      <c r="AZ28" s="28">
        <v>287.603091069627</v>
      </c>
      <c r="BA28" s="28">
        <v>15941.7849737374</v>
      </c>
      <c r="BB28" s="28">
        <v>463.06935244740498</v>
      </c>
      <c r="BC28" s="28">
        <v>71.880441138246297</v>
      </c>
      <c r="BD28" s="28">
        <v>22778.159127190102</v>
      </c>
      <c r="BE28" s="28">
        <v>1322.79336154934</v>
      </c>
      <c r="BF28" s="28">
        <v>85.872676186444906</v>
      </c>
      <c r="BG28" s="28">
        <v>637.88082511284904</v>
      </c>
      <c r="BH28" s="28">
        <v>2.4478721738123901</v>
      </c>
      <c r="BI28" s="28">
        <v>3504.1500797301501</v>
      </c>
      <c r="BJ28" s="28">
        <v>2523.9382467309701</v>
      </c>
      <c r="BK28" s="28">
        <v>0</v>
      </c>
      <c r="BL28" s="28">
        <v>954.27476863652498</v>
      </c>
      <c r="BM28" s="28">
        <v>3202.1385977761502</v>
      </c>
      <c r="BN28" s="28">
        <v>17499.867333277401</v>
      </c>
      <c r="BO28" s="28">
        <v>98646.489735831201</v>
      </c>
      <c r="BP28" s="28">
        <v>758.94219806031401</v>
      </c>
      <c r="BR28" s="25">
        <f t="shared" si="0"/>
        <v>-7.2938017581309625E-6</v>
      </c>
      <c r="BS28" s="25">
        <f t="shared" si="1"/>
        <v>-6.1471724019557584E-6</v>
      </c>
      <c r="BT28" s="25">
        <f t="shared" si="2"/>
        <v>-9.1483183260383815E-6</v>
      </c>
      <c r="BU28" s="25">
        <f t="shared" si="3"/>
        <v>2.9105823378423592E-5</v>
      </c>
      <c r="BV28" s="25">
        <f t="shared" si="3"/>
        <v>3.8107263716585122E-5</v>
      </c>
      <c r="BW28" s="25">
        <f t="shared" si="4"/>
        <v>-3.6350393841228266E-6</v>
      </c>
      <c r="BX28" s="25">
        <f t="shared" si="5"/>
        <v>-1.1896137526178419E-5</v>
      </c>
    </row>
    <row r="29" spans="1:76" x14ac:dyDescent="0.3">
      <c r="A29" s="30" t="s">
        <v>192</v>
      </c>
      <c r="B29" s="91">
        <v>33873.763251999997</v>
      </c>
      <c r="C29" s="91">
        <v>544.48937732000002</v>
      </c>
      <c r="D29" s="91">
        <v>1743.9859277</v>
      </c>
      <c r="E29" s="91">
        <v>5772.6630591000003</v>
      </c>
      <c r="F29" s="91">
        <v>3554.7458674999998</v>
      </c>
      <c r="G29" s="91">
        <v>208.60109718999999</v>
      </c>
      <c r="H29" s="91">
        <v>10463.313034000001</v>
      </c>
      <c r="J29" s="30" t="s">
        <v>192</v>
      </c>
      <c r="K29" s="28">
        <v>246.93626913200799</v>
      </c>
      <c r="L29" s="28">
        <v>392.159321503358</v>
      </c>
      <c r="M29" s="28">
        <v>392.159321503358</v>
      </c>
      <c r="N29" s="28">
        <v>1095.9059642980201</v>
      </c>
      <c r="O29" s="28">
        <v>242.96538179773901</v>
      </c>
      <c r="P29" s="28">
        <v>2091.84138889218</v>
      </c>
      <c r="Q29" s="28">
        <v>33872.206595523501</v>
      </c>
      <c r="R29" s="28">
        <v>628.29937914474999</v>
      </c>
      <c r="S29" s="28">
        <v>266.92681739283699</v>
      </c>
      <c r="T29" s="28">
        <v>139.35027736842201</v>
      </c>
      <c r="U29" s="28">
        <v>8.0119203956695006</v>
      </c>
      <c r="V29" s="28">
        <v>1094.7524370988999</v>
      </c>
      <c r="W29" s="28">
        <v>1094.7524370988999</v>
      </c>
      <c r="X29" s="28">
        <v>8762049.5788775105</v>
      </c>
      <c r="Y29" s="28">
        <v>0</v>
      </c>
      <c r="Z29" s="28">
        <v>153.367552321815</v>
      </c>
      <c r="AA29" s="28">
        <v>53.474337723964098</v>
      </c>
      <c r="AB29" s="28">
        <v>107.268848647548</v>
      </c>
      <c r="AC29" s="28">
        <v>890.15069331853795</v>
      </c>
      <c r="AD29" s="28">
        <v>0</v>
      </c>
      <c r="AE29" s="28">
        <v>544.45722136058203</v>
      </c>
      <c r="AF29" s="28">
        <v>0</v>
      </c>
      <c r="AG29" s="28">
        <v>1569.5135429069001</v>
      </c>
      <c r="AH29" s="28">
        <v>174.39039358984101</v>
      </c>
      <c r="AI29" s="28">
        <v>1743.90393649674</v>
      </c>
      <c r="AJ29" s="28">
        <v>0</v>
      </c>
      <c r="AK29" s="28">
        <v>743.341889777647</v>
      </c>
      <c r="AL29" s="28">
        <v>2.0691149337786601</v>
      </c>
      <c r="AM29" s="28">
        <v>1392.5012803986799</v>
      </c>
      <c r="AN29" s="28">
        <v>12.6773642879897</v>
      </c>
      <c r="AO29" s="28">
        <v>161.914799506164</v>
      </c>
      <c r="AP29" s="28">
        <v>341.480174550946</v>
      </c>
      <c r="AQ29" s="28">
        <v>1.4445946174154101</v>
      </c>
      <c r="AR29" s="28">
        <v>0</v>
      </c>
      <c r="AS29" s="28">
        <v>116.55296700232</v>
      </c>
      <c r="AT29" s="28">
        <v>5772.7027538115499</v>
      </c>
      <c r="AU29" s="28">
        <v>3554.80308622446</v>
      </c>
      <c r="AV29" s="28">
        <v>2217.8996675870899</v>
      </c>
      <c r="AW29" s="28">
        <v>1.2607145180971899</v>
      </c>
      <c r="AX29" s="28">
        <v>5.2173815373931398E-2</v>
      </c>
      <c r="AY29" s="28">
        <v>51.695666665564303</v>
      </c>
      <c r="AZ29" s="28">
        <v>20.620554319130001</v>
      </c>
      <c r="BA29" s="28">
        <v>1133.73663347608</v>
      </c>
      <c r="BB29" s="28">
        <v>33.956296217419798</v>
      </c>
      <c r="BC29" s="28">
        <v>5.3424248351769403</v>
      </c>
      <c r="BD29" s="28">
        <v>1619.92019363194</v>
      </c>
      <c r="BE29" s="28">
        <v>143.65209431229599</v>
      </c>
      <c r="BF29" s="28">
        <v>5.9739493064810301</v>
      </c>
      <c r="BG29" s="28">
        <v>45.934591992812898</v>
      </c>
      <c r="BH29" s="28">
        <v>0.170872547760379</v>
      </c>
      <c r="BI29" s="28">
        <v>208.59549583557899</v>
      </c>
      <c r="BJ29" s="28">
        <v>276.98231548913401</v>
      </c>
      <c r="BK29" s="28">
        <v>0</v>
      </c>
      <c r="BL29" s="28">
        <v>98.099680024523295</v>
      </c>
      <c r="BM29" s="28">
        <v>339.42927753282203</v>
      </c>
      <c r="BN29" s="28">
        <v>1799.8699754003201</v>
      </c>
      <c r="BO29" s="28">
        <v>10462.432060384501</v>
      </c>
      <c r="BP29" s="28">
        <v>81.504366758452207</v>
      </c>
      <c r="BR29" s="25">
        <f t="shared" si="0"/>
        <v>-4.5954636481198666E-5</v>
      </c>
      <c r="BS29" s="25">
        <f t="shared" si="1"/>
        <v>-5.9057092309614305E-5</v>
      </c>
      <c r="BT29" s="25">
        <f t="shared" si="2"/>
        <v>-4.7013683974023156E-5</v>
      </c>
      <c r="BU29" s="25">
        <f t="shared" si="3"/>
        <v>6.8763257344503946E-6</v>
      </c>
      <c r="BV29" s="25">
        <f t="shared" si="3"/>
        <v>1.6096431810592481E-5</v>
      </c>
      <c r="BW29" s="25">
        <f t="shared" si="4"/>
        <v>-2.6851989258241063E-5</v>
      </c>
      <c r="BX29" s="25">
        <f t="shared" si="5"/>
        <v>-8.4196431153040968E-5</v>
      </c>
    </row>
    <row r="30" spans="1:76" x14ac:dyDescent="0.3">
      <c r="A30" s="30" t="s">
        <v>193</v>
      </c>
      <c r="B30" s="91">
        <v>665554.34265999997</v>
      </c>
      <c r="C30" s="91">
        <v>12833.244078</v>
      </c>
      <c r="D30" s="91">
        <v>23652.668911000001</v>
      </c>
      <c r="E30" s="91">
        <v>93007.531887999998</v>
      </c>
      <c r="F30" s="91">
        <v>78617.772788000002</v>
      </c>
      <c r="G30" s="91">
        <v>5703.9650933000003</v>
      </c>
      <c r="H30" s="91">
        <v>180889.15448</v>
      </c>
      <c r="J30" s="30" t="s">
        <v>193</v>
      </c>
      <c r="K30" s="28">
        <v>4000.5394579486601</v>
      </c>
      <c r="L30" s="28">
        <v>7768.4965643608502</v>
      </c>
      <c r="M30" s="28">
        <v>7768.4965643608502</v>
      </c>
      <c r="N30" s="28">
        <v>20755.312317010299</v>
      </c>
      <c r="O30" s="28">
        <v>4147.9815395037203</v>
      </c>
      <c r="P30" s="28">
        <v>33889.281077751097</v>
      </c>
      <c r="Q30" s="28">
        <v>665542.86088328098</v>
      </c>
      <c r="R30" s="28">
        <v>11259.3810585911</v>
      </c>
      <c r="S30" s="28">
        <v>4324.3995399101505</v>
      </c>
      <c r="T30" s="28">
        <v>2419.2465558994199</v>
      </c>
      <c r="U30" s="28">
        <v>129.79861739515599</v>
      </c>
      <c r="V30" s="28">
        <v>18695.564419519</v>
      </c>
      <c r="W30" s="28">
        <v>18695.564419519</v>
      </c>
      <c r="X30" s="28">
        <v>193786534.92265701</v>
      </c>
      <c r="Y30" s="28">
        <v>0</v>
      </c>
      <c r="Z30" s="28">
        <v>2841.3065940166898</v>
      </c>
      <c r="AA30" s="28">
        <v>941.04676553258605</v>
      </c>
      <c r="AB30" s="28">
        <v>1824.2495836535099</v>
      </c>
      <c r="AC30" s="28">
        <v>14421.051245455001</v>
      </c>
      <c r="AD30" s="28">
        <v>0</v>
      </c>
      <c r="AE30" s="28">
        <v>12833.065042210699</v>
      </c>
      <c r="AF30" s="28">
        <v>0</v>
      </c>
      <c r="AG30" s="28">
        <v>21286.8205190716</v>
      </c>
      <c r="AH30" s="28">
        <v>2365.2014601471501</v>
      </c>
      <c r="AI30" s="28">
        <v>23652.021979218702</v>
      </c>
      <c r="AJ30" s="28">
        <v>0</v>
      </c>
      <c r="AK30" s="28">
        <v>12610.2085551113</v>
      </c>
      <c r="AL30" s="28">
        <v>46.403766968920301</v>
      </c>
      <c r="AM30" s="28">
        <v>24502.357664449599</v>
      </c>
      <c r="AN30" s="28">
        <v>287.74589070586399</v>
      </c>
      <c r="AO30" s="28">
        <v>3478.6978309495798</v>
      </c>
      <c r="AP30" s="28">
        <v>7522.9368598356396</v>
      </c>
      <c r="AQ30" s="28">
        <v>32.646827683768997</v>
      </c>
      <c r="AR30" s="28">
        <v>0</v>
      </c>
      <c r="AS30" s="28">
        <v>2492.15358183832</v>
      </c>
      <c r="AT30" s="28">
        <v>93009.866472642098</v>
      </c>
      <c r="AU30" s="28">
        <v>78620.301324298605</v>
      </c>
      <c r="AV30" s="28">
        <v>14389.565148343499</v>
      </c>
      <c r="AW30" s="28">
        <v>26.855493714953401</v>
      </c>
      <c r="AX30" s="28">
        <v>1.18731172484113</v>
      </c>
      <c r="AY30" s="28">
        <v>1122.0358797797501</v>
      </c>
      <c r="AZ30" s="28">
        <v>454.351399520494</v>
      </c>
      <c r="BA30" s="28">
        <v>25181.902804499601</v>
      </c>
      <c r="BB30" s="28">
        <v>731.771527670762</v>
      </c>
      <c r="BC30" s="28">
        <v>113.61099956679099</v>
      </c>
      <c r="BD30" s="28">
        <v>35980.754452840301</v>
      </c>
      <c r="BE30" s="28">
        <v>2597.1057133538702</v>
      </c>
      <c r="BF30" s="28">
        <v>135.60698937526499</v>
      </c>
      <c r="BG30" s="28">
        <v>1007.77394943589</v>
      </c>
      <c r="BH30" s="28">
        <v>3.86575818778969</v>
      </c>
      <c r="BI30" s="28">
        <v>5703.9088537451498</v>
      </c>
      <c r="BJ30" s="28">
        <v>5103.0149757542604</v>
      </c>
      <c r="BK30" s="28">
        <v>0</v>
      </c>
      <c r="BL30" s="28">
        <v>1590.84883585599</v>
      </c>
      <c r="BM30" s="28">
        <v>5861.9843988262601</v>
      </c>
      <c r="BN30" s="28">
        <v>29218.5906675142</v>
      </c>
      <c r="BO30" s="28">
        <v>180884.36469308901</v>
      </c>
      <c r="BP30" s="28">
        <v>1443.3105520772799</v>
      </c>
      <c r="BR30" s="25">
        <f t="shared" si="0"/>
        <v>-1.7251448879580158E-5</v>
      </c>
      <c r="BS30" s="25">
        <f t="shared" si="1"/>
        <v>-1.3950937752946095E-5</v>
      </c>
      <c r="BT30" s="25">
        <f t="shared" si="2"/>
        <v>-2.7351322750645399E-5</v>
      </c>
      <c r="BU30" s="25">
        <f t="shared" si="3"/>
        <v>2.5101027784621936E-5</v>
      </c>
      <c r="BV30" s="25">
        <f t="shared" si="3"/>
        <v>3.2162400548050553E-5</v>
      </c>
      <c r="BW30" s="25">
        <f t="shared" si="4"/>
        <v>-9.859729842403088E-6</v>
      </c>
      <c r="BX30" s="25">
        <f t="shared" si="5"/>
        <v>-2.6479127091707657E-5</v>
      </c>
    </row>
    <row r="31" spans="1:76" x14ac:dyDescent="0.3">
      <c r="A31" s="30" t="s">
        <v>194</v>
      </c>
      <c r="B31" s="91">
        <v>30095.975173999999</v>
      </c>
      <c r="C31" s="91">
        <v>567.53488920999996</v>
      </c>
      <c r="D31" s="91">
        <v>1395.5338730000001</v>
      </c>
      <c r="E31" s="91">
        <v>3482.7760745999999</v>
      </c>
      <c r="F31" s="91">
        <v>2903.6546225000002</v>
      </c>
      <c r="G31" s="91">
        <v>212.57961312</v>
      </c>
      <c r="H31" s="91">
        <v>10211.488939000001</v>
      </c>
      <c r="J31" s="30" t="s">
        <v>194</v>
      </c>
      <c r="K31" s="28">
        <v>80.803284466094695</v>
      </c>
      <c r="L31" s="28">
        <v>971.94302305363703</v>
      </c>
      <c r="M31" s="28">
        <v>971.94302305363703</v>
      </c>
      <c r="N31" s="28">
        <v>2147.4162613071098</v>
      </c>
      <c r="O31" s="28">
        <v>205.741366914954</v>
      </c>
      <c r="P31" s="28">
        <v>684.499025200593</v>
      </c>
      <c r="Q31" s="28">
        <v>30094.086410771801</v>
      </c>
      <c r="R31" s="28">
        <v>849.67213159155403</v>
      </c>
      <c r="S31" s="28">
        <v>87.344640745151196</v>
      </c>
      <c r="T31" s="28">
        <v>141.972382301588</v>
      </c>
      <c r="U31" s="28">
        <v>2.6216810087894702</v>
      </c>
      <c r="V31" s="28">
        <v>930.36912013612005</v>
      </c>
      <c r="W31" s="28">
        <v>930.36912013612005</v>
      </c>
      <c r="X31" s="28">
        <v>7157079.9476562096</v>
      </c>
      <c r="Y31" s="28">
        <v>0</v>
      </c>
      <c r="Z31" s="28">
        <v>262.780856074192</v>
      </c>
      <c r="AA31" s="28">
        <v>62.041528735667498</v>
      </c>
      <c r="AB31" s="28">
        <v>86.615942620358595</v>
      </c>
      <c r="AC31" s="28">
        <v>291.27794251410899</v>
      </c>
      <c r="AD31" s="28">
        <v>0</v>
      </c>
      <c r="AE31" s="28">
        <v>567.49880125079198</v>
      </c>
      <c r="AF31" s="28">
        <v>0</v>
      </c>
      <c r="AG31" s="28">
        <v>1255.8874149887799</v>
      </c>
      <c r="AH31" s="28">
        <v>139.54303689258501</v>
      </c>
      <c r="AI31" s="28">
        <v>1395.4304518813601</v>
      </c>
      <c r="AJ31" s="28">
        <v>0</v>
      </c>
      <c r="AK31" s="28">
        <v>581.556855878492</v>
      </c>
      <c r="AL31" s="28">
        <v>1.51287720310631</v>
      </c>
      <c r="AM31" s="28">
        <v>1613.7913396116301</v>
      </c>
      <c r="AN31" s="28">
        <v>8.3218107372807104</v>
      </c>
      <c r="AO31" s="28">
        <v>160.49813882173899</v>
      </c>
      <c r="AP31" s="28">
        <v>287.05699550808203</v>
      </c>
      <c r="AQ31" s="28">
        <v>0.98747960527345502</v>
      </c>
      <c r="AR31" s="28">
        <v>0</v>
      </c>
      <c r="AS31" s="28">
        <v>118.83446974431899</v>
      </c>
      <c r="AT31" s="28">
        <v>3482.69740211096</v>
      </c>
      <c r="AU31" s="28">
        <v>2903.6012086983701</v>
      </c>
      <c r="AV31" s="28">
        <v>579.09619341258997</v>
      </c>
      <c r="AW31" s="28">
        <v>1.31335593787375</v>
      </c>
      <c r="AX31" s="28">
        <v>3.3395335350562397E-2</v>
      </c>
      <c r="AY31" s="28">
        <v>48.105316994438802</v>
      </c>
      <c r="AZ31" s="28">
        <v>17.314030656040298</v>
      </c>
      <c r="BA31" s="28">
        <v>896.38427369389797</v>
      </c>
      <c r="BB31" s="28">
        <v>33.043851089028102</v>
      </c>
      <c r="BC31" s="28">
        <v>5.6185777602142801</v>
      </c>
      <c r="BD31" s="28">
        <v>1280.7745211230299</v>
      </c>
      <c r="BE31" s="28">
        <v>207.85873326035301</v>
      </c>
      <c r="BF31" s="28">
        <v>3.9180254171640798</v>
      </c>
      <c r="BG31" s="28">
        <v>39.768434587652997</v>
      </c>
      <c r="BH31" s="28">
        <v>0.115654483871536</v>
      </c>
      <c r="BI31" s="28">
        <v>212.57171719902701</v>
      </c>
      <c r="BJ31" s="28">
        <v>457.65669003606502</v>
      </c>
      <c r="BK31" s="28">
        <v>0</v>
      </c>
      <c r="BL31" s="28">
        <v>33.034375637467001</v>
      </c>
      <c r="BM31" s="28">
        <v>327.44802386161302</v>
      </c>
      <c r="BN31" s="28">
        <v>624.39617691715296</v>
      </c>
      <c r="BO31" s="28">
        <v>10210.5110948042</v>
      </c>
      <c r="BP31" s="28">
        <v>99.921291966957497</v>
      </c>
      <c r="BR31" s="25">
        <f t="shared" si="0"/>
        <v>-6.2758000605683036E-5</v>
      </c>
      <c r="BS31" s="25">
        <f t="shared" si="1"/>
        <v>-6.3587208282841196E-5</v>
      </c>
      <c r="BT31" s="25">
        <f t="shared" si="2"/>
        <v>-7.4108640887122061E-5</v>
      </c>
      <c r="BU31" s="25">
        <f t="shared" si="3"/>
        <v>-2.2589017311134798E-5</v>
      </c>
      <c r="BV31" s="25">
        <f t="shared" si="3"/>
        <v>-1.8395370171159465E-5</v>
      </c>
      <c r="BW31" s="25">
        <f t="shared" si="4"/>
        <v>-3.7143359408324513E-5</v>
      </c>
      <c r="BX31" s="25">
        <f t="shared" si="5"/>
        <v>-9.5759218037828151E-5</v>
      </c>
    </row>
    <row r="32" spans="1:76" x14ac:dyDescent="0.3">
      <c r="A32" s="30" t="s">
        <v>195</v>
      </c>
      <c r="B32" s="91">
        <v>336632.95783000003</v>
      </c>
      <c r="C32" s="91">
        <v>6280.6897859999999</v>
      </c>
      <c r="D32" s="91">
        <v>13501.924314</v>
      </c>
      <c r="E32" s="91">
        <v>48702.465028999999</v>
      </c>
      <c r="F32" s="91">
        <v>40406.873507999997</v>
      </c>
      <c r="G32" s="91">
        <v>2934.8844416000002</v>
      </c>
      <c r="H32" s="91">
        <v>79611.285491000002</v>
      </c>
      <c r="J32" s="30" t="s">
        <v>195</v>
      </c>
      <c r="K32" s="28">
        <v>1599.91340878303</v>
      </c>
      <c r="L32" s="28">
        <v>4010.6584960436498</v>
      </c>
      <c r="M32" s="28">
        <v>4010.6584960436498</v>
      </c>
      <c r="N32" s="28">
        <v>10217.0745349842</v>
      </c>
      <c r="O32" s="28">
        <v>1794.1291078308</v>
      </c>
      <c r="P32" s="28">
        <v>13553.1586526745</v>
      </c>
      <c r="Q32" s="28">
        <v>336632.03862321301</v>
      </c>
      <c r="R32" s="28">
        <v>5192.9604509541095</v>
      </c>
      <c r="S32" s="28">
        <v>1729.4333275552201</v>
      </c>
      <c r="T32" s="28">
        <v>1070.76951125544</v>
      </c>
      <c r="U32" s="28">
        <v>51.909662086473297</v>
      </c>
      <c r="V32" s="28">
        <v>8089.80033473602</v>
      </c>
      <c r="W32" s="28">
        <v>8089.80033473602</v>
      </c>
      <c r="X32" s="28">
        <v>99600409.627729699</v>
      </c>
      <c r="Y32" s="28">
        <v>0</v>
      </c>
      <c r="Z32" s="28">
        <v>1364.0807783727801</v>
      </c>
      <c r="AA32" s="28">
        <v>424.07129330887</v>
      </c>
      <c r="AB32" s="28">
        <v>784.75519601317001</v>
      </c>
      <c r="AC32" s="28">
        <v>5767.3346966179197</v>
      </c>
      <c r="AD32" s="28">
        <v>0</v>
      </c>
      <c r="AE32" s="28">
        <v>6280.69681220038</v>
      </c>
      <c r="AF32" s="28">
        <v>0</v>
      </c>
      <c r="AG32" s="28">
        <v>12151.675507311</v>
      </c>
      <c r="AH32" s="28">
        <v>1350.1852736057101</v>
      </c>
      <c r="AI32" s="28">
        <v>13501.860780916701</v>
      </c>
      <c r="AJ32" s="28">
        <v>0</v>
      </c>
      <c r="AK32" s="28">
        <v>5405.6021533463399</v>
      </c>
      <c r="AL32" s="28">
        <v>23.7207246904435</v>
      </c>
      <c r="AM32" s="28">
        <v>11039.9015791153</v>
      </c>
      <c r="AN32" s="28">
        <v>146.408079709871</v>
      </c>
      <c r="AO32" s="28">
        <v>1808.5643679734501</v>
      </c>
      <c r="AP32" s="28">
        <v>3872.4940379746099</v>
      </c>
      <c r="AQ32" s="28">
        <v>16.638928094710501</v>
      </c>
      <c r="AR32" s="28">
        <v>0</v>
      </c>
      <c r="AS32" s="28">
        <v>1298.14371165749</v>
      </c>
      <c r="AT32" s="28">
        <v>48703.964537506603</v>
      </c>
      <c r="AU32" s="28">
        <v>40408.413604014502</v>
      </c>
      <c r="AV32" s="28">
        <v>8295.5509334920607</v>
      </c>
      <c r="AW32" s="28">
        <v>14.009941908651401</v>
      </c>
      <c r="AX32" s="28">
        <v>0.60350926316021503</v>
      </c>
      <c r="AY32" s="28">
        <v>580.98447789590796</v>
      </c>
      <c r="AZ32" s="28">
        <v>233.86648249474999</v>
      </c>
      <c r="BA32" s="28">
        <v>12921.065278857101</v>
      </c>
      <c r="BB32" s="28">
        <v>379.98339331007401</v>
      </c>
      <c r="BC32" s="28">
        <v>59.308678759018299</v>
      </c>
      <c r="BD32" s="28">
        <v>18462.0504776864</v>
      </c>
      <c r="BE32" s="28">
        <v>1210.98251789351</v>
      </c>
      <c r="BF32" s="28">
        <v>68.995718031603204</v>
      </c>
      <c r="BG32" s="28">
        <v>519.60637645022803</v>
      </c>
      <c r="BH32" s="28">
        <v>1.9694192569872699</v>
      </c>
      <c r="BI32" s="28">
        <v>2934.87387668887</v>
      </c>
      <c r="BJ32" s="28">
        <v>2434.0438669615201</v>
      </c>
      <c r="BK32" s="28">
        <v>0</v>
      </c>
      <c r="BL32" s="28">
        <v>637.22012217458905</v>
      </c>
      <c r="BM32" s="28">
        <v>2576.1773447906899</v>
      </c>
      <c r="BN32" s="28">
        <v>11723.198766100901</v>
      </c>
      <c r="BO32" s="28">
        <v>79611.557006233503</v>
      </c>
      <c r="BP32" s="28">
        <v>655.69591056785498</v>
      </c>
      <c r="BR32" s="25">
        <f t="shared" si="0"/>
        <v>-2.7305905902456956E-6</v>
      </c>
      <c r="BS32" s="25">
        <f t="shared" si="1"/>
        <v>1.1186988403340751E-6</v>
      </c>
      <c r="BT32" s="25">
        <f t="shared" si="2"/>
        <v>-4.7054835904675784E-6</v>
      </c>
      <c r="BU32" s="25">
        <f t="shared" si="3"/>
        <v>3.0789170644873977E-5</v>
      </c>
      <c r="BV32" s="25">
        <f t="shared" si="3"/>
        <v>3.8114703781779471E-5</v>
      </c>
      <c r="BW32" s="25">
        <f t="shared" si="4"/>
        <v>-3.5997707372669741E-6</v>
      </c>
      <c r="BX32" s="25">
        <f t="shared" si="5"/>
        <v>3.4105118618024273E-6</v>
      </c>
    </row>
    <row r="33" spans="1:76" x14ac:dyDescent="0.3">
      <c r="A33" s="30" t="s">
        <v>196</v>
      </c>
      <c r="B33" s="91">
        <v>9124.1867239000003</v>
      </c>
      <c r="C33" s="91">
        <v>160.56412298000001</v>
      </c>
      <c r="D33" s="91">
        <v>477.53139044</v>
      </c>
      <c r="E33" s="91">
        <v>943.64398678999999</v>
      </c>
      <c r="F33" s="91">
        <v>767.08222615</v>
      </c>
      <c r="G33" s="91">
        <v>57.561892401999998</v>
      </c>
      <c r="H33" s="91">
        <v>3371.4415098999998</v>
      </c>
      <c r="J33" s="30" t="s">
        <v>196</v>
      </c>
      <c r="K33" s="28">
        <v>11.264748701760899</v>
      </c>
      <c r="L33" s="28">
        <v>377.63428037111299</v>
      </c>
      <c r="M33" s="28">
        <v>377.63428037111299</v>
      </c>
      <c r="N33" s="28">
        <v>812.79586891648296</v>
      </c>
      <c r="O33" s="28">
        <v>64.915099832406298</v>
      </c>
      <c r="P33" s="28">
        <v>95.425646683774502</v>
      </c>
      <c r="Q33" s="28">
        <v>9124.1838257907693</v>
      </c>
      <c r="R33" s="28">
        <v>303.31606603352901</v>
      </c>
      <c r="S33" s="28">
        <v>12.1766759624795</v>
      </c>
      <c r="T33" s="28">
        <v>47.453537331433303</v>
      </c>
      <c r="U33" s="28">
        <v>0.36548776484496498</v>
      </c>
      <c r="V33" s="28">
        <v>293.91856493419101</v>
      </c>
      <c r="W33" s="28">
        <v>293.91856493419101</v>
      </c>
      <c r="X33" s="28">
        <v>1890814.52430981</v>
      </c>
      <c r="Y33" s="28">
        <v>0</v>
      </c>
      <c r="Z33" s="28">
        <v>97.653417385004005</v>
      </c>
      <c r="AA33" s="28">
        <v>21.434085022073202</v>
      </c>
      <c r="AB33" s="28">
        <v>26.860979585782399</v>
      </c>
      <c r="AC33" s="28">
        <v>40.606918061784498</v>
      </c>
      <c r="AD33" s="28">
        <v>0</v>
      </c>
      <c r="AE33" s="28">
        <v>160.564069912972</v>
      </c>
      <c r="AF33" s="28">
        <v>0</v>
      </c>
      <c r="AG33" s="28">
        <v>429.77812245572801</v>
      </c>
      <c r="AH33" s="28">
        <v>47.7531401489221</v>
      </c>
      <c r="AI33" s="28">
        <v>477.53126260465001</v>
      </c>
      <c r="AJ33" s="28">
        <v>0</v>
      </c>
      <c r="AK33" s="28">
        <v>178.178822247005</v>
      </c>
      <c r="AL33" s="28">
        <v>0.34222034833027398</v>
      </c>
      <c r="AM33" s="28">
        <v>557.38583858959305</v>
      </c>
      <c r="AN33" s="28">
        <v>1.53922859526998</v>
      </c>
      <c r="AO33" s="28">
        <v>51.5585359325826</v>
      </c>
      <c r="AP33" s="28">
        <v>78.471945700160305</v>
      </c>
      <c r="AQ33" s="28">
        <v>0.198464398882256</v>
      </c>
      <c r="AR33" s="28">
        <v>0</v>
      </c>
      <c r="AS33" s="28">
        <v>39.056495632092599</v>
      </c>
      <c r="AT33" s="28">
        <v>943.63929934854502</v>
      </c>
      <c r="AU33" s="28">
        <v>767.07757015328696</v>
      </c>
      <c r="AV33" s="28">
        <v>176.56172919525699</v>
      </c>
      <c r="AW33" s="28">
        <v>0.43891516294912197</v>
      </c>
      <c r="AX33" s="28">
        <v>5.8326196971951599E-3</v>
      </c>
      <c r="AY33" s="28">
        <v>14.614968060538899</v>
      </c>
      <c r="AZ33" s="28">
        <v>4.7267424218874803</v>
      </c>
      <c r="BA33" s="28">
        <v>227.18989125702001</v>
      </c>
      <c r="BB33" s="28">
        <v>10.4506242607626</v>
      </c>
      <c r="BC33" s="28">
        <v>1.89118630047895</v>
      </c>
      <c r="BD33" s="28">
        <v>324.61127179131</v>
      </c>
      <c r="BE33" s="28">
        <v>75.145468789188499</v>
      </c>
      <c r="BF33" s="28">
        <v>0.72329491129152301</v>
      </c>
      <c r="BG33" s="28">
        <v>11.2351535684562</v>
      </c>
      <c r="BH33" s="28">
        <v>2.2799191576139299E-2</v>
      </c>
      <c r="BI33" s="28">
        <v>57.561884533805099</v>
      </c>
      <c r="BJ33" s="28">
        <v>169.14451471351401</v>
      </c>
      <c r="BK33" s="28">
        <v>0</v>
      </c>
      <c r="BL33" s="28">
        <v>4.8733475301609896</v>
      </c>
      <c r="BM33" s="28">
        <v>107.754587937832</v>
      </c>
      <c r="BN33" s="28">
        <v>97.217888317260503</v>
      </c>
      <c r="BO33" s="28">
        <v>3371.4406426473001</v>
      </c>
      <c r="BP33" s="28">
        <v>34.954594870369803</v>
      </c>
      <c r="BR33" s="25">
        <f t="shared" si="0"/>
        <v>-3.1762932068933599E-7</v>
      </c>
      <c r="BS33" s="25">
        <f t="shared" si="1"/>
        <v>-3.3050364565115932E-7</v>
      </c>
      <c r="BT33" s="25">
        <f t="shared" si="2"/>
        <v>-2.6770041204585202E-7</v>
      </c>
      <c r="BU33" s="25">
        <f t="shared" si="3"/>
        <v>-4.967383378245569E-6</v>
      </c>
      <c r="BV33" s="25">
        <f t="shared" si="3"/>
        <v>-6.0697491798358524E-6</v>
      </c>
      <c r="BW33" s="25">
        <f t="shared" si="4"/>
        <v>-1.3669103934638811E-7</v>
      </c>
      <c r="BX33" s="25">
        <f t="shared" si="5"/>
        <v>-2.5723498305301797E-7</v>
      </c>
    </row>
    <row r="34" spans="1:76" x14ac:dyDescent="0.3">
      <c r="A34" s="30" t="s">
        <v>197</v>
      </c>
      <c r="B34" s="91">
        <v>151167.65995</v>
      </c>
      <c r="C34" s="91">
        <v>2887.7958130000002</v>
      </c>
      <c r="D34" s="91">
        <v>5539.052651</v>
      </c>
      <c r="E34" s="91">
        <v>21494.094707</v>
      </c>
      <c r="F34" s="91">
        <v>18233.407157000001</v>
      </c>
      <c r="G34" s="91">
        <v>1331.4747033000001</v>
      </c>
      <c r="H34" s="91">
        <v>38020.056831000002</v>
      </c>
      <c r="J34" s="30" t="s">
        <v>197</v>
      </c>
      <c r="K34" s="28">
        <v>855.62853179934405</v>
      </c>
      <c r="L34" s="28">
        <v>1578.6074276233601</v>
      </c>
      <c r="M34" s="28">
        <v>1578.6074276233601</v>
      </c>
      <c r="N34" s="28">
        <v>4263.3194659399096</v>
      </c>
      <c r="O34" s="28">
        <v>874.75761884359395</v>
      </c>
      <c r="P34" s="28">
        <v>7248.1839872320397</v>
      </c>
      <c r="Q34" s="28">
        <v>151168.80356134599</v>
      </c>
      <c r="R34" s="28">
        <v>2344.8414641827999</v>
      </c>
      <c r="S34" s="28">
        <v>924.89544357758905</v>
      </c>
      <c r="T34" s="28">
        <v>507.95330316169202</v>
      </c>
      <c r="U34" s="28">
        <v>27.7610992722026</v>
      </c>
      <c r="V34" s="28">
        <v>3942.3501075520799</v>
      </c>
      <c r="W34" s="28">
        <v>3942.3501075520799</v>
      </c>
      <c r="X34" s="28">
        <v>44944596.010524802</v>
      </c>
      <c r="Y34" s="28">
        <v>0</v>
      </c>
      <c r="Z34" s="28">
        <v>586.80149840563104</v>
      </c>
      <c r="AA34" s="28">
        <v>196.89210779743999</v>
      </c>
      <c r="AB34" s="28">
        <v>385.10504924591999</v>
      </c>
      <c r="AC34" s="28">
        <v>3084.3520234912899</v>
      </c>
      <c r="AD34" s="28">
        <v>0</v>
      </c>
      <c r="AE34" s="28">
        <v>2887.8047435087601</v>
      </c>
      <c r="AF34" s="28">
        <v>0</v>
      </c>
      <c r="AG34" s="28">
        <v>4985.2206489084401</v>
      </c>
      <c r="AH34" s="28">
        <v>553.91347161163299</v>
      </c>
      <c r="AI34" s="28">
        <v>5539.1341205200697</v>
      </c>
      <c r="AJ34" s="28">
        <v>0</v>
      </c>
      <c r="AK34" s="28">
        <v>2663.8036938165301</v>
      </c>
      <c r="AL34" s="28">
        <v>10.787439684077601</v>
      </c>
      <c r="AM34" s="28">
        <v>5126.7086453760803</v>
      </c>
      <c r="AN34" s="28">
        <v>67.024340303796905</v>
      </c>
      <c r="AO34" s="28">
        <v>802.80949442506198</v>
      </c>
      <c r="AP34" s="28">
        <v>1743.6308596372201</v>
      </c>
      <c r="AQ34" s="28">
        <v>7.5989828156329704</v>
      </c>
      <c r="AR34" s="28">
        <v>0</v>
      </c>
      <c r="AS34" s="28">
        <v>574.65438581987098</v>
      </c>
      <c r="AT34" s="28">
        <v>21495.008162831</v>
      </c>
      <c r="AU34" s="28">
        <v>18234.2858350809</v>
      </c>
      <c r="AV34" s="28">
        <v>3260.7223277501198</v>
      </c>
      <c r="AW34" s="28">
        <v>6.1883928978102603</v>
      </c>
      <c r="AX34" s="28">
        <v>0.27667728842518302</v>
      </c>
      <c r="AY34" s="28">
        <v>259.399328229633</v>
      </c>
      <c r="AZ34" s="28">
        <v>105.310342697465</v>
      </c>
      <c r="BA34" s="28">
        <v>5844.6000750673702</v>
      </c>
      <c r="BB34" s="28">
        <v>168.966948141779</v>
      </c>
      <c r="BC34" s="28">
        <v>26.1719287907097</v>
      </c>
      <c r="BD34" s="28">
        <v>8350.9664671483697</v>
      </c>
      <c r="BE34" s="28">
        <v>539.65739767580806</v>
      </c>
      <c r="BF34" s="28">
        <v>31.587253635917602</v>
      </c>
      <c r="BG34" s="28">
        <v>233.41295248488399</v>
      </c>
      <c r="BH34" s="28">
        <v>0.89996601288601497</v>
      </c>
      <c r="BI34" s="28">
        <v>1331.48384991374</v>
      </c>
      <c r="BJ34" s="28">
        <v>1055.35577202899</v>
      </c>
      <c r="BK34" s="28">
        <v>0</v>
      </c>
      <c r="BL34" s="28">
        <v>340.15635386860299</v>
      </c>
      <c r="BM34" s="28">
        <v>1232.4869224971501</v>
      </c>
      <c r="BN34" s="28">
        <v>6245.7414810281198</v>
      </c>
      <c r="BO34" s="28">
        <v>38020.261400265597</v>
      </c>
      <c r="BP34" s="28">
        <v>301.49437254302097</v>
      </c>
      <c r="BR34" s="25">
        <f t="shared" si="0"/>
        <v>7.5651852146906376E-6</v>
      </c>
      <c r="BS34" s="25">
        <f t="shared" si="1"/>
        <v>3.0925000721065172E-6</v>
      </c>
      <c r="BT34" s="25">
        <f t="shared" si="2"/>
        <v>1.4708204670165631E-5</v>
      </c>
      <c r="BU34" s="25">
        <f t="shared" si="3"/>
        <v>4.2497990422562502E-5</v>
      </c>
      <c r="BV34" s="25">
        <f t="shared" si="3"/>
        <v>4.8190558864438374E-5</v>
      </c>
      <c r="BW34" s="25">
        <f t="shared" si="4"/>
        <v>6.8695362496853273E-6</v>
      </c>
      <c r="BX34" s="25">
        <f t="shared" si="5"/>
        <v>5.3805618046535856E-6</v>
      </c>
    </row>
    <row r="35" spans="1:76" x14ac:dyDescent="0.3">
      <c r="A35" s="30" t="s">
        <v>198</v>
      </c>
      <c r="B35" s="91">
        <v>13169.381955999999</v>
      </c>
      <c r="C35" s="91">
        <v>212.08069732999999</v>
      </c>
      <c r="D35" s="91">
        <v>729.45661938000001</v>
      </c>
      <c r="E35" s="91">
        <v>1422.1239244999999</v>
      </c>
      <c r="F35" s="91">
        <v>1135.9801516</v>
      </c>
      <c r="G35" s="91">
        <v>87.571281839999997</v>
      </c>
      <c r="H35" s="91">
        <v>4360.1111472000002</v>
      </c>
      <c r="J35" s="30" t="s">
        <v>198</v>
      </c>
      <c r="K35" s="28">
        <v>10.407368755185701</v>
      </c>
      <c r="L35" s="28">
        <v>503.68573179941802</v>
      </c>
      <c r="M35" s="28">
        <v>503.68573179941802</v>
      </c>
      <c r="N35" s="28">
        <v>1079.1573763703</v>
      </c>
      <c r="O35" s="28">
        <v>83.137280465640004</v>
      </c>
      <c r="P35" s="28">
        <v>88.162788719632701</v>
      </c>
      <c r="Q35" s="28">
        <v>13169.647125867299</v>
      </c>
      <c r="R35" s="28">
        <v>398.41058012723698</v>
      </c>
      <c r="S35" s="28">
        <v>11.2498993892888</v>
      </c>
      <c r="T35" s="28">
        <v>61.525194444547999</v>
      </c>
      <c r="U35" s="28">
        <v>0.33767091858626402</v>
      </c>
      <c r="V35" s="28">
        <v>376.52877573090598</v>
      </c>
      <c r="W35" s="28">
        <v>376.52877573090598</v>
      </c>
      <c r="X35" s="28">
        <v>2800187.7406822201</v>
      </c>
      <c r="Y35" s="28">
        <v>0</v>
      </c>
      <c r="Z35" s="28">
        <v>129.22951370953999</v>
      </c>
      <c r="AA35" s="28">
        <v>27.975915354662298</v>
      </c>
      <c r="AB35" s="28">
        <v>34.268939585908001</v>
      </c>
      <c r="AC35" s="28">
        <v>37.516301871849699</v>
      </c>
      <c r="AD35" s="28">
        <v>0</v>
      </c>
      <c r="AE35" s="28">
        <v>212.08285576580201</v>
      </c>
      <c r="AF35" s="28">
        <v>0</v>
      </c>
      <c r="AG35" s="28">
        <v>656.52752388762997</v>
      </c>
      <c r="AH35" s="28">
        <v>72.947544911126201</v>
      </c>
      <c r="AI35" s="28">
        <v>729.47506879875596</v>
      </c>
      <c r="AJ35" s="28">
        <v>0</v>
      </c>
      <c r="AK35" s="28">
        <v>226.694612626696</v>
      </c>
      <c r="AL35" s="28">
        <v>0.48477679326708401</v>
      </c>
      <c r="AM35" s="28">
        <v>727.46546353021699</v>
      </c>
      <c r="AN35" s="28">
        <v>2.0267381248587601</v>
      </c>
      <c r="AO35" s="28">
        <v>79.865951233761606</v>
      </c>
      <c r="AP35" s="28">
        <v>117.222673082116</v>
      </c>
      <c r="AQ35" s="28">
        <v>0.26998340547958799</v>
      </c>
      <c r="AR35" s="28">
        <v>0</v>
      </c>
      <c r="AS35" s="28">
        <v>60.777967944796202</v>
      </c>
      <c r="AT35" s="28">
        <v>1422.1421670694001</v>
      </c>
      <c r="AU35" s="28">
        <v>1135.9905924842899</v>
      </c>
      <c r="AV35" s="28">
        <v>286.15157458511698</v>
      </c>
      <c r="AW35" s="28">
        <v>0.68525878095427095</v>
      </c>
      <c r="AX35" s="28">
        <v>7.49139712407061E-3</v>
      </c>
      <c r="AY35" s="28">
        <v>22.374730530156398</v>
      </c>
      <c r="AZ35" s="28">
        <v>7.0585328491983397</v>
      </c>
      <c r="BA35" s="28">
        <v>332.76536963243399</v>
      </c>
      <c r="BB35" s="28">
        <v>16.136538254049601</v>
      </c>
      <c r="BC35" s="28">
        <v>2.95671501182228</v>
      </c>
      <c r="BD35" s="28">
        <v>475.45741933563698</v>
      </c>
      <c r="BE35" s="28">
        <v>98.940451006286096</v>
      </c>
      <c r="BF35" s="28">
        <v>0.95161458666093401</v>
      </c>
      <c r="BG35" s="28">
        <v>16.9180406609456</v>
      </c>
      <c r="BH35" s="28">
        <v>3.07908610261412E-2</v>
      </c>
      <c r="BI35" s="28">
        <v>87.573422745746399</v>
      </c>
      <c r="BJ35" s="28">
        <v>223.614552458269</v>
      </c>
      <c r="BK35" s="28">
        <v>0</v>
      </c>
      <c r="BL35" s="28">
        <v>4.6737905377718203</v>
      </c>
      <c r="BM35" s="28">
        <v>139.25611807321701</v>
      </c>
      <c r="BN35" s="28">
        <v>96.320835652633093</v>
      </c>
      <c r="BO35" s="28">
        <v>4360.1592045723801</v>
      </c>
      <c r="BP35" s="28">
        <v>45.7348157566962</v>
      </c>
      <c r="BR35" s="25">
        <f t="shared" si="0"/>
        <v>2.0135331193658212E-5</v>
      </c>
      <c r="BS35" s="25">
        <f t="shared" si="1"/>
        <v>1.017742693790659E-5</v>
      </c>
      <c r="BT35" s="25">
        <f t="shared" si="2"/>
        <v>2.5292002657581543E-5</v>
      </c>
      <c r="BU35" s="25">
        <f t="shared" si="3"/>
        <v>1.2827693203028043E-5</v>
      </c>
      <c r="BV35" s="25">
        <f t="shared" si="3"/>
        <v>9.1910798575012564E-6</v>
      </c>
      <c r="BW35" s="25">
        <f t="shared" si="4"/>
        <v>2.444757803491854E-5</v>
      </c>
      <c r="BX35" s="25">
        <f t="shared" si="5"/>
        <v>1.1022052135231932E-5</v>
      </c>
    </row>
    <row r="36" spans="1:76" x14ac:dyDescent="0.3">
      <c r="A36" s="30" t="s">
        <v>199</v>
      </c>
      <c r="B36" s="91">
        <v>794434.50217999995</v>
      </c>
      <c r="C36" s="91">
        <v>12486.940205999999</v>
      </c>
      <c r="D36" s="91">
        <v>41455.242961000004</v>
      </c>
      <c r="E36" s="91">
        <v>144220.25912</v>
      </c>
      <c r="F36" s="91">
        <v>83239.264288000006</v>
      </c>
      <c r="G36" s="91">
        <v>4533.5211116999999</v>
      </c>
      <c r="H36" s="91">
        <v>249161.31318999999</v>
      </c>
      <c r="J36" s="30" t="s">
        <v>199</v>
      </c>
      <c r="K36" s="28">
        <v>6420.3548078692102</v>
      </c>
      <c r="L36" s="28">
        <v>7354.1804812466098</v>
      </c>
      <c r="M36" s="28">
        <v>7354.1804812466098</v>
      </c>
      <c r="N36" s="28">
        <v>22467.463902966399</v>
      </c>
      <c r="O36" s="28">
        <v>5891.8439929255801</v>
      </c>
      <c r="P36" s="28">
        <v>54387.9684665108</v>
      </c>
      <c r="Q36" s="28">
        <v>794431.64378335199</v>
      </c>
      <c r="R36" s="28">
        <v>14166.048695371799</v>
      </c>
      <c r="S36" s="28">
        <v>6940.1111796411797</v>
      </c>
      <c r="T36" s="28">
        <v>3298.4515476251299</v>
      </c>
      <c r="U36" s="28">
        <v>208.31031279043501</v>
      </c>
      <c r="V36" s="28">
        <v>26536.190126830501</v>
      </c>
      <c r="W36" s="28">
        <v>26536.190126830501</v>
      </c>
      <c r="X36" s="28">
        <v>205179663.728919</v>
      </c>
      <c r="Y36" s="28">
        <v>0</v>
      </c>
      <c r="Z36" s="28">
        <v>3271.3725315195402</v>
      </c>
      <c r="AA36" s="28">
        <v>1240.2778418309099</v>
      </c>
      <c r="AB36" s="28">
        <v>2615.4514446425901</v>
      </c>
      <c r="AC36" s="28">
        <v>23143.967193339999</v>
      </c>
      <c r="AD36" s="28">
        <v>0</v>
      </c>
      <c r="AE36" s="28">
        <v>12486.8844131968</v>
      </c>
      <c r="AF36" s="28">
        <v>0</v>
      </c>
      <c r="AG36" s="28">
        <v>37309.562333583497</v>
      </c>
      <c r="AH36" s="28">
        <v>4145.5086650109997</v>
      </c>
      <c r="AI36" s="28">
        <v>41455.0709985945</v>
      </c>
      <c r="AJ36" s="28">
        <v>0</v>
      </c>
      <c r="AK36" s="28">
        <v>18187.2040953754</v>
      </c>
      <c r="AL36" s="28">
        <v>49.629184412330403</v>
      </c>
      <c r="AM36" s="28">
        <v>32303.578191824901</v>
      </c>
      <c r="AN36" s="28">
        <v>310.36817850273002</v>
      </c>
      <c r="AO36" s="28">
        <v>3603.9794121265199</v>
      </c>
      <c r="AP36" s="28">
        <v>7942.4224555851397</v>
      </c>
      <c r="AQ36" s="28">
        <v>35.106333099092197</v>
      </c>
      <c r="AR36" s="28">
        <v>0</v>
      </c>
      <c r="AS36" s="28">
        <v>2572.3689463560299</v>
      </c>
      <c r="AT36" s="28">
        <v>144223.665730765</v>
      </c>
      <c r="AU36" s="28">
        <v>83242.725253575103</v>
      </c>
      <c r="AV36" s="28">
        <v>60980.940477190401</v>
      </c>
      <c r="AW36" s="28">
        <v>27.638760186621202</v>
      </c>
      <c r="AX36" s="28">
        <v>1.2829901378439801</v>
      </c>
      <c r="AY36" s="28">
        <v>1171.50771365267</v>
      </c>
      <c r="AZ36" s="28">
        <v>479.74345283486798</v>
      </c>
      <c r="BA36" s="28">
        <v>26745.6872911258</v>
      </c>
      <c r="BB36" s="28">
        <v>759.90235467958496</v>
      </c>
      <c r="BC36" s="28">
        <v>116.76989896768499</v>
      </c>
      <c r="BD36" s="28">
        <v>38215.164280493998</v>
      </c>
      <c r="BE36" s="28">
        <v>3193.0812326288101</v>
      </c>
      <c r="BF36" s="28">
        <v>146.277672484443</v>
      </c>
      <c r="BG36" s="28">
        <v>1060.71618244349</v>
      </c>
      <c r="BH36" s="28">
        <v>4.1601464862183501</v>
      </c>
      <c r="BI36" s="28">
        <v>4533.5090759781096</v>
      </c>
      <c r="BJ36" s="28">
        <v>5965.1325956216397</v>
      </c>
      <c r="BK36" s="28">
        <v>0</v>
      </c>
      <c r="BL36" s="28">
        <v>2547.4510427719702</v>
      </c>
      <c r="BM36" s="28">
        <v>8096.2416423395398</v>
      </c>
      <c r="BN36" s="28">
        <v>46677.323009235399</v>
      </c>
      <c r="BO36" s="28">
        <v>249159.84327408401</v>
      </c>
      <c r="BP36" s="28">
        <v>1872.3466597670599</v>
      </c>
      <c r="BR36" s="25">
        <f t="shared" si="0"/>
        <v>-3.598026823004256E-6</v>
      </c>
      <c r="BS36" s="25">
        <f t="shared" si="1"/>
        <v>-4.4680924453077271E-6</v>
      </c>
      <c r="BT36" s="25">
        <f t="shared" si="2"/>
        <v>-4.1481461263125687E-6</v>
      </c>
      <c r="BU36" s="25">
        <f t="shared" si="3"/>
        <v>2.3620889227255751E-5</v>
      </c>
      <c r="BV36" s="25">
        <f t="shared" si="3"/>
        <v>4.1578521923532951E-5</v>
      </c>
      <c r="BW36" s="25">
        <f t="shared" si="4"/>
        <v>-2.6548286847459949E-6</v>
      </c>
      <c r="BX36" s="25">
        <f t="shared" si="5"/>
        <v>-5.8994548437709353E-6</v>
      </c>
    </row>
    <row r="37" spans="1:76" x14ac:dyDescent="0.3">
      <c r="A37" s="30" t="s">
        <v>200</v>
      </c>
      <c r="B37" s="91">
        <v>28144.430967</v>
      </c>
      <c r="C37" s="91">
        <v>453.14745095000001</v>
      </c>
      <c r="D37" s="91">
        <v>1465.2205991000001</v>
      </c>
      <c r="E37" s="91">
        <v>4541.5911116999996</v>
      </c>
      <c r="F37" s="91">
        <v>2874.4592751999999</v>
      </c>
      <c r="G37" s="91">
        <v>174.93282427</v>
      </c>
      <c r="H37" s="91">
        <v>8741.5080961000003</v>
      </c>
      <c r="J37" s="30" t="s">
        <v>200</v>
      </c>
      <c r="K37" s="28">
        <v>173.47166426159299</v>
      </c>
      <c r="L37" s="28">
        <v>448.47755813167902</v>
      </c>
      <c r="M37" s="28">
        <v>448.47755813167902</v>
      </c>
      <c r="N37" s="28">
        <v>1136.6714137465899</v>
      </c>
      <c r="O37" s="28">
        <v>196.56757282520999</v>
      </c>
      <c r="P37" s="28">
        <v>1469.5095890627299</v>
      </c>
      <c r="Q37" s="28">
        <v>28144.4232089375</v>
      </c>
      <c r="R37" s="28">
        <v>573.44821896279302</v>
      </c>
      <c r="S37" s="28">
        <v>187.51494829541701</v>
      </c>
      <c r="T37" s="28">
        <v>117.65476606327999</v>
      </c>
      <c r="U37" s="28">
        <v>5.6283430554657201</v>
      </c>
      <c r="V37" s="28">
        <v>886.37855953666099</v>
      </c>
      <c r="W37" s="28">
        <v>886.37855953666099</v>
      </c>
      <c r="X37" s="28">
        <v>7085380.9836758701</v>
      </c>
      <c r="Y37" s="28">
        <v>0</v>
      </c>
      <c r="Z37" s="28">
        <v>151.33355731005099</v>
      </c>
      <c r="AA37" s="28">
        <v>46.699302951181203</v>
      </c>
      <c r="AB37" s="28">
        <v>85.919267020263703</v>
      </c>
      <c r="AC37" s="28">
        <v>625.32703900763102</v>
      </c>
      <c r="AD37" s="28">
        <v>0</v>
      </c>
      <c r="AE37" s="28">
        <v>453.14729844408799</v>
      </c>
      <c r="AF37" s="28">
        <v>0</v>
      </c>
      <c r="AG37" s="28">
        <v>1318.6981583249201</v>
      </c>
      <c r="AH37" s="28">
        <v>146.522010194172</v>
      </c>
      <c r="AI37" s="28">
        <v>1465.2201685191001</v>
      </c>
      <c r="AJ37" s="28">
        <v>0</v>
      </c>
      <c r="AK37" s="28">
        <v>591.56787890551504</v>
      </c>
      <c r="AL37" s="28">
        <v>1.6188065873002699</v>
      </c>
      <c r="AM37" s="28">
        <v>1215.70548370608</v>
      </c>
      <c r="AN37" s="28">
        <v>9.6276629631221908</v>
      </c>
      <c r="AO37" s="28">
        <v>139.59554580377699</v>
      </c>
      <c r="AP37" s="28">
        <v>278.62911049014201</v>
      </c>
      <c r="AQ37" s="28">
        <v>1.1091056743662999</v>
      </c>
      <c r="AR37" s="28">
        <v>0</v>
      </c>
      <c r="AS37" s="28">
        <v>101.499412567447</v>
      </c>
      <c r="AT37" s="28">
        <v>4541.6842780888101</v>
      </c>
      <c r="AU37" s="28">
        <v>2874.5528777680402</v>
      </c>
      <c r="AV37" s="28">
        <v>1667.1314003207699</v>
      </c>
      <c r="AW37" s="28">
        <v>1.10646416684579</v>
      </c>
      <c r="AX37" s="28">
        <v>3.9360952176237501E-2</v>
      </c>
      <c r="AY37" s="28">
        <v>43.606944140390198</v>
      </c>
      <c r="AZ37" s="28">
        <v>16.819065370348898</v>
      </c>
      <c r="BA37" s="28">
        <v>907.68340647166701</v>
      </c>
      <c r="BB37" s="28">
        <v>29.086787744506299</v>
      </c>
      <c r="BC37" s="28">
        <v>4.7050539239515601</v>
      </c>
      <c r="BD37" s="28">
        <v>1296.92520323859</v>
      </c>
      <c r="BE37" s="28">
        <v>133.89837394310999</v>
      </c>
      <c r="BF37" s="28">
        <v>4.5357787295865704</v>
      </c>
      <c r="BG37" s="28">
        <v>37.834331839701903</v>
      </c>
      <c r="BH37" s="28">
        <v>0.13083710411878499</v>
      </c>
      <c r="BI37" s="28">
        <v>174.93279879186699</v>
      </c>
      <c r="BJ37" s="28">
        <v>269.83804650026798</v>
      </c>
      <c r="BK37" s="28">
        <v>0</v>
      </c>
      <c r="BL37" s="28">
        <v>69.106072344989101</v>
      </c>
      <c r="BM37" s="28">
        <v>282.81690779437099</v>
      </c>
      <c r="BN37" s="28">
        <v>1271.66735037845</v>
      </c>
      <c r="BO37" s="28">
        <v>8741.5058835849304</v>
      </c>
      <c r="BP37" s="28">
        <v>72.276773172282404</v>
      </c>
      <c r="BR37" s="25">
        <f t="shared" si="0"/>
        <v>-2.7565178025137938E-7</v>
      </c>
      <c r="BS37" s="25">
        <f t="shared" si="1"/>
        <v>-3.365480964152758E-7</v>
      </c>
      <c r="BT37" s="25">
        <f t="shared" si="2"/>
        <v>-2.9386762666732081E-7</v>
      </c>
      <c r="BU37" s="25">
        <f t="shared" si="3"/>
        <v>2.0514041559233543E-5</v>
      </c>
      <c r="BV37" s="25">
        <f t="shared" si="3"/>
        <v>3.2563539462142356E-5</v>
      </c>
      <c r="BW37" s="25">
        <f t="shared" si="4"/>
        <v>-1.4564523906630105E-7</v>
      </c>
      <c r="BX37" s="25">
        <f t="shared" si="5"/>
        <v>-2.531045038900143E-7</v>
      </c>
    </row>
    <row r="38" spans="1:76" x14ac:dyDescent="0.3">
      <c r="A38" s="30" t="s">
        <v>201</v>
      </c>
      <c r="B38" s="91">
        <v>18140.887559999999</v>
      </c>
      <c r="C38" s="91">
        <v>343.12823543000002</v>
      </c>
      <c r="D38" s="91">
        <v>818.02358357000003</v>
      </c>
      <c r="E38" s="91">
        <v>2187.9775199000001</v>
      </c>
      <c r="F38" s="91">
        <v>1770.2038671</v>
      </c>
      <c r="G38" s="91">
        <v>126.24404929000001</v>
      </c>
      <c r="H38" s="91">
        <v>6358.3864520999996</v>
      </c>
      <c r="J38" s="30" t="s">
        <v>201</v>
      </c>
      <c r="K38" s="28">
        <v>72.464181427235005</v>
      </c>
      <c r="L38" s="28">
        <v>523.78456821688496</v>
      </c>
      <c r="M38" s="28">
        <v>523.78456821688496</v>
      </c>
      <c r="N38" s="28">
        <v>1188.21332003356</v>
      </c>
      <c r="O38" s="28">
        <v>132.45656325915499</v>
      </c>
      <c r="P38" s="28">
        <v>613.85714766256001</v>
      </c>
      <c r="Q38" s="28">
        <v>18140.3026302242</v>
      </c>
      <c r="R38" s="28">
        <v>496.40972429422999</v>
      </c>
      <c r="S38" s="28">
        <v>78.330468696430103</v>
      </c>
      <c r="T38" s="28">
        <v>87.582471670447603</v>
      </c>
      <c r="U38" s="28">
        <v>2.3511217681132202</v>
      </c>
      <c r="V38" s="28">
        <v>598.44069037322902</v>
      </c>
      <c r="W38" s="28">
        <v>598.44069037322902</v>
      </c>
      <c r="X38" s="28">
        <v>4363322.1497742999</v>
      </c>
      <c r="Y38" s="28">
        <v>0</v>
      </c>
      <c r="Z38" s="28">
        <v>148.00123779645699</v>
      </c>
      <c r="AA38" s="28">
        <v>37.271970122463699</v>
      </c>
      <c r="AB38" s="28">
        <v>56.435629464647199</v>
      </c>
      <c r="AC38" s="28">
        <v>261.21738509196399</v>
      </c>
      <c r="AD38" s="28">
        <v>0</v>
      </c>
      <c r="AE38" s="28">
        <v>343.123323423557</v>
      </c>
      <c r="AF38" s="28">
        <v>0</v>
      </c>
      <c r="AG38" s="28">
        <v>736.18467850107697</v>
      </c>
      <c r="AH38" s="28">
        <v>81.798290337693004</v>
      </c>
      <c r="AI38" s="28">
        <v>817.98296883877003</v>
      </c>
      <c r="AJ38" s="28">
        <v>0</v>
      </c>
      <c r="AK38" s="28">
        <v>382.03924572281301</v>
      </c>
      <c r="AL38" s="28">
        <v>0.94640755755441297</v>
      </c>
      <c r="AM38" s="28">
        <v>969.70861961904097</v>
      </c>
      <c r="AN38" s="28">
        <v>5.3496710344637499</v>
      </c>
      <c r="AO38" s="28">
        <v>94.0108092285476</v>
      </c>
      <c r="AP38" s="28">
        <v>173.90049499275199</v>
      </c>
      <c r="AQ38" s="28">
        <v>0.62817233739534895</v>
      </c>
      <c r="AR38" s="28">
        <v>0</v>
      </c>
      <c r="AS38" s="28">
        <v>69.236958635779899</v>
      </c>
      <c r="AT38" s="28">
        <v>2187.9483622602802</v>
      </c>
      <c r="AU38" s="28">
        <v>1770.19179849435</v>
      </c>
      <c r="AV38" s="28">
        <v>417.75656376593503</v>
      </c>
      <c r="AW38" s="28">
        <v>0.76216173327380898</v>
      </c>
      <c r="AX38" s="28">
        <v>2.1612398573609502E-2</v>
      </c>
      <c r="AY38" s="28">
        <v>28.528725111195602</v>
      </c>
      <c r="AZ38" s="28">
        <v>10.491579775900099</v>
      </c>
      <c r="BA38" s="28">
        <v>550.51454223780104</v>
      </c>
      <c r="BB38" s="28">
        <v>19.424129212894801</v>
      </c>
      <c r="BC38" s="28">
        <v>3.2548971521795398</v>
      </c>
      <c r="BD38" s="28">
        <v>786.58912228486997</v>
      </c>
      <c r="BE38" s="28">
        <v>120.08252976714</v>
      </c>
      <c r="BF38" s="28">
        <v>2.5192847278118502</v>
      </c>
      <c r="BG38" s="28">
        <v>23.9394715300628</v>
      </c>
      <c r="BH38" s="28">
        <v>7.3758543296019996E-2</v>
      </c>
      <c r="BI38" s="28">
        <v>126.23933045101001</v>
      </c>
      <c r="BJ38" s="28">
        <v>259.09050095114497</v>
      </c>
      <c r="BK38" s="28">
        <v>0</v>
      </c>
      <c r="BL38" s="28">
        <v>29.2400649107175</v>
      </c>
      <c r="BM38" s="28">
        <v>204.43456434954899</v>
      </c>
      <c r="BN38" s="28">
        <v>545.34518905627999</v>
      </c>
      <c r="BO38" s="28">
        <v>6358.2787241852502</v>
      </c>
      <c r="BP38" s="28">
        <v>59.405283306298003</v>
      </c>
      <c r="BR38" s="25">
        <f t="shared" si="0"/>
        <v>-3.2243724231513691E-5</v>
      </c>
      <c r="BS38" s="25">
        <f t="shared" si="1"/>
        <v>-1.4315366489340777E-5</v>
      </c>
      <c r="BT38" s="25">
        <f t="shared" si="2"/>
        <v>-4.9649829229548253E-5</v>
      </c>
      <c r="BU38" s="25">
        <f t="shared" si="3"/>
        <v>-1.3326297667446899E-5</v>
      </c>
      <c r="BV38" s="25">
        <f t="shared" si="3"/>
        <v>-6.8176360216634986E-6</v>
      </c>
      <c r="BW38" s="25">
        <f t="shared" si="4"/>
        <v>-3.7378704315493304E-5</v>
      </c>
      <c r="BX38" s="25">
        <f t="shared" si="5"/>
        <v>-1.694264976829081E-5</v>
      </c>
    </row>
    <row r="39" spans="1:76" x14ac:dyDescent="0.3">
      <c r="A39" s="30" t="s">
        <v>202</v>
      </c>
      <c r="B39" s="91">
        <v>402523.07085000002</v>
      </c>
      <c r="C39" s="91">
        <v>5849.1578854999998</v>
      </c>
      <c r="D39" s="91">
        <v>23506.638206</v>
      </c>
      <c r="E39" s="91">
        <v>79653.492148000005</v>
      </c>
      <c r="F39" s="91">
        <v>39885.805982999998</v>
      </c>
      <c r="G39" s="91">
        <v>1807.8381326000001</v>
      </c>
      <c r="H39" s="91">
        <v>135316.18169999999</v>
      </c>
      <c r="J39" s="30" t="s">
        <v>202</v>
      </c>
      <c r="K39" s="28">
        <v>3605.3723963391599</v>
      </c>
      <c r="L39" s="28">
        <v>3557.9306602114698</v>
      </c>
      <c r="M39" s="28">
        <v>3557.9306602114698</v>
      </c>
      <c r="N39" s="28">
        <v>11404.167103875699</v>
      </c>
      <c r="O39" s="28">
        <v>3223.0165392262002</v>
      </c>
      <c r="P39" s="28">
        <v>30541.7588145597</v>
      </c>
      <c r="Q39" s="28">
        <v>402522.96591059101</v>
      </c>
      <c r="R39" s="28">
        <v>7518.4145240529097</v>
      </c>
      <c r="S39" s="28">
        <v>3897.2426302071599</v>
      </c>
      <c r="T39" s="28">
        <v>1786.9309123702999</v>
      </c>
      <c r="U39" s="28">
        <v>116.977386847408</v>
      </c>
      <c r="V39" s="28">
        <v>14513.674249560399</v>
      </c>
      <c r="W39" s="28">
        <v>14513.674249560399</v>
      </c>
      <c r="X39" s="28">
        <v>98316267.902150005</v>
      </c>
      <c r="Y39" s="28">
        <v>0</v>
      </c>
      <c r="Z39" s="28">
        <v>1692.9460415593301</v>
      </c>
      <c r="AA39" s="28">
        <v>666.28920806241797</v>
      </c>
      <c r="AB39" s="28">
        <v>1433.79703165298</v>
      </c>
      <c r="AC39" s="28">
        <v>12996.573027231399</v>
      </c>
      <c r="AD39" s="28">
        <v>0</v>
      </c>
      <c r="AE39" s="28">
        <v>5849.1560859196197</v>
      </c>
      <c r="AF39" s="28">
        <v>0</v>
      </c>
      <c r="AG39" s="28">
        <v>21155.965463538301</v>
      </c>
      <c r="AH39" s="28">
        <v>2350.6634413972902</v>
      </c>
      <c r="AI39" s="28">
        <v>23506.628904935598</v>
      </c>
      <c r="AJ39" s="28">
        <v>0</v>
      </c>
      <c r="AK39" s="28">
        <v>9983.7616338694406</v>
      </c>
      <c r="AL39" s="28">
        <v>24.0487117198807</v>
      </c>
      <c r="AM39" s="28">
        <v>17355.166591770299</v>
      </c>
      <c r="AN39" s="28">
        <v>151.79234525890499</v>
      </c>
      <c r="AO39" s="28">
        <v>1684.24686033168</v>
      </c>
      <c r="AP39" s="28">
        <v>3793.50288349123</v>
      </c>
      <c r="AQ39" s="28">
        <v>17.112850837701199</v>
      </c>
      <c r="AR39" s="28">
        <v>0</v>
      </c>
      <c r="AS39" s="28">
        <v>1196.8969082491401</v>
      </c>
      <c r="AT39" s="28">
        <v>79655.305635465396</v>
      </c>
      <c r="AU39" s="28">
        <v>39887.631289879901</v>
      </c>
      <c r="AV39" s="28">
        <v>39767.674345585503</v>
      </c>
      <c r="AW39" s="28">
        <v>12.815189402823</v>
      </c>
      <c r="AX39" s="28">
        <v>0.62870740323087304</v>
      </c>
      <c r="AY39" s="28">
        <v>552.46931608216596</v>
      </c>
      <c r="AZ39" s="28">
        <v>229.168215990123</v>
      </c>
      <c r="BA39" s="28">
        <v>12860.622772201899</v>
      </c>
      <c r="BB39" s="28">
        <v>356.10341535629402</v>
      </c>
      <c r="BC39" s="28">
        <v>54.056742657781903</v>
      </c>
      <c r="BD39" s="28">
        <v>18375.723402503299</v>
      </c>
      <c r="BE39" s="28">
        <v>1684.05486111035</v>
      </c>
      <c r="BF39" s="28">
        <v>71.545275637714496</v>
      </c>
      <c r="BG39" s="28">
        <v>504.86812376747798</v>
      </c>
      <c r="BH39" s="28">
        <v>2.0295689885194301</v>
      </c>
      <c r="BI39" s="28">
        <v>1807.8376996797799</v>
      </c>
      <c r="BJ39" s="28">
        <v>3100.9610345638598</v>
      </c>
      <c r="BK39" s="28">
        <v>0</v>
      </c>
      <c r="BL39" s="28">
        <v>1429.89641964211</v>
      </c>
      <c r="BM39" s="28">
        <v>4399.8028316380796</v>
      </c>
      <c r="BN39" s="28">
        <v>26187.794395588</v>
      </c>
      <c r="BO39" s="28">
        <v>135316.14681580901</v>
      </c>
      <c r="BP39" s="28">
        <v>1001.77093607908</v>
      </c>
      <c r="BR39" s="25">
        <f t="shared" si="0"/>
        <v>-2.6070408532406728E-7</v>
      </c>
      <c r="BS39" s="25">
        <f t="shared" si="1"/>
        <v>-3.0766486651472192E-7</v>
      </c>
      <c r="BT39" s="25">
        <f t="shared" si="2"/>
        <v>-3.9567820459312514E-7</v>
      </c>
      <c r="BU39" s="25">
        <f t="shared" si="3"/>
        <v>2.2767206013039216E-5</v>
      </c>
      <c r="BV39" s="25">
        <f t="shared" si="3"/>
        <v>4.5763319429477663E-5</v>
      </c>
      <c r="BW39" s="25">
        <f t="shared" si="4"/>
        <v>-2.3946846367764822E-7</v>
      </c>
      <c r="BX39" s="25">
        <f t="shared" si="5"/>
        <v>-2.5779763021987194E-7</v>
      </c>
    </row>
    <row r="40" spans="1:76" x14ac:dyDescent="0.3">
      <c r="A40" s="30" t="s">
        <v>203</v>
      </c>
      <c r="B40" s="91">
        <v>43924.384303999999</v>
      </c>
      <c r="C40" s="91">
        <v>739.25336486000003</v>
      </c>
      <c r="D40" s="91">
        <v>2256.3825864999999</v>
      </c>
      <c r="E40" s="91">
        <v>6289.0182763000003</v>
      </c>
      <c r="F40" s="91">
        <v>4294.7609835000003</v>
      </c>
      <c r="G40" s="91">
        <v>279.43479256000001</v>
      </c>
      <c r="H40" s="91">
        <v>14284.592468999999</v>
      </c>
      <c r="J40" s="30" t="s">
        <v>203</v>
      </c>
      <c r="K40" s="28">
        <v>200.61715660181301</v>
      </c>
      <c r="L40" s="28">
        <v>1037.35031349369</v>
      </c>
      <c r="M40" s="28">
        <v>1037.35031349369</v>
      </c>
      <c r="N40" s="28">
        <v>2414.3793993017398</v>
      </c>
      <c r="O40" s="28">
        <v>304.943439651311</v>
      </c>
      <c r="P40" s="28">
        <v>1699.4637805457101</v>
      </c>
      <c r="Q40" s="28">
        <v>43919.550806505802</v>
      </c>
      <c r="R40" s="28">
        <v>1059.19022934748</v>
      </c>
      <c r="S40" s="28">
        <v>216.85796804849201</v>
      </c>
      <c r="T40" s="28">
        <v>195.320539103454</v>
      </c>
      <c r="U40" s="28">
        <v>6.5090846107417502</v>
      </c>
      <c r="V40" s="28">
        <v>1376.8590152153199</v>
      </c>
      <c r="W40" s="28">
        <v>1376.8590152153199</v>
      </c>
      <c r="X40" s="28">
        <v>10585605.297042999</v>
      </c>
      <c r="Y40" s="28">
        <v>0</v>
      </c>
      <c r="Z40" s="28">
        <v>305.72754620868898</v>
      </c>
      <c r="AA40" s="28">
        <v>81.394268763890494</v>
      </c>
      <c r="AB40" s="28">
        <v>131.037868621987</v>
      </c>
      <c r="AC40" s="28">
        <v>723.18050904347399</v>
      </c>
      <c r="AD40" s="28">
        <v>0</v>
      </c>
      <c r="AE40" s="28">
        <v>739.16856495973798</v>
      </c>
      <c r="AF40" s="28">
        <v>0</v>
      </c>
      <c r="AG40" s="28">
        <v>2030.49699120025</v>
      </c>
      <c r="AH40" s="28">
        <v>225.61078367411201</v>
      </c>
      <c r="AI40" s="28">
        <v>2256.1077748743601</v>
      </c>
      <c r="AJ40" s="28">
        <v>0</v>
      </c>
      <c r="AK40" s="28">
        <v>892.15098355291195</v>
      </c>
      <c r="AL40" s="28">
        <v>2.3085166262669601</v>
      </c>
      <c r="AM40" s="28">
        <v>2118.0133181719202</v>
      </c>
      <c r="AN40" s="28">
        <v>13.1218558219106</v>
      </c>
      <c r="AO40" s="28">
        <v>226.083549364242</v>
      </c>
      <c r="AP40" s="28">
        <v>421.317162232621</v>
      </c>
      <c r="AQ40" s="28">
        <v>1.5375423661105401</v>
      </c>
      <c r="AR40" s="28">
        <v>0</v>
      </c>
      <c r="AS40" s="28">
        <v>166.30617297464099</v>
      </c>
      <c r="AT40" s="28">
        <v>6288.74626630897</v>
      </c>
      <c r="AU40" s="28">
        <v>4294.5646898940104</v>
      </c>
      <c r="AV40" s="28">
        <v>1994.1815764149501</v>
      </c>
      <c r="AW40" s="28">
        <v>1.8290488227869699</v>
      </c>
      <c r="AX40" s="28">
        <v>5.3082616996533202E-2</v>
      </c>
      <c r="AY40" s="28">
        <v>68.797526414127205</v>
      </c>
      <c r="AZ40" s="28">
        <v>25.419848275709999</v>
      </c>
      <c r="BA40" s="28">
        <v>1337.6637759663099</v>
      </c>
      <c r="BB40" s="28">
        <v>46.749660289797497</v>
      </c>
      <c r="BC40" s="28">
        <v>7.8080769743767702</v>
      </c>
      <c r="BD40" s="28">
        <v>1911.28882532228</v>
      </c>
      <c r="BE40" s="28">
        <v>253.750238717114</v>
      </c>
      <c r="BF40" s="28">
        <v>6.1796762239234502</v>
      </c>
      <c r="BG40" s="28">
        <v>57.919742081273299</v>
      </c>
      <c r="BH40" s="28">
        <v>0.180627520626994</v>
      </c>
      <c r="BI40" s="28">
        <v>279.41176805172</v>
      </c>
      <c r="BJ40" s="28">
        <v>537.72394604954604</v>
      </c>
      <c r="BK40" s="28">
        <v>0</v>
      </c>
      <c r="BL40" s="28">
        <v>80.4942173566224</v>
      </c>
      <c r="BM40" s="28">
        <v>460.112229550677</v>
      </c>
      <c r="BN40" s="28">
        <v>1492.4505808752101</v>
      </c>
      <c r="BO40" s="28">
        <v>14282.324060693199</v>
      </c>
      <c r="BP40" s="28">
        <v>128.62501785195201</v>
      </c>
      <c r="BR40" s="25">
        <f t="shared" si="0"/>
        <v>-1.1004132603759804E-4</v>
      </c>
      <c r="BS40" s="25">
        <f t="shared" si="1"/>
        <v>-1.1471019855028302E-4</v>
      </c>
      <c r="BT40" s="25">
        <f t="shared" si="2"/>
        <v>-1.2179300943200814E-4</v>
      </c>
      <c r="BU40" s="25">
        <f t="shared" si="3"/>
        <v>-4.3251582215193689E-5</v>
      </c>
      <c r="BV40" s="25">
        <f t="shared" si="3"/>
        <v>-4.5705362124705084E-5</v>
      </c>
      <c r="BW40" s="25">
        <f t="shared" si="4"/>
        <v>-8.2396712553461509E-5</v>
      </c>
      <c r="BX40" s="25">
        <f t="shared" si="5"/>
        <v>-1.5880105167316388E-4</v>
      </c>
    </row>
    <row r="41" spans="1:76" x14ac:dyDescent="0.3">
      <c r="A41" s="30" t="s">
        <v>204</v>
      </c>
      <c r="B41" s="91">
        <v>167705.9676</v>
      </c>
      <c r="C41" s="91">
        <v>3306.9347084000001</v>
      </c>
      <c r="D41" s="91">
        <v>6524.5328425999996</v>
      </c>
      <c r="E41" s="91">
        <v>21173.750538</v>
      </c>
      <c r="F41" s="91">
        <v>18215.805551000001</v>
      </c>
      <c r="G41" s="91">
        <v>1328.3764814000001</v>
      </c>
      <c r="H41" s="91">
        <v>52934.596677000001</v>
      </c>
      <c r="J41" s="30" t="s">
        <v>204</v>
      </c>
      <c r="K41" s="28">
        <v>831.27809804193703</v>
      </c>
      <c r="L41" s="28">
        <v>3522.3748746778301</v>
      </c>
      <c r="M41" s="28">
        <v>3522.3748746778301</v>
      </c>
      <c r="N41" s="28">
        <v>8358.8141232730195</v>
      </c>
      <c r="O41" s="28">
        <v>1147.4468230416801</v>
      </c>
      <c r="P41" s="28">
        <v>7041.9082169221001</v>
      </c>
      <c r="Q41" s="28">
        <v>167711.46696693599</v>
      </c>
      <c r="R41" s="28">
        <v>3796.41640421891</v>
      </c>
      <c r="S41" s="28">
        <v>898.57382078916305</v>
      </c>
      <c r="T41" s="28">
        <v>720.68263814359204</v>
      </c>
      <c r="U41" s="28">
        <v>26.971064798680299</v>
      </c>
      <c r="V41" s="28">
        <v>5178.8822569073</v>
      </c>
      <c r="W41" s="28">
        <v>5178.8822569073</v>
      </c>
      <c r="X41" s="28">
        <v>44901742.2991473</v>
      </c>
      <c r="Y41" s="28">
        <v>0</v>
      </c>
      <c r="Z41" s="28">
        <v>1071.26011752665</v>
      </c>
      <c r="AA41" s="28">
        <v>296.29272584212902</v>
      </c>
      <c r="AB41" s="28">
        <v>495.583708445713</v>
      </c>
      <c r="AC41" s="28">
        <v>2996.5742670490899</v>
      </c>
      <c r="AD41" s="28">
        <v>0</v>
      </c>
      <c r="AE41" s="28">
        <v>3307.0369948797602</v>
      </c>
      <c r="AF41" s="28">
        <v>0</v>
      </c>
      <c r="AG41" s="28">
        <v>5872.3558597794199</v>
      </c>
      <c r="AH41" s="28">
        <v>652.48398623522201</v>
      </c>
      <c r="AI41" s="28">
        <v>6524.83984601464</v>
      </c>
      <c r="AJ41" s="28">
        <v>0</v>
      </c>
      <c r="AK41" s="28">
        <v>3385.5231557687198</v>
      </c>
      <c r="AL41" s="28">
        <v>10.379050476253401</v>
      </c>
      <c r="AM41" s="28">
        <v>7710.9136457982404</v>
      </c>
      <c r="AN41" s="28">
        <v>62.392919106246197</v>
      </c>
      <c r="AO41" s="28">
        <v>865.48200457459097</v>
      </c>
      <c r="AP41" s="28">
        <v>1760.2231100602401</v>
      </c>
      <c r="AQ41" s="28">
        <v>7.1593246826170898</v>
      </c>
      <c r="AR41" s="28">
        <v>0</v>
      </c>
      <c r="AS41" s="28">
        <v>627.18721143978303</v>
      </c>
      <c r="AT41" s="28">
        <v>21174.791237091202</v>
      </c>
      <c r="AU41" s="28">
        <v>18216.768567183699</v>
      </c>
      <c r="AV41" s="28">
        <v>2958.0226699074601</v>
      </c>
      <c r="AW41" s="28">
        <v>6.8194600902792599</v>
      </c>
      <c r="AX41" s="28">
        <v>0.25569868240766702</v>
      </c>
      <c r="AY41" s="28">
        <v>272.35749901067499</v>
      </c>
      <c r="AZ41" s="28">
        <v>106.267013859356</v>
      </c>
      <c r="BA41" s="28">
        <v>5772.3533556000202</v>
      </c>
      <c r="BB41" s="28">
        <v>180.727648792693</v>
      </c>
      <c r="BC41" s="28">
        <v>28.9654307467605</v>
      </c>
      <c r="BD41" s="28">
        <v>8247.7168886169802</v>
      </c>
      <c r="BE41" s="28">
        <v>903.48216021369296</v>
      </c>
      <c r="BF41" s="28">
        <v>29.397003104218001</v>
      </c>
      <c r="BG41" s="28">
        <v>238.23956876491499</v>
      </c>
      <c r="BH41" s="28">
        <v>0.84537957572049804</v>
      </c>
      <c r="BI41" s="28">
        <v>1328.40009881997</v>
      </c>
      <c r="BJ41" s="28">
        <v>1890.5140698809601</v>
      </c>
      <c r="BK41" s="28">
        <v>0</v>
      </c>
      <c r="BL41" s="28">
        <v>332.67736065571899</v>
      </c>
      <c r="BM41" s="28">
        <v>1707.48917883126</v>
      </c>
      <c r="BN41" s="28">
        <v>6151.5300917533596</v>
      </c>
      <c r="BO41" s="28">
        <v>52937.382693276399</v>
      </c>
      <c r="BP41" s="28">
        <v>465.59154775322799</v>
      </c>
      <c r="BR41" s="25">
        <f t="shared" si="0"/>
        <v>3.2791718831970976E-5</v>
      </c>
      <c r="BS41" s="25">
        <f t="shared" si="1"/>
        <v>3.0930903927518249E-5</v>
      </c>
      <c r="BT41" s="25">
        <f t="shared" si="2"/>
        <v>4.705370055551886E-5</v>
      </c>
      <c r="BU41" s="25">
        <f t="shared" si="3"/>
        <v>4.9150436968349798E-5</v>
      </c>
      <c r="BV41" s="25">
        <f t="shared" si="3"/>
        <v>5.2867065417524256E-5</v>
      </c>
      <c r="BW41" s="25">
        <f t="shared" si="4"/>
        <v>1.7779161480661474E-5</v>
      </c>
      <c r="BX41" s="25">
        <f t="shared" si="5"/>
        <v>5.2631293167249094E-5</v>
      </c>
    </row>
    <row r="42" spans="1:76" x14ac:dyDescent="0.3">
      <c r="A42" s="30" t="s">
        <v>205</v>
      </c>
      <c r="B42" s="91">
        <v>40614.497132999997</v>
      </c>
      <c r="C42" s="91">
        <v>781.34452141999998</v>
      </c>
      <c r="D42" s="91">
        <v>1951.7039436</v>
      </c>
      <c r="E42" s="91">
        <v>4384.4409655999998</v>
      </c>
      <c r="F42" s="91">
        <v>3621.7677263999999</v>
      </c>
      <c r="G42" s="91">
        <v>261.75356737999999</v>
      </c>
      <c r="H42" s="91">
        <v>15108.968638</v>
      </c>
      <c r="J42" s="30" t="s">
        <v>205</v>
      </c>
      <c r="K42" s="28">
        <v>71.935918413250704</v>
      </c>
      <c r="L42" s="28">
        <v>1613.43806006874</v>
      </c>
      <c r="M42" s="28">
        <v>1613.43806006874</v>
      </c>
      <c r="N42" s="28">
        <v>3498.1490424267699</v>
      </c>
      <c r="O42" s="28">
        <v>295.11588421113402</v>
      </c>
      <c r="P42" s="28">
        <v>609.38213980511898</v>
      </c>
      <c r="Q42" s="28">
        <v>40614.485930565403</v>
      </c>
      <c r="R42" s="28">
        <v>1327.62367946831</v>
      </c>
      <c r="S42" s="28">
        <v>77.759442189935598</v>
      </c>
      <c r="T42" s="28">
        <v>211.86048733939899</v>
      </c>
      <c r="U42" s="28">
        <v>2.3339854064869598</v>
      </c>
      <c r="V42" s="28">
        <v>1335.66833357468</v>
      </c>
      <c r="W42" s="28">
        <v>1335.66833357468</v>
      </c>
      <c r="X42" s="28">
        <v>8927453.6920611504</v>
      </c>
      <c r="Y42" s="28">
        <v>0</v>
      </c>
      <c r="Z42" s="28">
        <v>422.48162835826798</v>
      </c>
      <c r="AA42" s="28">
        <v>94.736098571620701</v>
      </c>
      <c r="AB42" s="28">
        <v>122.796386683324</v>
      </c>
      <c r="AC42" s="28">
        <v>259.31313634502197</v>
      </c>
      <c r="AD42" s="28">
        <v>0</v>
      </c>
      <c r="AE42" s="28">
        <v>781.34428690289099</v>
      </c>
      <c r="AF42" s="28">
        <v>0</v>
      </c>
      <c r="AG42" s="28">
        <v>1756.53296545379</v>
      </c>
      <c r="AH42" s="28">
        <v>195.17035799688</v>
      </c>
      <c r="AI42" s="28">
        <v>1951.70332345067</v>
      </c>
      <c r="AJ42" s="28">
        <v>0</v>
      </c>
      <c r="AK42" s="28">
        <v>817.77114676973804</v>
      </c>
      <c r="AL42" s="28">
        <v>1.8195592131704099</v>
      </c>
      <c r="AM42" s="28">
        <v>2463.7732909988899</v>
      </c>
      <c r="AN42" s="28">
        <v>9.6053543006112303</v>
      </c>
      <c r="AO42" s="28">
        <v>210.96195416811301</v>
      </c>
      <c r="AP42" s="28">
        <v>361.16047277016202</v>
      </c>
      <c r="AQ42" s="28">
        <v>1.1583779061602599</v>
      </c>
      <c r="AR42" s="28">
        <v>0</v>
      </c>
      <c r="AS42" s="28">
        <v>157.235129350683</v>
      </c>
      <c r="AT42" s="28">
        <v>4384.48611966309</v>
      </c>
      <c r="AU42" s="28">
        <v>3621.8130989010601</v>
      </c>
      <c r="AV42" s="28">
        <v>762.673020762026</v>
      </c>
      <c r="AW42" s="28">
        <v>1.7462966140313101</v>
      </c>
      <c r="AX42" s="28">
        <v>3.8141358807740403E-2</v>
      </c>
      <c r="AY42" s="28">
        <v>62.245103215992302</v>
      </c>
      <c r="AZ42" s="28">
        <v>21.7761711115152</v>
      </c>
      <c r="BA42" s="28">
        <v>1106.8015167799199</v>
      </c>
      <c r="BB42" s="28">
        <v>43.240253420195401</v>
      </c>
      <c r="BC42" s="28">
        <v>7.4865739511786398</v>
      </c>
      <c r="BD42" s="28">
        <v>1581.42016288849</v>
      </c>
      <c r="BE42" s="28">
        <v>327.69880822067501</v>
      </c>
      <c r="BF42" s="28">
        <v>4.5206936964345701</v>
      </c>
      <c r="BG42" s="28">
        <v>50.462191683063502</v>
      </c>
      <c r="BH42" s="28">
        <v>0.13514647251663101</v>
      </c>
      <c r="BI42" s="28">
        <v>261.75346779322803</v>
      </c>
      <c r="BJ42" s="28">
        <v>732.92314233685795</v>
      </c>
      <c r="BK42" s="28">
        <v>0</v>
      </c>
      <c r="BL42" s="28">
        <v>30.237387850509201</v>
      </c>
      <c r="BM42" s="28">
        <v>483.40755555835102</v>
      </c>
      <c r="BN42" s="28">
        <v>587.30192013767396</v>
      </c>
      <c r="BO42" s="28">
        <v>15108.9641342173</v>
      </c>
      <c r="BP42" s="28">
        <v>153.91797423721999</v>
      </c>
      <c r="BR42" s="25">
        <f t="shared" si="0"/>
        <v>-2.7582354541451996E-7</v>
      </c>
      <c r="BS42" s="25">
        <f t="shared" si="1"/>
        <v>-3.0014558567147523E-7</v>
      </c>
      <c r="BT42" s="25">
        <f t="shared" si="2"/>
        <v>-3.1774764404967014E-7</v>
      </c>
      <c r="BU42" s="25">
        <f t="shared" si="3"/>
        <v>1.0298704770909218E-5</v>
      </c>
      <c r="BV42" s="25">
        <f t="shared" si="3"/>
        <v>1.2527722506746226E-5</v>
      </c>
      <c r="BW42" s="25">
        <f t="shared" si="4"/>
        <v>-3.8046003713892964E-7</v>
      </c>
      <c r="BX42" s="25">
        <f t="shared" si="5"/>
        <v>-2.9808670652823405E-7</v>
      </c>
    </row>
    <row r="43" spans="1:76" x14ac:dyDescent="0.3">
      <c r="A43" s="30" t="s">
        <v>206</v>
      </c>
      <c r="B43" s="91">
        <v>131937.5239</v>
      </c>
      <c r="C43" s="91">
        <v>2217.2566261000002</v>
      </c>
      <c r="D43" s="91">
        <v>7070.7394439</v>
      </c>
      <c r="E43" s="91">
        <v>17451.721084000001</v>
      </c>
      <c r="F43" s="91">
        <v>11205.569035</v>
      </c>
      <c r="G43" s="91">
        <v>693.69236636999995</v>
      </c>
      <c r="H43" s="91">
        <v>51567.222855</v>
      </c>
      <c r="J43" s="30" t="s">
        <v>206</v>
      </c>
      <c r="K43" s="28">
        <v>577.70147013193298</v>
      </c>
      <c r="L43" s="28">
        <v>4284.5083545403104</v>
      </c>
      <c r="M43" s="28">
        <v>4284.5083545403104</v>
      </c>
      <c r="N43" s="28">
        <v>9703.3608896939295</v>
      </c>
      <c r="O43" s="28">
        <v>1072.25187093513</v>
      </c>
      <c r="P43" s="28">
        <v>4893.8128406917103</v>
      </c>
      <c r="Q43" s="28">
        <v>131932.69911517401</v>
      </c>
      <c r="R43" s="28">
        <v>4040.5412983585002</v>
      </c>
      <c r="S43" s="28">
        <v>624.46894060591899</v>
      </c>
      <c r="T43" s="28">
        <v>710.65445175911896</v>
      </c>
      <c r="U43" s="28">
        <v>18.743683351628601</v>
      </c>
      <c r="V43" s="28">
        <v>4844.6801105823197</v>
      </c>
      <c r="W43" s="28">
        <v>4844.6801105823197</v>
      </c>
      <c r="X43" s="28">
        <v>27620408.061843999</v>
      </c>
      <c r="Y43" s="28">
        <v>0</v>
      </c>
      <c r="Z43" s="28">
        <v>1207.31236955644</v>
      </c>
      <c r="AA43" s="28">
        <v>302.88437512324998</v>
      </c>
      <c r="AB43" s="28">
        <v>456.56037152970902</v>
      </c>
      <c r="AC43" s="28">
        <v>2082.4863585213002</v>
      </c>
      <c r="AD43" s="28">
        <v>0</v>
      </c>
      <c r="AE43" s="28">
        <v>2217.1664992256201</v>
      </c>
      <c r="AF43" s="28">
        <v>0</v>
      </c>
      <c r="AG43" s="28">
        <v>6363.4256183027701</v>
      </c>
      <c r="AH43" s="28">
        <v>707.04727223443899</v>
      </c>
      <c r="AI43" s="28">
        <v>7070.4728905372103</v>
      </c>
      <c r="AJ43" s="28">
        <v>0</v>
      </c>
      <c r="AK43" s="28">
        <v>3089.3288446402798</v>
      </c>
      <c r="AL43" s="28">
        <v>5.5845228558673199</v>
      </c>
      <c r="AM43" s="28">
        <v>7880.0723530491496</v>
      </c>
      <c r="AN43" s="28">
        <v>29.201874224110799</v>
      </c>
      <c r="AO43" s="28">
        <v>659.85424692868503</v>
      </c>
      <c r="AP43" s="28">
        <v>1119.4462915502299</v>
      </c>
      <c r="AQ43" s="28">
        <v>3.5350351557841</v>
      </c>
      <c r="AR43" s="28">
        <v>0</v>
      </c>
      <c r="AS43" s="28">
        <v>492.46053980169302</v>
      </c>
      <c r="AT43" s="28">
        <v>17451.497351906299</v>
      </c>
      <c r="AU43" s="28">
        <v>11205.4136303942</v>
      </c>
      <c r="AV43" s="28">
        <v>6246.0837215121501</v>
      </c>
      <c r="AW43" s="28">
        <v>5.4747617972078402</v>
      </c>
      <c r="AX43" s="28">
        <v>0.115664944967123</v>
      </c>
      <c r="AY43" s="28">
        <v>194.06987467826201</v>
      </c>
      <c r="AZ43" s="28">
        <v>67.492096507327602</v>
      </c>
      <c r="BA43" s="28">
        <v>3416.77222264477</v>
      </c>
      <c r="BB43" s="28">
        <v>135.12631591130801</v>
      </c>
      <c r="BC43" s="28">
        <v>23.480833225857999</v>
      </c>
      <c r="BD43" s="28">
        <v>4881.9509365785298</v>
      </c>
      <c r="BE43" s="28">
        <v>978.06612561158295</v>
      </c>
      <c r="BF43" s="28">
        <v>13.742482739352999</v>
      </c>
      <c r="BG43" s="28">
        <v>156.693872164993</v>
      </c>
      <c r="BH43" s="28">
        <v>0.41205868527367601</v>
      </c>
      <c r="BI43" s="28">
        <v>693.67142795350401</v>
      </c>
      <c r="BJ43" s="28">
        <v>2112.8532014821299</v>
      </c>
      <c r="BK43" s="28">
        <v>0</v>
      </c>
      <c r="BL43" s="28">
        <v>233.229098233065</v>
      </c>
      <c r="BM43" s="28">
        <v>1657.70008765954</v>
      </c>
      <c r="BN43" s="28">
        <v>4352.1894126055704</v>
      </c>
      <c r="BO43" s="28">
        <v>51564.788451197899</v>
      </c>
      <c r="BP43" s="28">
        <v>483.03826698030701</v>
      </c>
      <c r="BR43" s="25">
        <f t="shared" si="0"/>
        <v>-3.6568708305071787E-5</v>
      </c>
      <c r="BS43" s="25">
        <f t="shared" si="1"/>
        <v>-4.0647921994759124E-5</v>
      </c>
      <c r="BT43" s="25">
        <f t="shared" si="2"/>
        <v>-3.7698088708330914E-5</v>
      </c>
      <c r="BU43" s="25">
        <f t="shared" si="3"/>
        <v>-1.2820058985878708E-5</v>
      </c>
      <c r="BV43" s="25">
        <f t="shared" si="3"/>
        <v>-1.3868515317291783E-5</v>
      </c>
      <c r="BW43" s="25">
        <f t="shared" si="4"/>
        <v>-3.0184008807110522E-5</v>
      </c>
      <c r="BX43" s="25">
        <f t="shared" si="5"/>
        <v>-4.7208355760132202E-5</v>
      </c>
    </row>
    <row r="44" spans="1:76" x14ac:dyDescent="0.3">
      <c r="A44" s="30" t="s">
        <v>207</v>
      </c>
      <c r="B44" s="91">
        <v>81307.850867000001</v>
      </c>
      <c r="C44" s="91">
        <v>1406.5494802000001</v>
      </c>
      <c r="D44" s="91">
        <v>4299.8473126999997</v>
      </c>
      <c r="E44" s="91">
        <v>9185.4702056000006</v>
      </c>
      <c r="F44" s="91">
        <v>6806.7633472999996</v>
      </c>
      <c r="G44" s="91">
        <v>478.60061264000001</v>
      </c>
      <c r="H44" s="91">
        <v>31005.458054999999</v>
      </c>
      <c r="J44" s="30" t="s">
        <v>207</v>
      </c>
      <c r="K44" s="28">
        <v>197.260903168152</v>
      </c>
      <c r="L44" s="28">
        <v>3128.4146013887898</v>
      </c>
      <c r="M44" s="28">
        <v>3128.4146013887898</v>
      </c>
      <c r="N44" s="28">
        <v>6844.6783011177304</v>
      </c>
      <c r="O44" s="28">
        <v>615.34134205726696</v>
      </c>
      <c r="P44" s="28">
        <v>1671.03254227464</v>
      </c>
      <c r="Q44" s="28">
        <v>81306.565228040607</v>
      </c>
      <c r="R44" s="28">
        <v>2651.1847275182699</v>
      </c>
      <c r="S44" s="28">
        <v>213.22999765543</v>
      </c>
      <c r="T44" s="28">
        <v>432.915331864812</v>
      </c>
      <c r="U44" s="28">
        <v>6.4001798444781999</v>
      </c>
      <c r="V44" s="28">
        <v>2783.7497214976202</v>
      </c>
      <c r="W44" s="28">
        <v>2783.7497214976202</v>
      </c>
      <c r="X44" s="28">
        <v>16777875.2647673</v>
      </c>
      <c r="Y44" s="28">
        <v>0</v>
      </c>
      <c r="Z44" s="28">
        <v>831.94275321340206</v>
      </c>
      <c r="AA44" s="28">
        <v>191.35811859420301</v>
      </c>
      <c r="AB44" s="28">
        <v>257.594965505007</v>
      </c>
      <c r="AC44" s="28">
        <v>711.08196710851905</v>
      </c>
      <c r="AD44" s="28">
        <v>0</v>
      </c>
      <c r="AE44" s="28">
        <v>1406.55481289924</v>
      </c>
      <c r="AF44" s="28">
        <v>0</v>
      </c>
      <c r="AG44" s="28">
        <v>3869.76208305913</v>
      </c>
      <c r="AH44" s="28">
        <v>429.97353877764698</v>
      </c>
      <c r="AI44" s="28">
        <v>4299.7356218367804</v>
      </c>
      <c r="AJ44" s="28">
        <v>0</v>
      </c>
      <c r="AK44" s="28">
        <v>1722.7686364589299</v>
      </c>
      <c r="AL44" s="28">
        <v>3.1424456093299602</v>
      </c>
      <c r="AM44" s="28">
        <v>4977.0467989808003</v>
      </c>
      <c r="AN44" s="28">
        <v>14.872022435666301</v>
      </c>
      <c r="AO44" s="28">
        <v>440.637749852566</v>
      </c>
      <c r="AP44" s="28">
        <v>691.45829307142401</v>
      </c>
      <c r="AQ44" s="28">
        <v>1.8759633869607599</v>
      </c>
      <c r="AR44" s="28">
        <v>0</v>
      </c>
      <c r="AS44" s="28">
        <v>332.45525212608197</v>
      </c>
      <c r="AT44" s="28">
        <v>9185.2344026006704</v>
      </c>
      <c r="AU44" s="28">
        <v>6806.5895271893696</v>
      </c>
      <c r="AV44" s="28">
        <v>2378.6448754112998</v>
      </c>
      <c r="AW44" s="28">
        <v>3.7253673208882399</v>
      </c>
      <c r="AX44" s="28">
        <v>5.7260123117115001E-2</v>
      </c>
      <c r="AY44" s="28">
        <v>126.17430288199201</v>
      </c>
      <c r="AZ44" s="28">
        <v>41.661132536362402</v>
      </c>
      <c r="BA44" s="28">
        <v>2033.6574808886801</v>
      </c>
      <c r="BB44" s="28">
        <v>89.563730749516196</v>
      </c>
      <c r="BC44" s="28">
        <v>16.032129097152101</v>
      </c>
      <c r="BD44" s="28">
        <v>2905.7160134922801</v>
      </c>
      <c r="BE44" s="28">
        <v>651.51614052870696</v>
      </c>
      <c r="BF44" s="28">
        <v>6.9921407184863096</v>
      </c>
      <c r="BG44" s="28">
        <v>98.351658570192299</v>
      </c>
      <c r="BH44" s="28">
        <v>0.21658432866504601</v>
      </c>
      <c r="BI44" s="28">
        <v>478.58420170527501</v>
      </c>
      <c r="BJ44" s="28">
        <v>1446.0080996792201</v>
      </c>
      <c r="BK44" s="28">
        <v>0</v>
      </c>
      <c r="BL44" s="28">
        <v>81.481623223788702</v>
      </c>
      <c r="BM44" s="28">
        <v>993.20058099778896</v>
      </c>
      <c r="BN44" s="28">
        <v>1556.0487585707899</v>
      </c>
      <c r="BO44" s="28">
        <v>31005.723900086501</v>
      </c>
      <c r="BP44" s="28">
        <v>309.54649402749698</v>
      </c>
      <c r="BR44" s="25">
        <f t="shared" si="0"/>
        <v>-1.5811990425099456E-5</v>
      </c>
      <c r="BS44" s="25">
        <f t="shared" si="1"/>
        <v>3.791334265172902E-6</v>
      </c>
      <c r="BT44" s="25">
        <f t="shared" si="2"/>
        <v>-2.5975541710387672E-5</v>
      </c>
      <c r="BU44" s="25">
        <f t="shared" si="3"/>
        <v>-2.5671304141450535E-5</v>
      </c>
      <c r="BV44" s="25">
        <f t="shared" si="3"/>
        <v>-2.5536382236493082E-5</v>
      </c>
      <c r="BW44" s="25">
        <f t="shared" si="4"/>
        <v>-3.4289414370946637E-5</v>
      </c>
      <c r="BX44" s="25">
        <f t="shared" si="5"/>
        <v>8.5741383349461503E-6</v>
      </c>
    </row>
    <row r="45" spans="1:76" x14ac:dyDescent="0.3">
      <c r="A45" s="30" t="s">
        <v>208</v>
      </c>
      <c r="B45" s="91">
        <v>4335.3780774999996</v>
      </c>
      <c r="C45" s="91">
        <v>85.608178080000002</v>
      </c>
      <c r="D45" s="91">
        <v>207.51076623</v>
      </c>
      <c r="E45" s="91">
        <v>391.72340966000002</v>
      </c>
      <c r="F45" s="91">
        <v>331.31934359000002</v>
      </c>
      <c r="G45" s="91">
        <v>24.020983374</v>
      </c>
      <c r="H45" s="91">
        <v>1966.6201696999999</v>
      </c>
      <c r="J45" s="30" t="s">
        <v>208</v>
      </c>
      <c r="K45" s="28">
        <v>9.6736443156043102</v>
      </c>
      <c r="L45" s="28">
        <v>208.86768640497999</v>
      </c>
      <c r="M45" s="28">
        <v>208.86768640497999</v>
      </c>
      <c r="N45" s="28">
        <v>453.23969250533202</v>
      </c>
      <c r="O45" s="28">
        <v>38.473758525806801</v>
      </c>
      <c r="P45" s="28">
        <v>81.947155755066504</v>
      </c>
      <c r="Q45" s="28">
        <v>4335.3772352937904</v>
      </c>
      <c r="R45" s="28">
        <v>172.34863213214399</v>
      </c>
      <c r="S45" s="28">
        <v>10.456765655553101</v>
      </c>
      <c r="T45" s="28">
        <v>27.564703264409701</v>
      </c>
      <c r="U45" s="28">
        <v>0.313859931175272</v>
      </c>
      <c r="V45" s="28">
        <v>174.121211588525</v>
      </c>
      <c r="W45" s="28">
        <v>174.121211588525</v>
      </c>
      <c r="X45" s="28">
        <v>816683.47516327898</v>
      </c>
      <c r="Y45" s="28">
        <v>0</v>
      </c>
      <c r="Z45" s="28">
        <v>54.772142355990198</v>
      </c>
      <c r="AA45" s="28">
        <v>12.311997401311499</v>
      </c>
      <c r="AB45" s="28">
        <v>16.018489853070701</v>
      </c>
      <c r="AC45" s="28">
        <v>34.871354745905101</v>
      </c>
      <c r="AD45" s="28">
        <v>0</v>
      </c>
      <c r="AE45" s="28">
        <v>85.608150856771104</v>
      </c>
      <c r="AF45" s="28">
        <v>0</v>
      </c>
      <c r="AG45" s="28">
        <v>186.75964252054399</v>
      </c>
      <c r="AH45" s="28">
        <v>20.751053948202401</v>
      </c>
      <c r="AI45" s="28">
        <v>207.510696468746</v>
      </c>
      <c r="AJ45" s="28">
        <v>0</v>
      </c>
      <c r="AK45" s="28">
        <v>106.72179155751</v>
      </c>
      <c r="AL45" s="28">
        <v>0.149596558033918</v>
      </c>
      <c r="AM45" s="28">
        <v>320.197114040906</v>
      </c>
      <c r="AN45" s="28">
        <v>0.68529845092235797</v>
      </c>
      <c r="AO45" s="28">
        <v>21.984904578448699</v>
      </c>
      <c r="AP45" s="28">
        <v>33.811902313199603</v>
      </c>
      <c r="AQ45" s="28">
        <v>8.7659048705611295E-2</v>
      </c>
      <c r="AR45" s="28">
        <v>0</v>
      </c>
      <c r="AS45" s="28">
        <v>16.6314254203938</v>
      </c>
      <c r="AT45" s="28">
        <v>391.72197428021798</v>
      </c>
      <c r="AU45" s="28">
        <v>331.317921082689</v>
      </c>
      <c r="AV45" s="28">
        <v>60.404053197528597</v>
      </c>
      <c r="AW45" s="28">
        <v>0.186721603972728</v>
      </c>
      <c r="AX45" s="28">
        <v>2.6121032644940102E-3</v>
      </c>
      <c r="AY45" s="28">
        <v>6.2533306216482796</v>
      </c>
      <c r="AZ45" s="28">
        <v>2.0368436096275802</v>
      </c>
      <c r="BA45" s="28">
        <v>98.427062286082702</v>
      </c>
      <c r="BB45" s="28">
        <v>4.4604146563269902</v>
      </c>
      <c r="BC45" s="28">
        <v>0.80421141553266395</v>
      </c>
      <c r="BD45" s="28">
        <v>140.63368816724201</v>
      </c>
      <c r="BE45" s="28">
        <v>42.523004839862999</v>
      </c>
      <c r="BF45" s="28">
        <v>0.32208875874270398</v>
      </c>
      <c r="BG45" s="28">
        <v>4.8300732485656104</v>
      </c>
      <c r="BH45" s="28">
        <v>1.00882419793096E-2</v>
      </c>
      <c r="BI45" s="28">
        <v>24.0209962554495</v>
      </c>
      <c r="BJ45" s="28">
        <v>95.036174880486897</v>
      </c>
      <c r="BK45" s="28">
        <v>0</v>
      </c>
      <c r="BL45" s="28">
        <v>4.0572273781366297</v>
      </c>
      <c r="BM45" s="28">
        <v>62.928888543450803</v>
      </c>
      <c r="BN45" s="28">
        <v>78.637628384907103</v>
      </c>
      <c r="BO45" s="28">
        <v>1966.6195874049899</v>
      </c>
      <c r="BP45" s="28">
        <v>19.994883672979501</v>
      </c>
      <c r="BR45" s="25">
        <f t="shared" si="0"/>
        <v>-1.9426361303306726E-7</v>
      </c>
      <c r="BS45" s="25">
        <f t="shared" si="1"/>
        <v>-3.1799799398102386E-7</v>
      </c>
      <c r="BT45" s="25">
        <f t="shared" si="2"/>
        <v>-3.361813715211351E-7</v>
      </c>
      <c r="BU45" s="25">
        <f t="shared" si="3"/>
        <v>-3.6642685799235804E-6</v>
      </c>
      <c r="BV45" s="25">
        <f t="shared" si="3"/>
        <v>-4.2934629038140057E-6</v>
      </c>
      <c r="BW45" s="25">
        <f t="shared" si="4"/>
        <v>5.3625820805904685E-7</v>
      </c>
      <c r="BX45" s="25">
        <f t="shared" si="5"/>
        <v>-2.9608920875228796E-7</v>
      </c>
    </row>
    <row r="46" spans="1:76" x14ac:dyDescent="0.3">
      <c r="A46" s="30" t="s">
        <v>209</v>
      </c>
      <c r="B46" s="91">
        <v>300703.61018000002</v>
      </c>
      <c r="C46" s="91">
        <v>5288.0425207999997</v>
      </c>
      <c r="D46" s="91">
        <v>15462.202652</v>
      </c>
      <c r="E46" s="91">
        <v>36252.943732</v>
      </c>
      <c r="F46" s="91">
        <v>25645.300458000002</v>
      </c>
      <c r="G46" s="91">
        <v>1709.2445134</v>
      </c>
      <c r="H46" s="91">
        <v>117469.34142</v>
      </c>
      <c r="J46" s="30" t="s">
        <v>209</v>
      </c>
      <c r="K46" s="28">
        <v>1068.35933435989</v>
      </c>
      <c r="L46" s="28">
        <v>10668.974907658599</v>
      </c>
      <c r="M46" s="28">
        <v>10668.974907658599</v>
      </c>
      <c r="N46" s="28">
        <v>23766.289157169402</v>
      </c>
      <c r="O46" s="28">
        <v>2393.7780773961999</v>
      </c>
      <c r="P46" s="28">
        <v>9050.2648404907995</v>
      </c>
      <c r="Q46" s="28">
        <v>300662.42087512399</v>
      </c>
      <c r="R46" s="28">
        <v>9568.4039915024696</v>
      </c>
      <c r="S46" s="28">
        <v>1154.8476288387201</v>
      </c>
      <c r="T46" s="28">
        <v>1627.87628601749</v>
      </c>
      <c r="U46" s="28">
        <v>34.663228638991399</v>
      </c>
      <c r="V46" s="28">
        <v>10821.4071955649</v>
      </c>
      <c r="W46" s="28">
        <v>10821.4071955649</v>
      </c>
      <c r="X46" s="28">
        <v>63208452.8208028</v>
      </c>
      <c r="Y46" s="28">
        <v>0</v>
      </c>
      <c r="Z46" s="28">
        <v>2924.5968997334398</v>
      </c>
      <c r="AA46" s="28">
        <v>705.09680010351497</v>
      </c>
      <c r="AB46" s="28">
        <v>1011.98306483326</v>
      </c>
      <c r="AC46" s="28">
        <v>3851.1994423646702</v>
      </c>
      <c r="AD46" s="28">
        <v>0</v>
      </c>
      <c r="AE46" s="28">
        <v>5287.2559867171403</v>
      </c>
      <c r="AF46" s="28">
        <v>0</v>
      </c>
      <c r="AG46" s="28">
        <v>13913.9553218648</v>
      </c>
      <c r="AH46" s="28">
        <v>1545.99510430022</v>
      </c>
      <c r="AI46" s="28">
        <v>15459.9504261651</v>
      </c>
      <c r="AJ46" s="28">
        <v>0</v>
      </c>
      <c r="AK46" s="28">
        <v>6814.22029061784</v>
      </c>
      <c r="AL46" s="28">
        <v>12.5566343145003</v>
      </c>
      <c r="AM46" s="28">
        <v>18341.917451121</v>
      </c>
      <c r="AN46" s="28">
        <v>64.264858133456698</v>
      </c>
      <c r="AO46" s="28">
        <v>1545.64948646637</v>
      </c>
      <c r="AP46" s="28">
        <v>2572.0599784057199</v>
      </c>
      <c r="AQ46" s="28">
        <v>7.8472006771496297</v>
      </c>
      <c r="AR46" s="28">
        <v>0</v>
      </c>
      <c r="AS46" s="28">
        <v>1156.76259127961</v>
      </c>
      <c r="AT46" s="28">
        <v>36250.261741971299</v>
      </c>
      <c r="AU46" s="28">
        <v>25643.1653765111</v>
      </c>
      <c r="AV46" s="28">
        <v>10607.0963654601</v>
      </c>
      <c r="AW46" s="28">
        <v>12.8862090812788</v>
      </c>
      <c r="AX46" s="28">
        <v>0.25307348798756502</v>
      </c>
      <c r="AY46" s="28">
        <v>451.53224061244299</v>
      </c>
      <c r="AZ46" s="28">
        <v>155.046624677436</v>
      </c>
      <c r="BA46" s="28">
        <v>7781.7671192755497</v>
      </c>
      <c r="BB46" s="28">
        <v>315.92149964891303</v>
      </c>
      <c r="BC46" s="28">
        <v>55.3165247650699</v>
      </c>
      <c r="BD46" s="28">
        <v>11118.7292667978</v>
      </c>
      <c r="BE46" s="28">
        <v>2332.2505689018499</v>
      </c>
      <c r="BF46" s="28">
        <v>30.237245060819902</v>
      </c>
      <c r="BG46" s="28">
        <v>361.42198509675501</v>
      </c>
      <c r="BH46" s="28">
        <v>0.91283873024796403</v>
      </c>
      <c r="BI46" s="28">
        <v>1709.0724722300299</v>
      </c>
      <c r="BJ46" s="28">
        <v>5101.8103337237399</v>
      </c>
      <c r="BK46" s="28">
        <v>0</v>
      </c>
      <c r="BL46" s="28">
        <v>434.35655503304997</v>
      </c>
      <c r="BM46" s="28">
        <v>3769.8260715933002</v>
      </c>
      <c r="BN46" s="28">
        <v>8163.9535207038698</v>
      </c>
      <c r="BO46" s="28">
        <v>117448.022420013</v>
      </c>
      <c r="BP46" s="28">
        <v>1131.6878412504</v>
      </c>
      <c r="BR46" s="25">
        <f t="shared" si="0"/>
        <v>-1.369764229015045E-4</v>
      </c>
      <c r="BS46" s="25">
        <f t="shared" si="1"/>
        <v>-1.4873822965031134E-4</v>
      </c>
      <c r="BT46" s="25">
        <f t="shared" si="2"/>
        <v>-1.4566009032410563E-4</v>
      </c>
      <c r="BU46" s="25">
        <f t="shared" si="3"/>
        <v>-7.3979924182918376E-5</v>
      </c>
      <c r="BV46" s="25">
        <f t="shared" si="3"/>
        <v>-8.3254298088561335E-5</v>
      </c>
      <c r="BW46" s="25">
        <f t="shared" si="4"/>
        <v>-1.0065334047954446E-4</v>
      </c>
      <c r="BX46" s="25">
        <f t="shared" si="5"/>
        <v>-1.8148565173928879E-4</v>
      </c>
    </row>
    <row r="47" spans="1:76" x14ac:dyDescent="0.3">
      <c r="A47" s="30" t="s">
        <v>210</v>
      </c>
      <c r="B47" s="91">
        <v>832119.06215000001</v>
      </c>
      <c r="C47" s="91">
        <v>13925.360790000001</v>
      </c>
      <c r="D47" s="91">
        <v>40993.115869000001</v>
      </c>
      <c r="E47" s="91">
        <v>141244.01235999999</v>
      </c>
      <c r="F47" s="91">
        <v>86272.598392999993</v>
      </c>
      <c r="G47" s="91">
        <v>4916.0337165000001</v>
      </c>
      <c r="H47" s="91">
        <v>276104.83545999997</v>
      </c>
      <c r="J47" s="30" t="s">
        <v>210</v>
      </c>
      <c r="K47" s="28">
        <v>6524.8510950587797</v>
      </c>
      <c r="L47" s="28">
        <v>10319.0569594551</v>
      </c>
      <c r="M47" s="28">
        <v>10319.0569594551</v>
      </c>
      <c r="N47" s="28">
        <v>28866.067585184901</v>
      </c>
      <c r="O47" s="28">
        <v>6413.4866016291098</v>
      </c>
      <c r="P47" s="28">
        <v>55273.175472561597</v>
      </c>
      <c r="Q47" s="28">
        <v>832118.73636402597</v>
      </c>
      <c r="R47" s="28">
        <v>16568.8178309584</v>
      </c>
      <c r="S47" s="28">
        <v>7053.0677324747603</v>
      </c>
      <c r="T47" s="28">
        <v>3677.1643137737501</v>
      </c>
      <c r="U47" s="28">
        <v>211.70070664508299</v>
      </c>
      <c r="V47" s="28">
        <v>28897.678462067801</v>
      </c>
      <c r="W47" s="28">
        <v>28897.678462067801</v>
      </c>
      <c r="X47" s="28">
        <v>212657121.01644501</v>
      </c>
      <c r="Y47" s="28">
        <v>0</v>
      </c>
      <c r="Z47" s="28">
        <v>4041.6141252898001</v>
      </c>
      <c r="AA47" s="28">
        <v>1410.69169568452</v>
      </c>
      <c r="AB47" s="28">
        <v>2831.7595630596102</v>
      </c>
      <c r="AC47" s="28">
        <v>23520.6474936595</v>
      </c>
      <c r="AD47" s="28">
        <v>0</v>
      </c>
      <c r="AE47" s="28">
        <v>13925.3591279948</v>
      </c>
      <c r="AF47" s="28">
        <v>0</v>
      </c>
      <c r="AG47" s="28">
        <v>36893.789068051097</v>
      </c>
      <c r="AH47" s="28">
        <v>4099.3099592189001</v>
      </c>
      <c r="AI47" s="28">
        <v>40993.09902727</v>
      </c>
      <c r="AJ47" s="28">
        <v>0</v>
      </c>
      <c r="AK47" s="28">
        <v>19624.2221498947</v>
      </c>
      <c r="AL47" s="28">
        <v>51.179474233480398</v>
      </c>
      <c r="AM47" s="28">
        <v>36735.257885433297</v>
      </c>
      <c r="AN47" s="28">
        <v>318.71502447450001</v>
      </c>
      <c r="AO47" s="28">
        <v>3776.4853594360502</v>
      </c>
      <c r="AP47" s="28">
        <v>8243.7161198652993</v>
      </c>
      <c r="AQ47" s="28">
        <v>36.1051103294256</v>
      </c>
      <c r="AR47" s="28">
        <v>0</v>
      </c>
      <c r="AS47" s="28">
        <v>2700.5594205151101</v>
      </c>
      <c r="AT47" s="28">
        <v>141247.64299446499</v>
      </c>
      <c r="AU47" s="28">
        <v>86276.252687307002</v>
      </c>
      <c r="AV47" s="28">
        <v>54971.390307158901</v>
      </c>
      <c r="AW47" s="28">
        <v>29.059334221796</v>
      </c>
      <c r="AX47" s="28">
        <v>1.31630454273383</v>
      </c>
      <c r="AY47" s="28">
        <v>1222.7701754658599</v>
      </c>
      <c r="AZ47" s="28">
        <v>497.91265322949499</v>
      </c>
      <c r="BA47" s="28">
        <v>27677.108239995101</v>
      </c>
      <c r="BB47" s="28">
        <v>795.33193760919801</v>
      </c>
      <c r="BC47" s="28">
        <v>122.854315936661</v>
      </c>
      <c r="BD47" s="28">
        <v>39546.007488880401</v>
      </c>
      <c r="BE47" s="28">
        <v>3787.54049405871</v>
      </c>
      <c r="BF47" s="28">
        <v>150.20678582152399</v>
      </c>
      <c r="BG47" s="28">
        <v>1102.64805273455</v>
      </c>
      <c r="BH47" s="28">
        <v>4.2768900157079299</v>
      </c>
      <c r="BI47" s="28">
        <v>4916.0330695062203</v>
      </c>
      <c r="BJ47" s="28">
        <v>7300.0324010669501</v>
      </c>
      <c r="BK47" s="28">
        <v>0</v>
      </c>
      <c r="BL47" s="28">
        <v>2592.06120590724</v>
      </c>
      <c r="BM47" s="28">
        <v>8957.76852341634</v>
      </c>
      <c r="BN47" s="28">
        <v>47556.548627589596</v>
      </c>
      <c r="BO47" s="28">
        <v>276104.74283944297</v>
      </c>
      <c r="BP47" s="28">
        <v>2149.86708628612</v>
      </c>
      <c r="BR47" s="25">
        <f t="shared" si="0"/>
        <v>-3.9151365334531951E-7</v>
      </c>
      <c r="BS47" s="25">
        <f t="shared" si="1"/>
        <v>-1.193509616112004E-7</v>
      </c>
      <c r="BT47" s="25">
        <f t="shared" si="2"/>
        <v>-4.1084288529941712E-7</v>
      </c>
      <c r="BU47" s="25">
        <f t="shared" si="3"/>
        <v>2.5704696463445248E-5</v>
      </c>
      <c r="BV47" s="25">
        <f t="shared" si="3"/>
        <v>4.2357531534664788E-5</v>
      </c>
      <c r="BW47" s="25">
        <f t="shared" si="4"/>
        <v>-1.3160889796963733E-7</v>
      </c>
      <c r="BX47" s="25">
        <f t="shared" si="5"/>
        <v>-3.3545430975576585E-7</v>
      </c>
    </row>
    <row r="48" spans="1:76" s="15" customFormat="1" x14ac:dyDescent="0.3">
      <c r="A48" s="15" t="s">
        <v>211</v>
      </c>
      <c r="B48" s="92">
        <v>12078.677949000001</v>
      </c>
      <c r="C48" s="92">
        <v>222.33202048000001</v>
      </c>
      <c r="D48" s="92">
        <v>585.12834858999997</v>
      </c>
      <c r="E48" s="92">
        <v>1488.1176031</v>
      </c>
      <c r="F48" s="92">
        <v>1213.52855</v>
      </c>
      <c r="G48" s="92">
        <v>88.461255674</v>
      </c>
      <c r="H48" s="92">
        <v>3599.4267906</v>
      </c>
      <c r="J48" s="15" t="s">
        <v>211</v>
      </c>
      <c r="K48" s="42">
        <v>19.819732353860601</v>
      </c>
      <c r="L48" s="42">
        <v>374.364486359137</v>
      </c>
      <c r="M48" s="42">
        <v>374.364486359137</v>
      </c>
      <c r="N48" s="42">
        <v>815.021571987367</v>
      </c>
      <c r="O48" s="42">
        <v>70.810203668266695</v>
      </c>
      <c r="P48" s="42">
        <v>167.896336394841</v>
      </c>
      <c r="Q48" s="42">
        <v>12076.6894584897</v>
      </c>
      <c r="R48" s="42">
        <v>312.21414318441299</v>
      </c>
      <c r="S48" s="42">
        <v>21.424193643407701</v>
      </c>
      <c r="T48" s="42">
        <v>50.355667752132099</v>
      </c>
      <c r="U48" s="42">
        <v>0.64305671539438103</v>
      </c>
      <c r="V48" s="42">
        <v>320.41395925414503</v>
      </c>
      <c r="W48" s="42">
        <v>320.41395925414503</v>
      </c>
      <c r="X48" s="42">
        <v>2991023.8056515399</v>
      </c>
      <c r="Y48" s="42">
        <v>0</v>
      </c>
      <c r="Z48" s="42">
        <v>98.719018962633797</v>
      </c>
      <c r="AA48" s="42">
        <v>22.396670944657401</v>
      </c>
      <c r="AB48" s="42">
        <v>29.547952523480799</v>
      </c>
      <c r="AC48" s="42">
        <v>71.445690904161793</v>
      </c>
      <c r="AD48" s="42">
        <v>0</v>
      </c>
      <c r="AE48" s="42">
        <v>222.29089010951401</v>
      </c>
      <c r="AF48" s="42">
        <v>0</v>
      </c>
      <c r="AG48" s="42">
        <v>526.52138876193897</v>
      </c>
      <c r="AH48" s="42">
        <v>58.502362277815401</v>
      </c>
      <c r="AI48" s="42">
        <v>585.02375103975498</v>
      </c>
      <c r="AJ48" s="42">
        <v>0</v>
      </c>
      <c r="AK48" s="42">
        <v>197.17174310669799</v>
      </c>
      <c r="AL48" s="42">
        <v>0.642148098127724</v>
      </c>
      <c r="AM48" s="42">
        <v>582.488217773011</v>
      </c>
      <c r="AN48" s="42">
        <v>3.5913563650192599</v>
      </c>
      <c r="AO48" s="42">
        <v>65.496485093999496</v>
      </c>
      <c r="AP48" s="42">
        <v>119.51040437176501</v>
      </c>
      <c r="AQ48" s="42">
        <v>0.423431921824104</v>
      </c>
      <c r="AR48" s="42">
        <v>0</v>
      </c>
      <c r="AS48" s="42">
        <v>48.342313265761597</v>
      </c>
      <c r="AT48" s="42">
        <v>1488.0178543719101</v>
      </c>
      <c r="AU48" s="42">
        <v>1213.4507143729099</v>
      </c>
      <c r="AV48" s="42">
        <v>274.567139999007</v>
      </c>
      <c r="AW48" s="42">
        <v>0.533026939488637</v>
      </c>
      <c r="AX48" s="42">
        <v>1.4471334501782901E-2</v>
      </c>
      <c r="AY48" s="42">
        <v>19.775374601652299</v>
      </c>
      <c r="AZ48" s="42">
        <v>7.20944120438498</v>
      </c>
      <c r="BA48" s="42">
        <v>376.26697718767298</v>
      </c>
      <c r="BB48" s="42">
        <v>13.512941117853501</v>
      </c>
      <c r="BC48" s="42">
        <v>2.2779807981833899</v>
      </c>
      <c r="BD48" s="42">
        <v>537.61947287488204</v>
      </c>
      <c r="BE48" s="42">
        <v>76.908299347397502</v>
      </c>
      <c r="BF48" s="42">
        <v>1.6911012315018401</v>
      </c>
      <c r="BG48" s="42">
        <v>16.494118673699401</v>
      </c>
      <c r="BH48" s="42">
        <v>4.96692925919189E-2</v>
      </c>
      <c r="BI48" s="42">
        <v>88.454072502521598</v>
      </c>
      <c r="BJ48" s="42">
        <v>171.407080620774</v>
      </c>
      <c r="BK48" s="42">
        <v>0</v>
      </c>
      <c r="BL48" s="42">
        <v>8.2532895787180998</v>
      </c>
      <c r="BM48" s="42">
        <v>115.190594599718</v>
      </c>
      <c r="BN48" s="42">
        <v>158.865330505993</v>
      </c>
      <c r="BO48" s="42">
        <v>3598.2985523349698</v>
      </c>
      <c r="BP48" s="42">
        <v>36.314672212007402</v>
      </c>
      <c r="BQ48" s="42"/>
      <c r="BR48" s="80">
        <f t="shared" si="0"/>
        <v>-1.6462815870220822E-4</v>
      </c>
      <c r="BS48" s="80">
        <f t="shared" si="1"/>
        <v>-1.8499526247818033E-4</v>
      </c>
      <c r="BT48" s="80">
        <f t="shared" si="2"/>
        <v>-1.7876001136680661E-4</v>
      </c>
      <c r="BU48" s="80">
        <f t="shared" si="3"/>
        <v>-6.7030137861511432E-5</v>
      </c>
      <c r="BV48" s="80">
        <f t="shared" si="3"/>
        <v>-6.4139922451806418E-5</v>
      </c>
      <c r="BW48" s="80">
        <f t="shared" si="4"/>
        <v>-8.1201328464906272E-5</v>
      </c>
      <c r="BX48" s="80">
        <f t="shared" si="5"/>
        <v>-3.1344942699671006E-4</v>
      </c>
    </row>
    <row r="49" spans="1:76" x14ac:dyDescent="0.3">
      <c r="A49" s="30" t="s">
        <v>452</v>
      </c>
      <c r="B49" s="91">
        <v>266179.53555999999</v>
      </c>
      <c r="C49" s="91">
        <v>4886.1242472000004</v>
      </c>
      <c r="D49" s="91">
        <v>14009.839153000001</v>
      </c>
      <c r="E49" s="91">
        <v>26116.088606000001</v>
      </c>
      <c r="F49" s="91">
        <v>19752.661034000001</v>
      </c>
      <c r="G49" s="91">
        <v>1379.3917604999999</v>
      </c>
      <c r="H49" s="91">
        <v>116676.17529</v>
      </c>
      <c r="J49" s="30" t="s">
        <v>452</v>
      </c>
      <c r="K49" s="28">
        <v>454.89172919261603</v>
      </c>
      <c r="L49" s="28">
        <v>12829.5864217949</v>
      </c>
      <c r="M49" s="28">
        <v>12829.5864217949</v>
      </c>
      <c r="N49" s="28">
        <v>27690.872123904101</v>
      </c>
      <c r="O49" s="28">
        <v>2259.2698753200598</v>
      </c>
      <c r="P49" s="28">
        <v>3853.4698040327098</v>
      </c>
      <c r="Q49" s="28">
        <v>266179.425269156</v>
      </c>
      <c r="R49" s="28">
        <v>10400.8835550572</v>
      </c>
      <c r="S49" s="28">
        <v>491.71715458471101</v>
      </c>
      <c r="T49" s="28">
        <v>1639.80780837156</v>
      </c>
      <c r="U49" s="28">
        <v>14.759083192737901</v>
      </c>
      <c r="V49" s="28">
        <v>10227.749479366899</v>
      </c>
      <c r="W49" s="28">
        <v>10227.749479366899</v>
      </c>
      <c r="X49" s="28">
        <v>48689197.320921302</v>
      </c>
      <c r="Y49" s="28">
        <v>0</v>
      </c>
      <c r="Z49" s="28">
        <v>3333.5804978384699</v>
      </c>
      <c r="AA49" s="28">
        <v>737.77211965861602</v>
      </c>
      <c r="AB49" s="28">
        <v>936.92155175261303</v>
      </c>
      <c r="AC49" s="28">
        <v>1639.7842820793601</v>
      </c>
      <c r="AD49" s="28">
        <v>0</v>
      </c>
      <c r="AE49" s="28">
        <v>4886.1228003891101</v>
      </c>
      <c r="AF49" s="28">
        <v>0</v>
      </c>
      <c r="AG49" s="28">
        <v>12608.8503831743</v>
      </c>
      <c r="AH49" s="28">
        <v>1400.9834470830001</v>
      </c>
      <c r="AI49" s="28">
        <v>14009.833830257299</v>
      </c>
      <c r="AJ49" s="28">
        <v>0</v>
      </c>
      <c r="AK49" s="28">
        <v>6224.7028083532005</v>
      </c>
      <c r="AL49" s="28">
        <v>8.4646590890501798</v>
      </c>
      <c r="AM49" s="28">
        <v>19186.089863577101</v>
      </c>
      <c r="AN49" s="28">
        <v>35.647165165980397</v>
      </c>
      <c r="AO49" s="28">
        <v>1383.0484983768399</v>
      </c>
      <c r="AP49" s="28">
        <v>2036.6231470978901</v>
      </c>
      <c r="AQ49" s="28">
        <v>4.7329223495758797</v>
      </c>
      <c r="AR49" s="28">
        <v>0</v>
      </c>
      <c r="AS49" s="28">
        <v>1052.0719973324001</v>
      </c>
      <c r="AT49" s="28">
        <v>26115.851586780998</v>
      </c>
      <c r="AU49" s="28">
        <v>19752.424894651002</v>
      </c>
      <c r="AV49" s="28">
        <v>6363.4266921300496</v>
      </c>
      <c r="AW49" s="28">
        <v>11.858462524181901</v>
      </c>
      <c r="AX49" s="28">
        <v>0.13210328180029399</v>
      </c>
      <c r="AY49" s="28">
        <v>387.87256226679199</v>
      </c>
      <c r="AZ49" s="28">
        <v>122.638507244938</v>
      </c>
      <c r="BA49" s="28">
        <v>5792.0027882956601</v>
      </c>
      <c r="BB49" s="28">
        <v>279.51820049934599</v>
      </c>
      <c r="BC49" s="28">
        <v>51.1599842479758</v>
      </c>
      <c r="BD49" s="28">
        <v>8275.6563122185598</v>
      </c>
      <c r="BE49" s="28">
        <v>2573.0960101637602</v>
      </c>
      <c r="BF49" s="28">
        <v>16.738801495615501</v>
      </c>
      <c r="BG49" s="28">
        <v>293.71861400927003</v>
      </c>
      <c r="BH49" s="28">
        <v>0.54016915513373698</v>
      </c>
      <c r="BI49" s="28">
        <v>1379.3911106025701</v>
      </c>
      <c r="BJ49" s="28">
        <v>5777.5391018977898</v>
      </c>
      <c r="BK49" s="28">
        <v>0</v>
      </c>
      <c r="BL49" s="28">
        <v>194.11621717125999</v>
      </c>
      <c r="BM49" s="28">
        <v>3730.63241187523</v>
      </c>
      <c r="BN49" s="28">
        <v>3824.1889576250901</v>
      </c>
      <c r="BO49" s="28">
        <v>116676.149027486</v>
      </c>
      <c r="BP49" s="28">
        <v>1201.4046273981</v>
      </c>
      <c r="BR49" s="81">
        <f t="shared" si="0"/>
        <v>-4.1434757094075897E-7</v>
      </c>
      <c r="BS49" s="81">
        <f t="shared" si="1"/>
        <v>-2.9610603763470423E-7</v>
      </c>
      <c r="BT49" s="81">
        <f t="shared" si="2"/>
        <v>-3.7992889450107796E-7</v>
      </c>
      <c r="BU49" s="81">
        <f t="shared" ref="BU49:BV56" si="6">IF(E49&lt;&gt;0,(AT49-E49)/E49,"")</f>
        <v>-9.0756017326567935E-6</v>
      </c>
      <c r="BV49" s="81">
        <f t="shared" si="6"/>
        <v>-1.1954811991795326E-5</v>
      </c>
      <c r="BW49" s="81">
        <f t="shared" si="4"/>
        <v>-4.7114782651084402E-7</v>
      </c>
      <c r="BX49" s="81">
        <f t="shared" si="5"/>
        <v>-2.2508891756933005E-7</v>
      </c>
    </row>
    <row r="50" spans="1:76" x14ac:dyDescent="0.3">
      <c r="A50" s="30" t="s">
        <v>454</v>
      </c>
      <c r="B50" s="91">
        <v>9661.5360108999994</v>
      </c>
      <c r="C50" s="91">
        <v>182.05683109</v>
      </c>
      <c r="D50" s="91">
        <v>528.34463274999996</v>
      </c>
      <c r="E50" s="91">
        <v>766.99326902999996</v>
      </c>
      <c r="F50" s="91">
        <v>591.68596961000003</v>
      </c>
      <c r="G50" s="91">
        <v>41.800187260999998</v>
      </c>
      <c r="H50" s="91">
        <v>4829.4406218000004</v>
      </c>
      <c r="J50" s="30" t="s">
        <v>454</v>
      </c>
      <c r="K50" s="28">
        <v>5.06225542321907</v>
      </c>
      <c r="L50" s="28">
        <v>581.67852875959704</v>
      </c>
      <c r="M50" s="28">
        <v>581.67852875959704</v>
      </c>
      <c r="N50" s="28">
        <v>1238.8108100925899</v>
      </c>
      <c r="O50" s="28">
        <v>90.819063908013106</v>
      </c>
      <c r="P50" s="28">
        <v>42.883307080870999</v>
      </c>
      <c r="Q50" s="28">
        <v>9661.5332383141194</v>
      </c>
      <c r="R50" s="28">
        <v>450.83650985576497</v>
      </c>
      <c r="S50" s="28">
        <v>5.4720756682947798</v>
      </c>
      <c r="T50" s="28">
        <v>68.388334256439407</v>
      </c>
      <c r="U50" s="28">
        <v>0.164248601893593</v>
      </c>
      <c r="V50" s="28">
        <v>411.48353955157899</v>
      </c>
      <c r="W50" s="28">
        <v>411.48353955157899</v>
      </c>
      <c r="X50" s="28">
        <v>1458472.6931640101</v>
      </c>
      <c r="Y50" s="28">
        <v>0</v>
      </c>
      <c r="Z50" s="28">
        <v>147.703459162461</v>
      </c>
      <c r="AA50" s="28">
        <v>31.384660149771399</v>
      </c>
      <c r="AB50" s="28">
        <v>37.227948382076399</v>
      </c>
      <c r="AC50" s="28">
        <v>18.2483239289935</v>
      </c>
      <c r="AD50" s="28">
        <v>0</v>
      </c>
      <c r="AE50" s="28">
        <v>182.05677714688801</v>
      </c>
      <c r="AF50" s="28">
        <v>0</v>
      </c>
      <c r="AG50" s="28">
        <v>475.51001844166302</v>
      </c>
      <c r="AH50" s="28">
        <v>52.834452516300303</v>
      </c>
      <c r="AI50" s="28">
        <v>528.34447095796304</v>
      </c>
      <c r="AJ50" s="28">
        <v>0</v>
      </c>
      <c r="AK50" s="28">
        <v>245.286201577848</v>
      </c>
      <c r="AL50" s="28">
        <v>0.201739789017675</v>
      </c>
      <c r="AM50" s="28">
        <v>816.04663823409703</v>
      </c>
      <c r="AN50" s="28">
        <v>0.47329674035615599</v>
      </c>
      <c r="AO50" s="28">
        <v>49.685892072730397</v>
      </c>
      <c r="AP50" s="28">
        <v>63.382531567431101</v>
      </c>
      <c r="AQ50" s="28">
        <v>8.5491043061779001E-2</v>
      </c>
      <c r="AR50" s="28">
        <v>0</v>
      </c>
      <c r="AS50" s="28">
        <v>38.423484845979601</v>
      </c>
      <c r="AT50" s="28">
        <v>766.96910620689198</v>
      </c>
      <c r="AU50" s="28">
        <v>591.66184307974595</v>
      </c>
      <c r="AV50" s="28">
        <v>175.307263127146</v>
      </c>
      <c r="AW50" s="28">
        <v>0.43812475955841401</v>
      </c>
      <c r="AX50" s="28">
        <v>1.2609584594101501E-3</v>
      </c>
      <c r="AY50" s="28">
        <v>13.3374333349868</v>
      </c>
      <c r="AZ50" s="28">
        <v>3.8111940563391098</v>
      </c>
      <c r="BA50" s="28">
        <v>164.81972431202001</v>
      </c>
      <c r="BB50" s="28">
        <v>9.9246257929749699</v>
      </c>
      <c r="BC50" s="28">
        <v>1.8993314759393001</v>
      </c>
      <c r="BD50" s="28">
        <v>235.49282064848899</v>
      </c>
      <c r="BE50" s="28">
        <v>112.320354111364</v>
      </c>
      <c r="BF50" s="28">
        <v>0.22024679089711499</v>
      </c>
      <c r="BG50" s="28">
        <v>9.4554574204820394</v>
      </c>
      <c r="BH50" s="28">
        <v>9.1874710229997193E-3</v>
      </c>
      <c r="BI50" s="28">
        <v>41.8002356917277</v>
      </c>
      <c r="BJ50" s="28">
        <v>255.24333418274901</v>
      </c>
      <c r="BK50" s="28">
        <v>0</v>
      </c>
      <c r="BL50" s="28">
        <v>2.6460884730170098</v>
      </c>
      <c r="BM50" s="28">
        <v>154.090450120253</v>
      </c>
      <c r="BN50" s="28">
        <v>60.994014911456802</v>
      </c>
      <c r="BO50" s="28">
        <v>4829.4392180205696</v>
      </c>
      <c r="BP50" s="28">
        <v>51.479765747855197</v>
      </c>
      <c r="BR50" s="81">
        <f t="shared" si="0"/>
        <v>-2.8697154125498996E-7</v>
      </c>
      <c r="BS50" s="81">
        <f t="shared" si="1"/>
        <v>-2.9629820353503743E-7</v>
      </c>
      <c r="BT50" s="81">
        <f t="shared" si="2"/>
        <v>-3.0622443551245773E-7</v>
      </c>
      <c r="BU50" s="81">
        <f t="shared" si="6"/>
        <v>-3.1503305287859947E-5</v>
      </c>
      <c r="BV50" s="81">
        <f t="shared" si="6"/>
        <v>-4.0775903930901432E-5</v>
      </c>
      <c r="BW50" s="81">
        <f t="shared" si="4"/>
        <v>1.1586246587747786E-6</v>
      </c>
      <c r="BX50" s="81">
        <f t="shared" si="5"/>
        <v>-2.9067122690477957E-7</v>
      </c>
    </row>
    <row r="51" spans="1:76" x14ac:dyDescent="0.3">
      <c r="A51" s="30" t="s">
        <v>455</v>
      </c>
      <c r="B51" s="91">
        <v>63745.150728000001</v>
      </c>
      <c r="C51" s="91">
        <v>958.94219759999999</v>
      </c>
      <c r="D51" s="91">
        <v>3633.9851290000001</v>
      </c>
      <c r="E51" s="91">
        <v>10657.947356000001</v>
      </c>
      <c r="F51" s="91">
        <v>6189.6148574999997</v>
      </c>
      <c r="G51" s="91">
        <v>352.58804182</v>
      </c>
      <c r="H51" s="91">
        <v>20266.623716999999</v>
      </c>
      <c r="J51" s="30" t="s">
        <v>455</v>
      </c>
      <c r="K51" s="28">
        <v>374.96539142888099</v>
      </c>
      <c r="L51" s="28">
        <v>1139.8822123346599</v>
      </c>
      <c r="M51" s="28">
        <v>1139.8822123346599</v>
      </c>
      <c r="N51" s="28">
        <v>2818.4463411450201</v>
      </c>
      <c r="O51" s="28">
        <v>450.39859333892599</v>
      </c>
      <c r="P51" s="28">
        <v>3176.3991011267099</v>
      </c>
      <c r="Q51" s="28">
        <v>63745.133184521401</v>
      </c>
      <c r="R51" s="28">
        <v>1369.68693120324</v>
      </c>
      <c r="S51" s="28">
        <v>405.32040813576901</v>
      </c>
      <c r="T51" s="28">
        <v>273.79064527862801</v>
      </c>
      <c r="U51" s="28">
        <v>12.165851927660301</v>
      </c>
      <c r="V51" s="28">
        <v>2031.5598469156801</v>
      </c>
      <c r="W51" s="28">
        <v>2031.5598469156801</v>
      </c>
      <c r="X51" s="28">
        <v>15257052.9783847</v>
      </c>
      <c r="Y51" s="28">
        <v>0</v>
      </c>
      <c r="Z51" s="28">
        <v>370.07499081390301</v>
      </c>
      <c r="AA51" s="28">
        <v>109.9437912046</v>
      </c>
      <c r="AB51" s="28">
        <v>196.12798649530299</v>
      </c>
      <c r="AC51" s="28">
        <v>1351.66749160263</v>
      </c>
      <c r="AD51" s="28">
        <v>0</v>
      </c>
      <c r="AE51" s="28">
        <v>958.941926299486</v>
      </c>
      <c r="AF51" s="28">
        <v>0</v>
      </c>
      <c r="AG51" s="28">
        <v>3270.5855274062001</v>
      </c>
      <c r="AH51" s="28">
        <v>363.39842785098898</v>
      </c>
      <c r="AI51" s="28">
        <v>3633.9839552571898</v>
      </c>
      <c r="AJ51" s="28">
        <v>0</v>
      </c>
      <c r="AK51" s="28">
        <v>1347.0643113937599</v>
      </c>
      <c r="AL51" s="28">
        <v>3.4002009281458601</v>
      </c>
      <c r="AM51" s="28">
        <v>2861.8319639249899</v>
      </c>
      <c r="AN51" s="28">
        <v>19.7493110986182</v>
      </c>
      <c r="AO51" s="28">
        <v>314.23302811444199</v>
      </c>
      <c r="AP51" s="28">
        <v>603.90106714727403</v>
      </c>
      <c r="AQ51" s="28">
        <v>2.2952799329794802</v>
      </c>
      <c r="AR51" s="28">
        <v>0</v>
      </c>
      <c r="AS51" s="28">
        <v>229.97315581717001</v>
      </c>
      <c r="AT51" s="28">
        <v>10658.120521852999</v>
      </c>
      <c r="AU51" s="28">
        <v>6189.7883728426896</v>
      </c>
      <c r="AV51" s="28">
        <v>4468.3321490103899</v>
      </c>
      <c r="AW51" s="28">
        <v>2.51952122940745</v>
      </c>
      <c r="AX51" s="28">
        <v>8.0302855316170305E-2</v>
      </c>
      <c r="AY51" s="28">
        <v>96.738803915408596</v>
      </c>
      <c r="AZ51" s="28">
        <v>36.444024779951199</v>
      </c>
      <c r="BA51" s="28">
        <v>1940.19204925125</v>
      </c>
      <c r="BB51" s="28">
        <v>65.196335455281996</v>
      </c>
      <c r="BC51" s="28">
        <v>10.7374636816084</v>
      </c>
      <c r="BD51" s="28">
        <v>2772.2002947579499</v>
      </c>
      <c r="BE51" s="28">
        <v>321.93186089118802</v>
      </c>
      <c r="BF51" s="28">
        <v>9.3025056686342893</v>
      </c>
      <c r="BG51" s="28">
        <v>82.554846552797898</v>
      </c>
      <c r="BH51" s="28">
        <v>0.27018165644273101</v>
      </c>
      <c r="BI51" s="28">
        <v>352.587926405308</v>
      </c>
      <c r="BJ51" s="28">
        <v>657.43390344688999</v>
      </c>
      <c r="BK51" s="28">
        <v>0</v>
      </c>
      <c r="BL51" s="28">
        <v>149.56408738782</v>
      </c>
      <c r="BM51" s="28">
        <v>655.04586533914403</v>
      </c>
      <c r="BN51" s="28">
        <v>2755.9168807096598</v>
      </c>
      <c r="BO51" s="28">
        <v>20266.619578917202</v>
      </c>
      <c r="BP51" s="28">
        <v>171.03192479458701</v>
      </c>
      <c r="BR51" s="81">
        <f t="shared" si="0"/>
        <v>-2.7521275578356019E-7</v>
      </c>
      <c r="BS51" s="81">
        <f t="shared" si="1"/>
        <v>-2.8291644133057849E-7</v>
      </c>
      <c r="BT51" s="81">
        <f t="shared" si="2"/>
        <v>-3.2299053757397509E-7</v>
      </c>
      <c r="BU51" s="81">
        <f t="shared" si="6"/>
        <v>1.6247580065347018E-5</v>
      </c>
      <c r="BV51" s="81">
        <f t="shared" si="6"/>
        <v>2.8033302020330925E-5</v>
      </c>
      <c r="BW51" s="81">
        <f t="shared" si="4"/>
        <v>-3.2733580925951836E-7</v>
      </c>
      <c r="BX51" s="81">
        <f t="shared" si="5"/>
        <v>-2.0418214966549616E-7</v>
      </c>
    </row>
    <row r="52" spans="1:76" x14ac:dyDescent="0.3">
      <c r="A52" s="30" t="s">
        <v>456</v>
      </c>
      <c r="B52" s="91">
        <v>6041.9680888000003</v>
      </c>
      <c r="C52" s="91">
        <v>87.287094049999993</v>
      </c>
      <c r="D52" s="91">
        <v>360.24709240999999</v>
      </c>
      <c r="E52" s="91">
        <v>915.19488398999999</v>
      </c>
      <c r="F52" s="91">
        <v>530.60473045000003</v>
      </c>
      <c r="G52" s="91">
        <v>31.346942152</v>
      </c>
      <c r="H52" s="91">
        <v>2099.3914174000001</v>
      </c>
      <c r="J52" s="30" t="s">
        <v>456</v>
      </c>
      <c r="K52" s="28">
        <v>29.647764606148499</v>
      </c>
      <c r="L52" s="28">
        <v>151.89900864710299</v>
      </c>
      <c r="M52" s="28">
        <v>151.89900864710299</v>
      </c>
      <c r="N52" s="28">
        <v>353.82777556457597</v>
      </c>
      <c r="O52" s="28">
        <v>44.855391629457799</v>
      </c>
      <c r="P52" s="28">
        <v>251.151628590397</v>
      </c>
      <c r="Q52" s="28">
        <v>6041.9663878922102</v>
      </c>
      <c r="R52" s="28">
        <v>155.458581613055</v>
      </c>
      <c r="S52" s="28">
        <v>32.047886735045203</v>
      </c>
      <c r="T52" s="28">
        <v>28.704686012526299</v>
      </c>
      <c r="U52" s="28">
        <v>0.96192942383037605</v>
      </c>
      <c r="V52" s="28">
        <v>202.524242649364</v>
      </c>
      <c r="W52" s="28">
        <v>202.524242649364</v>
      </c>
      <c r="X52" s="28">
        <v>1307910.84276305</v>
      </c>
      <c r="Y52" s="28">
        <v>0</v>
      </c>
      <c r="Z52" s="28">
        <v>44.827595219366401</v>
      </c>
      <c r="AA52" s="28">
        <v>11.954564833437001</v>
      </c>
      <c r="AB52" s="28">
        <v>19.279454924459699</v>
      </c>
      <c r="AC52" s="28">
        <v>106.873696693307</v>
      </c>
      <c r="AD52" s="28">
        <v>0</v>
      </c>
      <c r="AE52" s="28">
        <v>87.287062937548498</v>
      </c>
      <c r="AF52" s="28">
        <v>0</v>
      </c>
      <c r="AG52" s="28">
        <v>324.22227179682102</v>
      </c>
      <c r="AH52" s="28">
        <v>36.024713768415502</v>
      </c>
      <c r="AI52" s="28">
        <v>360.24698556523703</v>
      </c>
      <c r="AJ52" s="28">
        <v>0</v>
      </c>
      <c r="AK52" s="28">
        <v>131.28175235641001</v>
      </c>
      <c r="AL52" s="28">
        <v>0.26141645584968798</v>
      </c>
      <c r="AM52" s="28">
        <v>311.07922478645401</v>
      </c>
      <c r="AN52" s="28">
        <v>1.34805876067174</v>
      </c>
      <c r="AO52" s="28">
        <v>31.728613425045602</v>
      </c>
      <c r="AP52" s="28">
        <v>53.148051940894</v>
      </c>
      <c r="AQ52" s="28">
        <v>0.16410558574050399</v>
      </c>
      <c r="AR52" s="28">
        <v>0</v>
      </c>
      <c r="AS52" s="28">
        <v>23.723233816696698</v>
      </c>
      <c r="AT52" s="28">
        <v>915.19973008857005</v>
      </c>
      <c r="AU52" s="28">
        <v>530.60968924794804</v>
      </c>
      <c r="AV52" s="28">
        <v>384.59004084062201</v>
      </c>
      <c r="AW52" s="28">
        <v>0.26409109398854602</v>
      </c>
      <c r="AX52" s="28">
        <v>5.3195450762523596E-3</v>
      </c>
      <c r="AY52" s="28">
        <v>9.2902403589124596</v>
      </c>
      <c r="AZ52" s="28">
        <v>3.2039972662687299</v>
      </c>
      <c r="BA52" s="28">
        <v>161.28754256298299</v>
      </c>
      <c r="BB52" s="28">
        <v>6.4893192017063699</v>
      </c>
      <c r="BC52" s="28">
        <v>1.13332551243682</v>
      </c>
      <c r="BD52" s="28">
        <v>230.45061371164601</v>
      </c>
      <c r="BE52" s="28">
        <v>37.232315459501599</v>
      </c>
      <c r="BF52" s="28">
        <v>0.63431940089397398</v>
      </c>
      <c r="BG52" s="28">
        <v>7.4583370426098297</v>
      </c>
      <c r="BH52" s="28">
        <v>1.9103566527224301E-2</v>
      </c>
      <c r="BI52" s="28">
        <v>31.346951177543701</v>
      </c>
      <c r="BJ52" s="28">
        <v>78.855766892669294</v>
      </c>
      <c r="BK52" s="28">
        <v>0</v>
      </c>
      <c r="BL52" s="28">
        <v>11.8941209123729</v>
      </c>
      <c r="BM52" s="28">
        <v>67.636746505895402</v>
      </c>
      <c r="BN52" s="28">
        <v>220.499681347495</v>
      </c>
      <c r="BO52" s="28">
        <v>2099.3908810220601</v>
      </c>
      <c r="BP52" s="28">
        <v>18.8866685736172</v>
      </c>
      <c r="BR52" s="81">
        <f t="shared" si="0"/>
        <v>-2.8151552029252097E-7</v>
      </c>
      <c r="BS52" s="81">
        <f t="shared" si="1"/>
        <v>-3.5643816343911013E-7</v>
      </c>
      <c r="BT52" s="81">
        <f t="shared" si="2"/>
        <v>-2.965874401732534E-7</v>
      </c>
      <c r="BU52" s="81">
        <f t="shared" si="6"/>
        <v>5.2951547859709771E-6</v>
      </c>
      <c r="BV52" s="81">
        <f t="shared" si="6"/>
        <v>9.3455592523667754E-6</v>
      </c>
      <c r="BW52" s="81">
        <f t="shared" si="4"/>
        <v>2.8792421465205352E-7</v>
      </c>
      <c r="BX52" s="81">
        <f t="shared" si="5"/>
        <v>-2.5549210863395164E-7</v>
      </c>
    </row>
    <row r="53" spans="1:76" x14ac:dyDescent="0.3">
      <c r="A53" s="30" t="s">
        <v>457</v>
      </c>
      <c r="B53" s="91">
        <v>250959.78257000001</v>
      </c>
      <c r="C53" s="91">
        <v>3629.0447758999999</v>
      </c>
      <c r="D53" s="91">
        <v>14727.750033</v>
      </c>
      <c r="E53" s="91">
        <v>49767.030062999998</v>
      </c>
      <c r="F53" s="91">
        <v>24855.769205000001</v>
      </c>
      <c r="G53" s="91">
        <v>1124.3588467</v>
      </c>
      <c r="H53" s="91">
        <v>84024.444405999995</v>
      </c>
      <c r="J53" s="30" t="s">
        <v>457</v>
      </c>
      <c r="K53" s="28">
        <v>2236.6022570232099</v>
      </c>
      <c r="L53" s="28">
        <v>2216.9862198137198</v>
      </c>
      <c r="M53" s="28">
        <v>2216.9862198137198</v>
      </c>
      <c r="N53" s="28">
        <v>7095.4159162290998</v>
      </c>
      <c r="O53" s="28">
        <v>2000.8757211058501</v>
      </c>
      <c r="P53" s="28">
        <v>18946.6626340486</v>
      </c>
      <c r="Q53" s="28">
        <v>250954.93446430401</v>
      </c>
      <c r="R53" s="28">
        <v>4671.5618689388803</v>
      </c>
      <c r="S53" s="28">
        <v>2417.66505323921</v>
      </c>
      <c r="T53" s="28">
        <v>1109.6486249818199</v>
      </c>
      <c r="U53" s="28">
        <v>72.567205926874905</v>
      </c>
      <c r="V53" s="28">
        <v>9010.25230623282</v>
      </c>
      <c r="W53" s="28">
        <v>9010.25230623282</v>
      </c>
      <c r="X53" s="28">
        <v>61267207.7235227</v>
      </c>
      <c r="Y53" s="28">
        <v>0</v>
      </c>
      <c r="Z53" s="28">
        <v>1052.69689966188</v>
      </c>
      <c r="AA53" s="28">
        <v>413.85250599476598</v>
      </c>
      <c r="AB53" s="28">
        <v>890.05912697085796</v>
      </c>
      <c r="AC53" s="28">
        <v>8062.4575919427498</v>
      </c>
      <c r="AD53" s="28">
        <v>0</v>
      </c>
      <c r="AE53" s="28">
        <v>3628.9762601674402</v>
      </c>
      <c r="AF53" s="28">
        <v>0</v>
      </c>
      <c r="AG53" s="28">
        <v>13254.705746677901</v>
      </c>
      <c r="AH53" s="28">
        <v>1472.7451683085501</v>
      </c>
      <c r="AI53" s="28">
        <v>14727.450914986401</v>
      </c>
      <c r="AJ53" s="28">
        <v>0</v>
      </c>
      <c r="AK53" s="28">
        <v>6197.3897500825096</v>
      </c>
      <c r="AL53" s="28">
        <v>14.9700463160215</v>
      </c>
      <c r="AM53" s="28">
        <v>10779.7985071862</v>
      </c>
      <c r="AN53" s="28">
        <v>94.405058509675499</v>
      </c>
      <c r="AO53" s="28">
        <v>1052.15406956684</v>
      </c>
      <c r="AP53" s="28">
        <v>2364.7219633261102</v>
      </c>
      <c r="AQ53" s="28">
        <v>10.6464613468035</v>
      </c>
      <c r="AR53" s="28">
        <v>0</v>
      </c>
      <c r="AS53" s="28">
        <v>748.03155129328604</v>
      </c>
      <c r="AT53" s="28">
        <v>49767.707872072198</v>
      </c>
      <c r="AU53" s="28">
        <v>24856.550653423299</v>
      </c>
      <c r="AV53" s="28">
        <v>24911.157218648801</v>
      </c>
      <c r="AW53" s="28">
        <v>8.0119888094490008</v>
      </c>
      <c r="AX53" s="28">
        <v>0.39094256739253802</v>
      </c>
      <c r="AY53" s="28">
        <v>344.81866858468698</v>
      </c>
      <c r="AZ53" s="28">
        <v>142.85267890231799</v>
      </c>
      <c r="BA53" s="28">
        <v>8011.5605211726297</v>
      </c>
      <c r="BB53" s="28">
        <v>222.39796406466101</v>
      </c>
      <c r="BC53" s="28">
        <v>33.801358887106801</v>
      </c>
      <c r="BD53" s="28">
        <v>11447.206412253199</v>
      </c>
      <c r="BE53" s="28">
        <v>1046.5792349481901</v>
      </c>
      <c r="BF53" s="28">
        <v>44.496262500151502</v>
      </c>
      <c r="BG53" s="28">
        <v>314.82214455706401</v>
      </c>
      <c r="BH53" s="28">
        <v>1.2625607658856699</v>
      </c>
      <c r="BI53" s="28">
        <v>1124.3297954705999</v>
      </c>
      <c r="BJ53" s="28">
        <v>1927.95937586335</v>
      </c>
      <c r="BK53" s="28">
        <v>0</v>
      </c>
      <c r="BL53" s="28">
        <v>887.05110677718903</v>
      </c>
      <c r="BM53" s="28">
        <v>2731.9470788396102</v>
      </c>
      <c r="BN53" s="28">
        <v>16246.081981044499</v>
      </c>
      <c r="BO53" s="28">
        <v>84022.688311424907</v>
      </c>
      <c r="BP53" s="28">
        <v>622.30338063940303</v>
      </c>
      <c r="BR53" s="81">
        <f t="shared" si="0"/>
        <v>-1.9318257476767534E-5</v>
      </c>
      <c r="BS53" s="81">
        <f t="shared" si="1"/>
        <v>-1.8879825626490264E-5</v>
      </c>
      <c r="BT53" s="81">
        <f t="shared" si="2"/>
        <v>-2.0309824170654559E-5</v>
      </c>
      <c r="BU53" s="81">
        <f t="shared" si="6"/>
        <v>1.3619640781095375E-5</v>
      </c>
      <c r="BV53" s="81">
        <f t="shared" si="6"/>
        <v>3.143931764305946E-5</v>
      </c>
      <c r="BW53" s="81">
        <f t="shared" si="4"/>
        <v>-2.583804048438491E-5</v>
      </c>
      <c r="BX53" s="81">
        <f t="shared" si="5"/>
        <v>-2.0899805854151605E-5</v>
      </c>
    </row>
    <row r="54" spans="1:76" x14ac:dyDescent="0.3">
      <c r="A54" s="30" t="s">
        <v>458</v>
      </c>
      <c r="B54" s="91">
        <v>231.73564715000001</v>
      </c>
      <c r="C54" s="91">
        <v>2.6560311052999999</v>
      </c>
      <c r="D54" s="91">
        <v>14.438950406</v>
      </c>
      <c r="E54" s="91">
        <v>34.500754278999999</v>
      </c>
      <c r="F54" s="91">
        <v>23.508820352000001</v>
      </c>
      <c r="G54" s="91">
        <v>1.7467946486999999</v>
      </c>
      <c r="H54" s="91">
        <v>48.128052846000003</v>
      </c>
      <c r="J54" s="30" t="s">
        <v>458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R54" s="81">
        <f t="shared" si="0"/>
        <v>-1</v>
      </c>
      <c r="BS54" s="81">
        <f t="shared" si="1"/>
        <v>-1</v>
      </c>
      <c r="BT54" s="81">
        <f t="shared" si="2"/>
        <v>-1</v>
      </c>
      <c r="BU54" s="81">
        <f t="shared" si="6"/>
        <v>-1</v>
      </c>
      <c r="BV54" s="81">
        <f t="shared" si="6"/>
        <v>-1</v>
      </c>
      <c r="BW54" s="81">
        <f t="shared" si="4"/>
        <v>-1</v>
      </c>
      <c r="BX54" s="81">
        <f t="shared" si="5"/>
        <v>-1</v>
      </c>
    </row>
    <row r="55" spans="1:76" x14ac:dyDescent="0.3">
      <c r="A55" s="30" t="s">
        <v>459</v>
      </c>
      <c r="B55" s="91">
        <v>1557452.7723000001</v>
      </c>
      <c r="C55" s="91">
        <v>22749.960155000001</v>
      </c>
      <c r="D55" s="91">
        <v>89635.372701</v>
      </c>
      <c r="E55" s="91">
        <v>297924.44040999998</v>
      </c>
      <c r="F55" s="91">
        <v>156095.18496000001</v>
      </c>
      <c r="G55" s="91">
        <v>7652.9400474000004</v>
      </c>
      <c r="H55" s="91">
        <v>503884.98762999999</v>
      </c>
      <c r="J55" s="30" t="s">
        <v>459</v>
      </c>
      <c r="K55" s="28">
        <v>11873.0074677108</v>
      </c>
      <c r="L55" s="28">
        <v>11903.7445262652</v>
      </c>
      <c r="M55" s="28">
        <v>11903.7445262652</v>
      </c>
      <c r="N55" s="28">
        <v>37951.988890791799</v>
      </c>
      <c r="O55" s="28">
        <v>10641.834087528299</v>
      </c>
      <c r="P55" s="28">
        <v>100578.390643932</v>
      </c>
      <c r="Q55" s="28">
        <v>1361347.49391359</v>
      </c>
      <c r="R55" s="28">
        <v>24901.959529399701</v>
      </c>
      <c r="S55" s="28">
        <v>12834.180989307801</v>
      </c>
      <c r="T55" s="28">
        <v>5905.9785347844399</v>
      </c>
      <c r="U55" s="28">
        <v>385.22329016158398</v>
      </c>
      <c r="V55" s="28">
        <v>47922.410386021002</v>
      </c>
      <c r="W55" s="28">
        <v>47922.410386021002</v>
      </c>
      <c r="X55" s="28">
        <v>335415681.58740699</v>
      </c>
      <c r="Y55" s="28">
        <v>0</v>
      </c>
      <c r="Z55" s="28">
        <v>5622.2302031925001</v>
      </c>
      <c r="AA55" s="28">
        <v>2204.05723105782</v>
      </c>
      <c r="AB55" s="28">
        <v>4733.1165388245399</v>
      </c>
      <c r="AC55" s="28">
        <v>42799.589843810303</v>
      </c>
      <c r="AD55" s="28">
        <v>0</v>
      </c>
      <c r="AE55" s="28">
        <v>19737.0834937361</v>
      </c>
      <c r="AF55" s="28">
        <v>0</v>
      </c>
      <c r="AG55" s="28">
        <v>71038.287030010397</v>
      </c>
      <c r="AH55" s="28">
        <v>7893.1396767980004</v>
      </c>
      <c r="AI55" s="28">
        <v>78931.426706808401</v>
      </c>
      <c r="AJ55" s="28">
        <v>0</v>
      </c>
      <c r="AK55" s="28">
        <v>32952.942731267402</v>
      </c>
      <c r="AL55" s="28">
        <v>81.3621770307048</v>
      </c>
      <c r="AM55" s="28">
        <v>57409.713949534198</v>
      </c>
      <c r="AN55" s="28">
        <v>510.02476152846401</v>
      </c>
      <c r="AO55" s="28">
        <v>5854.7352362528</v>
      </c>
      <c r="AP55" s="28">
        <v>12973.2049898311</v>
      </c>
      <c r="AQ55" s="28">
        <v>57.640982919801303</v>
      </c>
      <c r="AR55" s="28">
        <v>0</v>
      </c>
      <c r="AS55" s="28">
        <v>4174.32976382986</v>
      </c>
      <c r="AT55" s="28">
        <v>266231.77261487202</v>
      </c>
      <c r="AU55" s="28">
        <v>136080.444916001</v>
      </c>
      <c r="AV55" s="28">
        <v>130151.32769886999</v>
      </c>
      <c r="AW55" s="28">
        <v>44.812253284611103</v>
      </c>
      <c r="AX55" s="28">
        <v>2.1093900120703002</v>
      </c>
      <c r="AY55" s="28">
        <v>1907.4430353566199</v>
      </c>
      <c r="AZ55" s="28">
        <v>783.64280596570802</v>
      </c>
      <c r="BA55" s="28">
        <v>43761.001061745897</v>
      </c>
      <c r="BB55" s="28">
        <v>1235.32071084729</v>
      </c>
      <c r="BC55" s="28">
        <v>189.25159107679201</v>
      </c>
      <c r="BD55" s="28">
        <v>62527.2885830343</v>
      </c>
      <c r="BE55" s="28">
        <v>5581.4820963887996</v>
      </c>
      <c r="BF55" s="28">
        <v>240.38101514553199</v>
      </c>
      <c r="BG55" s="28">
        <v>1731.0645876971</v>
      </c>
      <c r="BH55" s="28">
        <v>6.8319704425227403</v>
      </c>
      <c r="BI55" s="28">
        <v>6409.5877465346102</v>
      </c>
      <c r="BJ55" s="28">
        <v>10293.257281283801</v>
      </c>
      <c r="BK55" s="28">
        <v>0</v>
      </c>
      <c r="BL55" s="28">
        <v>4709.0654169854297</v>
      </c>
      <c r="BM55" s="28">
        <v>14537.1331931198</v>
      </c>
      <c r="BN55" s="28">
        <v>86248.012605169293</v>
      </c>
      <c r="BO55" s="28">
        <v>447119.64639715099</v>
      </c>
      <c r="BP55" s="28">
        <v>3315.2078350721399</v>
      </c>
      <c r="BR55" s="81">
        <f t="shared" si="0"/>
        <v>-0.1259141091622365</v>
      </c>
      <c r="BS55" s="81">
        <f t="shared" si="1"/>
        <v>-0.13243437090599602</v>
      </c>
      <c r="BT55" s="81">
        <f t="shared" si="2"/>
        <v>-0.11941653915912354</v>
      </c>
      <c r="BU55" s="81">
        <f t="shared" si="6"/>
        <v>-0.10637820700951185</v>
      </c>
      <c r="BV55" s="81">
        <f t="shared" si="6"/>
        <v>-0.12822138010937281</v>
      </c>
      <c r="BW55" s="81">
        <f t="shared" si="4"/>
        <v>-0.1624672731217599</v>
      </c>
      <c r="BX55" s="81">
        <f t="shared" si="5"/>
        <v>-0.11265535315874796</v>
      </c>
    </row>
    <row r="56" spans="1:76" x14ac:dyDescent="0.3">
      <c r="A56" s="30" t="s">
        <v>460</v>
      </c>
      <c r="B56" s="91">
        <v>1628998.6732999999</v>
      </c>
      <c r="C56" s="91">
        <v>23871.357437999999</v>
      </c>
      <c r="D56" s="91">
        <v>93944.757668999999</v>
      </c>
      <c r="E56" s="91">
        <v>318664.14127999998</v>
      </c>
      <c r="F56" s="91">
        <v>164320.0417</v>
      </c>
      <c r="G56" s="91">
        <v>7807.3521338</v>
      </c>
      <c r="H56" s="91">
        <v>528455.69244999997</v>
      </c>
      <c r="J56" s="30" t="s">
        <v>460</v>
      </c>
      <c r="K56" s="28">
        <v>9022.1102172535193</v>
      </c>
      <c r="L56" s="28">
        <v>8809.8046899073397</v>
      </c>
      <c r="M56" s="28">
        <v>8809.8046899073397</v>
      </c>
      <c r="N56" s="28">
        <v>28339.425947353899</v>
      </c>
      <c r="O56" s="28">
        <v>8051.2942702640603</v>
      </c>
      <c r="P56" s="28">
        <v>76427.896050573603</v>
      </c>
      <c r="Q56" s="28">
        <v>1018511.47376687</v>
      </c>
      <c r="R56" s="28">
        <v>18742.680992091398</v>
      </c>
      <c r="S56" s="28">
        <v>9752.4869366344792</v>
      </c>
      <c r="T56" s="28">
        <v>4460.9376952554303</v>
      </c>
      <c r="U56" s="28">
        <v>292.72507342882602</v>
      </c>
      <c r="V56" s="28">
        <v>36255.652429186201</v>
      </c>
      <c r="W56" s="28">
        <v>36255.652429186201</v>
      </c>
      <c r="X56" s="28">
        <v>250432530.070126</v>
      </c>
      <c r="Y56" s="28">
        <v>0</v>
      </c>
      <c r="Z56" s="28">
        <v>4212.8564409328901</v>
      </c>
      <c r="AA56" s="28">
        <v>1662.3849138729099</v>
      </c>
      <c r="AB56" s="28">
        <v>3582.2296773927501</v>
      </c>
      <c r="AC56" s="28">
        <v>32522.704350360102</v>
      </c>
      <c r="AD56" s="28">
        <v>0</v>
      </c>
      <c r="AE56" s="28">
        <v>14818.0233737407</v>
      </c>
      <c r="AF56" s="28">
        <v>0</v>
      </c>
      <c r="AG56" s="28">
        <v>53369.084733411597</v>
      </c>
      <c r="AH56" s="28">
        <v>5929.8964329877599</v>
      </c>
      <c r="AI56" s="28">
        <v>59298.981166399302</v>
      </c>
      <c r="AJ56" s="28">
        <v>0</v>
      </c>
      <c r="AK56" s="28">
        <v>24945.899116877299</v>
      </c>
      <c r="AL56" s="28">
        <v>61.2485969209147</v>
      </c>
      <c r="AM56" s="28">
        <v>43301.208098657698</v>
      </c>
      <c r="AN56" s="28">
        <v>386.54862503701003</v>
      </c>
      <c r="AO56" s="28">
        <v>4291.51249469512</v>
      </c>
      <c r="AP56" s="28">
        <v>9663.25646753418</v>
      </c>
      <c r="AQ56" s="28">
        <v>43.5807296949354</v>
      </c>
      <c r="AR56" s="28">
        <v>0</v>
      </c>
      <c r="AS56" s="28">
        <v>3049.9008554264001</v>
      </c>
      <c r="AT56" s="28">
        <v>201290.05561000601</v>
      </c>
      <c r="AU56" s="28">
        <v>101602.31685627899</v>
      </c>
      <c r="AV56" s="28">
        <v>99687.738753727099</v>
      </c>
      <c r="AW56" s="28">
        <v>32.6568135793691</v>
      </c>
      <c r="AX56" s="28">
        <v>1.60100522131648</v>
      </c>
      <c r="AY56" s="28">
        <v>1407.54335295446</v>
      </c>
      <c r="AZ56" s="28">
        <v>583.7632838065</v>
      </c>
      <c r="BA56" s="28">
        <v>32757.321431130302</v>
      </c>
      <c r="BB56" s="28">
        <v>907.32986996037198</v>
      </c>
      <c r="BC56" s="28">
        <v>137.75504506137099</v>
      </c>
      <c r="BD56" s="28">
        <v>46804.818744798402</v>
      </c>
      <c r="BE56" s="28">
        <v>4196.3462421018503</v>
      </c>
      <c r="BF56" s="28">
        <v>182.19447363878299</v>
      </c>
      <c r="BG56" s="28">
        <v>1286.11648607505</v>
      </c>
      <c r="BH56" s="28">
        <v>5.1685807446110701</v>
      </c>
      <c r="BI56" s="28">
        <v>4667.22546645281</v>
      </c>
      <c r="BJ56" s="28">
        <v>7719.1515891729196</v>
      </c>
      <c r="BK56" s="28">
        <v>0</v>
      </c>
      <c r="BL56" s="28">
        <v>3578.0791167430898</v>
      </c>
      <c r="BM56" s="28">
        <v>10986.092047428299</v>
      </c>
      <c r="BN56" s="28">
        <v>65528.579495117097</v>
      </c>
      <c r="BO56" s="28">
        <v>337863.13886307599</v>
      </c>
      <c r="BP56" s="28">
        <v>2498.7121065880001</v>
      </c>
      <c r="BR56" s="81">
        <f t="shared" si="0"/>
        <v>-0.37476224476992026</v>
      </c>
      <c r="BS56" s="81">
        <f t="shared" si="1"/>
        <v>-0.37925510050164157</v>
      </c>
      <c r="BT56" s="81">
        <f t="shared" si="2"/>
        <v>-0.36878882188051193</v>
      </c>
      <c r="BU56" s="81">
        <f t="shared" si="6"/>
        <v>-0.36833163969604327</v>
      </c>
      <c r="BV56" s="81">
        <f t="shared" si="6"/>
        <v>-0.38168031236399697</v>
      </c>
      <c r="BW56" s="81">
        <f t="shared" si="4"/>
        <v>-0.40220123462252821</v>
      </c>
      <c r="BX56" s="81">
        <f t="shared" si="5"/>
        <v>-0.36065947686798161</v>
      </c>
    </row>
    <row r="57" spans="1:76" x14ac:dyDescent="0.3">
      <c r="BR57" s="25"/>
      <c r="BS57" s="25"/>
      <c r="BT57" s="25"/>
      <c r="BU57" s="25"/>
      <c r="BV57" s="25"/>
      <c r="BW57" s="25"/>
      <c r="BX57" s="25"/>
    </row>
    <row r="58" spans="1:76" x14ac:dyDescent="0.3">
      <c r="A58" s="3"/>
      <c r="BR58" s="25"/>
      <c r="BS58" s="25" t="str">
        <f>IF(AE58&lt;&gt;0,(AE58-C58)/C58,"")</f>
        <v/>
      </c>
      <c r="BT58" s="25" t="str">
        <f>IF(AI58&lt;&gt;0,(AI58-D58)/D58,"")</f>
        <v/>
      </c>
      <c r="BU58" s="25" t="str">
        <f t="shared" ref="BU58:BV61" si="7">IF(AT58&lt;&gt;0,(AT58-E58)/E58,"")</f>
        <v/>
      </c>
      <c r="BV58" s="25" t="str">
        <f t="shared" si="7"/>
        <v/>
      </c>
      <c r="BW58" s="25" t="str">
        <f>IF(BI58&lt;&gt;0,(BI58-G58)/G58,"")</f>
        <v/>
      </c>
      <c r="BX58" s="25" t="str">
        <f>IF(BO58&lt;&gt;0,(BO58-H58)/H58,"")</f>
        <v/>
      </c>
    </row>
    <row r="59" spans="1:76" x14ac:dyDescent="0.3">
      <c r="A59" s="4" t="s">
        <v>55</v>
      </c>
      <c r="B59" s="1">
        <f t="shared" ref="B59:H59" si="8">SUM(B3:B56)</f>
        <v>18815132.991536476</v>
      </c>
      <c r="C59" s="1">
        <f t="shared" si="8"/>
        <v>308317.28449988691</v>
      </c>
      <c r="D59" s="1">
        <f t="shared" si="8"/>
        <v>725903.66581052612</v>
      </c>
      <c r="E59" s="1">
        <f t="shared" si="8"/>
        <v>2714221.0823948663</v>
      </c>
      <c r="F59" s="1">
        <f t="shared" si="8"/>
        <v>1841729.9798411035</v>
      </c>
      <c r="G59" s="1">
        <f t="shared" si="8"/>
        <v>137981.6408320902</v>
      </c>
      <c r="H59" s="1">
        <f t="shared" si="8"/>
        <v>5410473.4172879802</v>
      </c>
      <c r="K59" s="1">
        <f t="shared" ref="K59:AP59" si="9">SUM(K3:K56)</f>
        <v>113100.20202291531</v>
      </c>
      <c r="L59" s="1">
        <f t="shared" si="9"/>
        <v>177836.7191787253</v>
      </c>
      <c r="M59" s="1">
        <f t="shared" si="9"/>
        <v>177836.7191787253</v>
      </c>
      <c r="N59" s="1">
        <f t="shared" si="9"/>
        <v>498170.29933231499</v>
      </c>
      <c r="O59" s="1">
        <f t="shared" si="9"/>
        <v>111015.91964681489</v>
      </c>
      <c r="P59" s="1">
        <f t="shared" si="9"/>
        <v>958094.62117985426</v>
      </c>
      <c r="Q59" s="1">
        <f t="shared" si="9"/>
        <v>16401124.045224726</v>
      </c>
      <c r="R59" s="1">
        <f t="shared" si="9"/>
        <v>286412.33132564375</v>
      </c>
      <c r="S59" s="1">
        <f t="shared" si="9"/>
        <v>122256.18501743831</v>
      </c>
      <c r="T59" s="1">
        <f t="shared" si="9"/>
        <v>63621.361863741578</v>
      </c>
      <c r="U59" s="1">
        <f t="shared" si="9"/>
        <v>3669.5873462629447</v>
      </c>
      <c r="V59" s="1">
        <f t="shared" si="9"/>
        <v>500207.27277468075</v>
      </c>
      <c r="W59" s="1">
        <f t="shared" si="9"/>
        <v>500207.27277468075</v>
      </c>
      <c r="X59" s="1">
        <f t="shared" si="9"/>
        <v>2739133615.5053501</v>
      </c>
      <c r="Y59" s="1">
        <f t="shared" si="9"/>
        <v>0</v>
      </c>
      <c r="Z59" s="1">
        <f t="shared" si="9"/>
        <v>69796.535734055913</v>
      </c>
      <c r="AA59" s="1">
        <f t="shared" si="9"/>
        <v>24398.095457875341</v>
      </c>
      <c r="AB59" s="1">
        <f t="shared" si="9"/>
        <v>49022.044160489626</v>
      </c>
      <c r="AC59" s="1">
        <f t="shared" si="9"/>
        <v>407702.37535919395</v>
      </c>
      <c r="AD59" s="1">
        <f t="shared" si="9"/>
        <v>0</v>
      </c>
      <c r="AE59" s="1">
        <f t="shared" si="9"/>
        <v>269739.06697152363</v>
      </c>
      <c r="AF59" s="1">
        <f t="shared" si="9"/>
        <v>0</v>
      </c>
      <c r="AG59" s="1">
        <f t="shared" si="9"/>
        <v>587800.67992568319</v>
      </c>
      <c r="AH59" s="1">
        <f t="shared" si="9"/>
        <v>65311.337133414068</v>
      </c>
      <c r="AI59" s="1">
        <f t="shared" si="9"/>
        <v>653112.01705909695</v>
      </c>
      <c r="AJ59" s="1">
        <f t="shared" si="9"/>
        <v>0</v>
      </c>
      <c r="AK59" s="1">
        <f t="shared" si="9"/>
        <v>339748.16728792991</v>
      </c>
      <c r="AL59" s="1">
        <f t="shared" si="9"/>
        <v>957.01218603017969</v>
      </c>
      <c r="AM59" s="1">
        <f t="shared" si="9"/>
        <v>635346.17176750407</v>
      </c>
      <c r="AN59" s="1">
        <f t="shared" si="9"/>
        <v>5947.1565525013002</v>
      </c>
      <c r="AO59" s="1">
        <f t="shared" si="9"/>
        <v>71174.426487151795</v>
      </c>
      <c r="AP59" s="1">
        <f t="shared" si="9"/>
        <v>154644.83038572432</v>
      </c>
      <c r="AQ59" s="1">
        <f t="shared" ref="AQ59:BP59" si="10">SUM(AQ3:AQ56)</f>
        <v>674.22124776149133</v>
      </c>
      <c r="AR59" s="1">
        <f t="shared" si="10"/>
        <v>0</v>
      </c>
      <c r="AS59" s="1">
        <f t="shared" si="10"/>
        <v>50943.167957140868</v>
      </c>
      <c r="AT59" s="1">
        <f t="shared" si="10"/>
        <v>2397699.1837277669</v>
      </c>
      <c r="AU59" s="1">
        <f t="shared" si="10"/>
        <v>1617323.3418078288</v>
      </c>
      <c r="AV59" s="1">
        <f t="shared" si="10"/>
        <v>780375.84191993822</v>
      </c>
      <c r="AW59" s="1">
        <f t="shared" si="10"/>
        <v>548.5693615337442</v>
      </c>
      <c r="AX59" s="1">
        <f t="shared" si="10"/>
        <v>24.550810479167264</v>
      </c>
      <c r="AY59" s="1">
        <f t="shared" si="10"/>
        <v>23001.211282900342</v>
      </c>
      <c r="AZ59" s="1">
        <f t="shared" si="10"/>
        <v>9340.1395213595824</v>
      </c>
      <c r="BA59" s="1">
        <f t="shared" si="10"/>
        <v>518430.80579881201</v>
      </c>
      <c r="BB59" s="1">
        <f t="shared" si="10"/>
        <v>14980.785991936904</v>
      </c>
      <c r="BC59" s="1">
        <f t="shared" si="10"/>
        <v>2319.9452372426304</v>
      </c>
      <c r="BD59" s="1">
        <f t="shared" si="10"/>
        <v>740753.43174307153</v>
      </c>
      <c r="BE59" s="1">
        <f t="shared" si="10"/>
        <v>65455.745890495498</v>
      </c>
      <c r="BF59" s="1">
        <f t="shared" si="10"/>
        <v>2802.7767917926503</v>
      </c>
      <c r="BG59" s="1">
        <f t="shared" si="10"/>
        <v>20700.459468680416</v>
      </c>
      <c r="BH59" s="1">
        <f t="shared" si="10"/>
        <v>79.850983711405974</v>
      </c>
      <c r="BI59" s="1">
        <f t="shared" si="10"/>
        <v>120184.11282349697</v>
      </c>
      <c r="BJ59" s="1">
        <f t="shared" si="10"/>
        <v>126088.36615677449</v>
      </c>
      <c r="BK59" s="1">
        <f t="shared" si="10"/>
        <v>0</v>
      </c>
      <c r="BL59" s="1">
        <f t="shared" si="10"/>
        <v>44928.980437581937</v>
      </c>
      <c r="BM59" s="1">
        <f t="shared" si="10"/>
        <v>155007.90215907333</v>
      </c>
      <c r="BN59" s="1">
        <f t="shared" si="10"/>
        <v>824294.73816632642</v>
      </c>
      <c r="BO59" s="1">
        <f t="shared" si="10"/>
        <v>4777633.393501902</v>
      </c>
      <c r="BP59" s="1">
        <f t="shared" si="10"/>
        <v>37175.794125549794</v>
      </c>
      <c r="BQ59" s="1"/>
      <c r="BR59" s="81">
        <f t="shared" ref="BR59" si="11">IF(B59&lt;&gt;0,(Q59-B59)/B59,"")</f>
        <v>-0.1283014553975054</v>
      </c>
      <c r="BS59" s="25">
        <f>IF(AE59&lt;&gt;0,(AE59-C59)/C59,"")</f>
        <v>-0.12512505612826721</v>
      </c>
      <c r="BT59" s="25">
        <f>IF(AI59&lt;&gt;0,(AI59-D59)/D59,"")</f>
        <v>-0.10027728496198157</v>
      </c>
      <c r="BU59" s="25">
        <f t="shared" si="7"/>
        <v>-0.11661610792140022</v>
      </c>
      <c r="BV59" s="25">
        <f t="shared" si="7"/>
        <v>-0.1218455693774587</v>
      </c>
      <c r="BW59" s="25">
        <f>IF(BI59&lt;&gt;0,(BI59-G59)/G59,"")</f>
        <v>-0.12898475406776064</v>
      </c>
      <c r="BX59" s="25">
        <f>IF(BO59&lt;&gt;0,(BO59-H59)/H59,"")</f>
        <v>-0.11696573940534978</v>
      </c>
    </row>
    <row r="60" spans="1:76" x14ac:dyDescent="0.3">
      <c r="A60" s="4" t="s">
        <v>74</v>
      </c>
      <c r="B60" s="1">
        <f t="shared" ref="B60:H60" si="12">SUM(B3:B16)</f>
        <v>7866704.1474488247</v>
      </c>
      <c r="C60" s="1">
        <f t="shared" si="12"/>
        <v>130771.73922365374</v>
      </c>
      <c r="D60" s="1">
        <f t="shared" si="12"/>
        <v>160529.88678931925</v>
      </c>
      <c r="E60" s="1">
        <f t="shared" si="12"/>
        <v>850374.84659874672</v>
      </c>
      <c r="F60" s="1">
        <f t="shared" si="12"/>
        <v>720943.77891055192</v>
      </c>
      <c r="G60" s="1">
        <f t="shared" si="12"/>
        <v>74205.215435866092</v>
      </c>
      <c r="H60" s="1">
        <f t="shared" si="12"/>
        <v>1877074.6547760856</v>
      </c>
      <c r="K60" s="1">
        <f t="shared" ref="K60:AP60" si="13">SUM(K3:K16)</f>
        <v>40763.293901444384</v>
      </c>
      <c r="L60" s="1">
        <f t="shared" si="13"/>
        <v>36809.569158246086</v>
      </c>
      <c r="M60" s="1">
        <f t="shared" si="13"/>
        <v>36809.569158246086</v>
      </c>
      <c r="N60" s="1">
        <f t="shared" si="13"/>
        <v>121692.06824103478</v>
      </c>
      <c r="O60" s="1">
        <f t="shared" si="13"/>
        <v>35929.356497989807</v>
      </c>
      <c r="P60" s="1">
        <f t="shared" si="13"/>
        <v>345315.71885244659</v>
      </c>
      <c r="Q60" s="1">
        <f t="shared" si="13"/>
        <v>6284147.5106282923</v>
      </c>
      <c r="R60" s="1">
        <f t="shared" si="13"/>
        <v>82395.915117500554</v>
      </c>
      <c r="S60" s="1">
        <f t="shared" si="13"/>
        <v>44063.293862011509</v>
      </c>
      <c r="T60" s="1">
        <f t="shared" si="13"/>
        <v>19813.216101512895</v>
      </c>
      <c r="U60" s="1">
        <f t="shared" si="13"/>
        <v>1322.5950509313145</v>
      </c>
      <c r="V60" s="1">
        <f t="shared" si="13"/>
        <v>161778.98755963246</v>
      </c>
      <c r="W60" s="1">
        <f t="shared" si="13"/>
        <v>161778.98755963246</v>
      </c>
      <c r="X60" s="1">
        <f t="shared" si="13"/>
        <v>185001571.58067638</v>
      </c>
      <c r="Y60" s="1">
        <f t="shared" si="13"/>
        <v>0</v>
      </c>
      <c r="Z60" s="1">
        <f t="shared" si="13"/>
        <v>18279.787830145637</v>
      </c>
      <c r="AA60" s="1">
        <f t="shared" si="13"/>
        <v>7352.7713305901407</v>
      </c>
      <c r="AB60" s="1">
        <f t="shared" si="13"/>
        <v>16002.198412988604</v>
      </c>
      <c r="AC60" s="1">
        <f t="shared" si="13"/>
        <v>146943.7929032775</v>
      </c>
      <c r="AD60" s="1">
        <f t="shared" si="13"/>
        <v>0</v>
      </c>
      <c r="AE60" s="1">
        <f t="shared" si="13"/>
        <v>104709.59731724058</v>
      </c>
      <c r="AF60" s="1">
        <f t="shared" si="13"/>
        <v>0</v>
      </c>
      <c r="AG60" s="1">
        <f t="shared" si="13"/>
        <v>120947.65830595777</v>
      </c>
      <c r="AH60" s="1">
        <f t="shared" si="13"/>
        <v>13438.780151144543</v>
      </c>
      <c r="AI60" s="1">
        <f t="shared" si="13"/>
        <v>134386.43845710225</v>
      </c>
      <c r="AJ60" s="1">
        <f t="shared" si="13"/>
        <v>0</v>
      </c>
      <c r="AK60" s="1">
        <f t="shared" si="13"/>
        <v>111508.82831657078</v>
      </c>
      <c r="AL60" s="1">
        <f t="shared" si="13"/>
        <v>352.95545187770887</v>
      </c>
      <c r="AM60" s="1">
        <f t="shared" si="13"/>
        <v>191532.61873416664</v>
      </c>
      <c r="AN60" s="1">
        <f t="shared" si="13"/>
        <v>2241.2608356609712</v>
      </c>
      <c r="AO60" s="1">
        <f t="shared" si="13"/>
        <v>24121.497417000679</v>
      </c>
      <c r="AP60" s="1">
        <f t="shared" si="13"/>
        <v>55145.325381432071</v>
      </c>
      <c r="AQ60" s="1">
        <f t="shared" ref="AQ60:BP60" si="14">SUM(AQ3:AQ16)</f>
        <v>252.13321987539382</v>
      </c>
      <c r="AR60" s="1">
        <f t="shared" si="14"/>
        <v>0</v>
      </c>
      <c r="AS60" s="1">
        <f t="shared" si="14"/>
        <v>17089.49636928695</v>
      </c>
      <c r="AT60" s="1">
        <f t="shared" si="14"/>
        <v>685353.39939417201</v>
      </c>
      <c r="AU60" s="1">
        <f t="shared" si="14"/>
        <v>581099.92702533898</v>
      </c>
      <c r="AV60" s="1">
        <f t="shared" si="14"/>
        <v>104253.47236883228</v>
      </c>
      <c r="AW60" s="1">
        <f t="shared" si="14"/>
        <v>182.52924651240934</v>
      </c>
      <c r="AX60" s="1">
        <f t="shared" si="14"/>
        <v>9.294772103488695</v>
      </c>
      <c r="AY60" s="1">
        <f t="shared" si="14"/>
        <v>7962.1692630714615</v>
      </c>
      <c r="AZ60" s="1">
        <f t="shared" si="14"/>
        <v>3331.6776196790051</v>
      </c>
      <c r="BA60" s="1">
        <f t="shared" si="14"/>
        <v>187794.63699500187</v>
      </c>
      <c r="BB60" s="1">
        <f t="shared" si="14"/>
        <v>5109.8220674370577</v>
      </c>
      <c r="BC60" s="1">
        <f t="shared" si="14"/>
        <v>769.08067661519863</v>
      </c>
      <c r="BD60" s="1">
        <f t="shared" si="14"/>
        <v>268329.59594635805</v>
      </c>
      <c r="BE60" s="1">
        <f t="shared" si="14"/>
        <v>18388.853957598265</v>
      </c>
      <c r="BF60" s="1">
        <f t="shared" si="14"/>
        <v>1056.4305222366431</v>
      </c>
      <c r="BG60" s="1">
        <f t="shared" si="14"/>
        <v>7322.1024168979729</v>
      </c>
      <c r="BH60" s="1">
        <f t="shared" si="14"/>
        <v>29.918824292804565</v>
      </c>
      <c r="BI60" s="1">
        <f t="shared" si="14"/>
        <v>60921.861254960066</v>
      </c>
      <c r="BJ60" s="1">
        <f t="shared" si="14"/>
        <v>33573.577254084084</v>
      </c>
      <c r="BK60" s="1">
        <f t="shared" si="14"/>
        <v>0</v>
      </c>
      <c r="BL60" s="1">
        <f t="shared" si="14"/>
        <v>16162.949033069448</v>
      </c>
      <c r="BM60" s="1">
        <f t="shared" si="14"/>
        <v>48869.413742841265</v>
      </c>
      <c r="BN60" s="1">
        <f t="shared" si="14"/>
        <v>295946.81000942684</v>
      </c>
      <c r="BO60" s="1">
        <f t="shared" si="14"/>
        <v>1502424.5428738436</v>
      </c>
      <c r="BP60" s="1">
        <f t="shared" si="14"/>
        <v>11029.625101589469</v>
      </c>
      <c r="BQ60" s="1"/>
      <c r="BR60" s="81">
        <f t="shared" ref="BR60:BR61" si="15">IF(B60&lt;&gt;0,(Q60-B60)/B60,"")</f>
        <v>-0.20117149535028034</v>
      </c>
      <c r="BS60" s="25">
        <f>IF(AE60&lt;&gt;0,(AE60-C60)/C60,"")</f>
        <v>-0.19929490929106716</v>
      </c>
      <c r="BT60" s="25">
        <f>IF(AI60&lt;&gt;0,(AI60-D60)/D60,"")</f>
        <v>-0.16285720282434307</v>
      </c>
      <c r="BU60" s="25">
        <f t="shared" si="7"/>
        <v>-0.19405730057116899</v>
      </c>
      <c r="BV60" s="25">
        <f t="shared" si="7"/>
        <v>-0.19397331106253082</v>
      </c>
      <c r="BW60" s="25">
        <f>IF(BI60&lt;&gt;0,(BI60-G60)/G60,"")</f>
        <v>-0.17900836353458918</v>
      </c>
      <c r="BX60" s="25">
        <f>IF(BO60&lt;&gt;0,(BO60-H60)/H60,"")</f>
        <v>-0.19959254734433229</v>
      </c>
    </row>
    <row r="61" spans="1:76" x14ac:dyDescent="0.3">
      <c r="A61" s="4" t="s">
        <v>127</v>
      </c>
      <c r="B61" s="1">
        <f t="shared" ref="B61:H61" si="16">SUM(B17:B48)</f>
        <v>7165157.6898828</v>
      </c>
      <c r="C61" s="1">
        <f t="shared" si="16"/>
        <v>121178.11650628802</v>
      </c>
      <c r="D61" s="1">
        <f t="shared" si="16"/>
        <v>348519.04366064107</v>
      </c>
      <c r="E61" s="1">
        <f t="shared" si="16"/>
        <v>1158999.8991738199</v>
      </c>
      <c r="F61" s="1">
        <f t="shared" si="16"/>
        <v>748427.12965364021</v>
      </c>
      <c r="G61" s="1">
        <f t="shared" si="16"/>
        <v>45384.900641942411</v>
      </c>
      <c r="H61" s="1">
        <f t="shared" si="16"/>
        <v>2273113.8789268499</v>
      </c>
      <c r="K61" s="1">
        <f t="shared" ref="K61:BP61" si="17">SUM(K17:K48)</f>
        <v>48340.621038832505</v>
      </c>
      <c r="L61" s="1">
        <f t="shared" si="17"/>
        <v>103393.56841295668</v>
      </c>
      <c r="M61" s="1">
        <f t="shared" si="17"/>
        <v>103393.56841295668</v>
      </c>
      <c r="N61" s="1">
        <f t="shared" si="17"/>
        <v>270989.44328619912</v>
      </c>
      <c r="O61" s="1">
        <f t="shared" si="17"/>
        <v>51547.216145730425</v>
      </c>
      <c r="P61" s="1">
        <f t="shared" si="17"/>
        <v>409502.04915802291</v>
      </c>
      <c r="Q61" s="1">
        <f t="shared" si="17"/>
        <v>7140534.574371784</v>
      </c>
      <c r="R61" s="1">
        <f t="shared" si="17"/>
        <v>143323.34823998396</v>
      </c>
      <c r="S61" s="1">
        <f t="shared" si="17"/>
        <v>52254.000651121423</v>
      </c>
      <c r="T61" s="1">
        <f t="shared" si="17"/>
        <v>30320.889433287834</v>
      </c>
      <c r="U61" s="1">
        <f t="shared" si="17"/>
        <v>1568.4256126682228</v>
      </c>
      <c r="V61" s="1">
        <f t="shared" si="17"/>
        <v>232366.65298512494</v>
      </c>
      <c r="W61" s="1">
        <f t="shared" si="17"/>
        <v>232366.65298512494</v>
      </c>
      <c r="X61" s="1">
        <f t="shared" si="17"/>
        <v>1840303990.7083848</v>
      </c>
      <c r="Y61" s="1">
        <f t="shared" si="17"/>
        <v>0</v>
      </c>
      <c r="Z61" s="1">
        <f t="shared" si="17"/>
        <v>36732.777817088783</v>
      </c>
      <c r="AA61" s="1">
        <f t="shared" si="17"/>
        <v>11873.974340513281</v>
      </c>
      <c r="AB61" s="1">
        <f t="shared" si="17"/>
        <v>22624.883462758411</v>
      </c>
      <c r="AC61" s="1">
        <f t="shared" si="17"/>
        <v>174257.25687549895</v>
      </c>
      <c r="AD61" s="1">
        <f t="shared" si="17"/>
        <v>0</v>
      </c>
      <c r="AE61" s="1">
        <f t="shared" si="17"/>
        <v>120730.97795986573</v>
      </c>
      <c r="AF61" s="1">
        <f t="shared" si="17"/>
        <v>0</v>
      </c>
      <c r="AG61" s="1">
        <f t="shared" si="17"/>
        <v>312511.77590880648</v>
      </c>
      <c r="AH61" s="1">
        <f t="shared" si="17"/>
        <v>34723.534662956481</v>
      </c>
      <c r="AI61" s="1">
        <f t="shared" si="17"/>
        <v>347235.31057176291</v>
      </c>
      <c r="AJ61" s="1">
        <f t="shared" si="17"/>
        <v>0</v>
      </c>
      <c r="AK61" s="1">
        <f t="shared" si="17"/>
        <v>156194.77229945068</v>
      </c>
      <c r="AL61" s="1">
        <f t="shared" si="17"/>
        <v>434.14789762276655</v>
      </c>
      <c r="AM61" s="1">
        <f t="shared" si="17"/>
        <v>309147.78478743683</v>
      </c>
      <c r="AN61" s="1">
        <f t="shared" si="17"/>
        <v>2657.6994399995529</v>
      </c>
      <c r="AO61" s="1">
        <f t="shared" si="17"/>
        <v>34075.83123764729</v>
      </c>
      <c r="AP61" s="1">
        <f t="shared" si="17"/>
        <v>71741.2667858473</v>
      </c>
      <c r="AQ61" s="1">
        <f t="shared" si="17"/>
        <v>302.94205501319976</v>
      </c>
      <c r="AR61" s="1">
        <f t="shared" si="17"/>
        <v>0</v>
      </c>
      <c r="AS61" s="1">
        <f t="shared" si="17"/>
        <v>24537.21754549212</v>
      </c>
      <c r="AT61" s="1">
        <f t="shared" si="17"/>
        <v>1156600.1072917145</v>
      </c>
      <c r="AU61" s="1">
        <f t="shared" si="17"/>
        <v>746619.61755696521</v>
      </c>
      <c r="AV61" s="1">
        <f t="shared" si="17"/>
        <v>409980.48973475175</v>
      </c>
      <c r="AW61" s="1">
        <f t="shared" si="17"/>
        <v>265.47885974076917</v>
      </c>
      <c r="AX61" s="1">
        <f t="shared" si="17"/>
        <v>10.935713934247117</v>
      </c>
      <c r="AY61" s="1">
        <f t="shared" si="17"/>
        <v>10871.997923057004</v>
      </c>
      <c r="AZ61" s="1">
        <f t="shared" si="17"/>
        <v>4332.1054096585549</v>
      </c>
      <c r="BA61" s="1">
        <f t="shared" si="17"/>
        <v>238047.98368533942</v>
      </c>
      <c r="BB61" s="1">
        <f t="shared" si="17"/>
        <v>7144.7868986782078</v>
      </c>
      <c r="BC61" s="1">
        <f t="shared" si="17"/>
        <v>1125.1264606842017</v>
      </c>
      <c r="BD61" s="1">
        <f t="shared" si="17"/>
        <v>340130.72201529081</v>
      </c>
      <c r="BE61" s="1">
        <f t="shared" si="17"/>
        <v>33197.903818832572</v>
      </c>
      <c r="BF61" s="1">
        <f t="shared" si="17"/>
        <v>1252.3786449154993</v>
      </c>
      <c r="BG61" s="1">
        <f t="shared" si="17"/>
        <v>9653.1665784280813</v>
      </c>
      <c r="BH61" s="1">
        <f t="shared" si="17"/>
        <v>35.830405616455245</v>
      </c>
      <c r="BI61" s="1">
        <f t="shared" si="17"/>
        <v>45255.982336201727</v>
      </c>
      <c r="BJ61" s="1">
        <f t="shared" si="17"/>
        <v>65805.348549950228</v>
      </c>
      <c r="BK61" s="1">
        <f t="shared" si="17"/>
        <v>0</v>
      </c>
      <c r="BL61" s="1">
        <f t="shared" si="17"/>
        <v>19233.615250062325</v>
      </c>
      <c r="BM61" s="1">
        <f t="shared" si="17"/>
        <v>73275.910623003816</v>
      </c>
      <c r="BN61" s="1">
        <f t="shared" si="17"/>
        <v>353463.654540975</v>
      </c>
      <c r="BO61" s="1">
        <f t="shared" si="17"/>
        <v>2262331.7783509614</v>
      </c>
      <c r="BP61" s="1">
        <f t="shared" si="17"/>
        <v>18267.14271514662</v>
      </c>
      <c r="BQ61" s="1"/>
      <c r="BR61" s="81">
        <f t="shared" si="15"/>
        <v>-3.4365071330926629E-3</v>
      </c>
      <c r="BS61" s="25">
        <f>IF(AE61&lt;&gt;0,(AE61-C61)/C61,"")</f>
        <v>-3.6899281760917751E-3</v>
      </c>
      <c r="BT61" s="25">
        <f>IF(AI61&lt;&gt;0,(AI61-D61)/D61,"")</f>
        <v>-3.6833943861275791E-3</v>
      </c>
      <c r="BU61" s="25">
        <f t="shared" si="7"/>
        <v>-2.0705712604600478E-3</v>
      </c>
      <c r="BV61" s="25">
        <f t="shared" si="7"/>
        <v>-2.415080941161878E-3</v>
      </c>
      <c r="BW61" s="25">
        <f>IF(BI61&lt;&gt;0,(BI61-G61)/G61,"")</f>
        <v>-2.8405549845259485E-3</v>
      </c>
      <c r="BX61" s="25">
        <f>IF(BO61&lt;&gt;0,(BO61-H61)/H61,"")</f>
        <v>-4.7433173831919152E-3</v>
      </c>
    </row>
    <row r="62" spans="1:76" x14ac:dyDescent="0.3">
      <c r="A62" s="4" t="s">
        <v>453</v>
      </c>
      <c r="B62" s="1">
        <f>SUM(B49:B56)</f>
        <v>3783271.1542048501</v>
      </c>
      <c r="C62" s="1">
        <f t="shared" ref="C62:H62" si="18">SUM(C49:C56)</f>
        <v>56367.428769945298</v>
      </c>
      <c r="D62" s="1">
        <f t="shared" si="18"/>
        <v>216854.735360566</v>
      </c>
      <c r="E62" s="1">
        <f t="shared" si="18"/>
        <v>704846.33662229893</v>
      </c>
      <c r="F62" s="1">
        <f t="shared" si="18"/>
        <v>372359.071276912</v>
      </c>
      <c r="G62" s="1">
        <f t="shared" si="18"/>
        <v>18391.524754281701</v>
      </c>
      <c r="H62" s="1">
        <f t="shared" si="18"/>
        <v>1260284.883585046</v>
      </c>
      <c r="K62" s="1">
        <f t="shared" ref="K62:BP62" si="19">SUM(K49:K56)</f>
        <v>23996.287082638395</v>
      </c>
      <c r="L62" s="1">
        <f t="shared" si="19"/>
        <v>37633.581607522523</v>
      </c>
      <c r="M62" s="1">
        <f t="shared" si="19"/>
        <v>37633.581607522523</v>
      </c>
      <c r="N62" s="1">
        <f t="shared" si="19"/>
        <v>105488.78780508108</v>
      </c>
      <c r="O62" s="1">
        <f t="shared" si="19"/>
        <v>23539.347003094666</v>
      </c>
      <c r="P62" s="1">
        <f t="shared" si="19"/>
        <v>203276.85316938488</v>
      </c>
      <c r="Q62" s="1">
        <f t="shared" si="19"/>
        <v>2976441.9602246475</v>
      </c>
      <c r="R62" s="1">
        <f t="shared" si="19"/>
        <v>60693.06796815923</v>
      </c>
      <c r="S62" s="1">
        <f t="shared" si="19"/>
        <v>25938.890504305309</v>
      </c>
      <c r="T62" s="1">
        <f t="shared" si="19"/>
        <v>13487.256328940844</v>
      </c>
      <c r="U62" s="1">
        <f t="shared" si="19"/>
        <v>778.56668266340705</v>
      </c>
      <c r="V62" s="1">
        <f t="shared" si="19"/>
        <v>106061.63222992355</v>
      </c>
      <c r="W62" s="1">
        <f t="shared" si="19"/>
        <v>106061.63222992355</v>
      </c>
      <c r="X62" s="1">
        <f t="shared" si="19"/>
        <v>713828053.21628881</v>
      </c>
      <c r="Y62" s="1">
        <f t="shared" si="19"/>
        <v>0</v>
      </c>
      <c r="Z62" s="1">
        <f t="shared" si="19"/>
        <v>14783.970086821471</v>
      </c>
      <c r="AA62" s="1">
        <f t="shared" si="19"/>
        <v>5171.3497867719207</v>
      </c>
      <c r="AB62" s="1">
        <f t="shared" si="19"/>
        <v>10394.9622847426</v>
      </c>
      <c r="AC62" s="1">
        <f t="shared" si="19"/>
        <v>86501.325580417441</v>
      </c>
      <c r="AD62" s="1">
        <f t="shared" si="19"/>
        <v>0</v>
      </c>
      <c r="AE62" s="1">
        <f t="shared" si="19"/>
        <v>44298.491694417273</v>
      </c>
      <c r="AF62" s="1">
        <f t="shared" si="19"/>
        <v>0</v>
      </c>
      <c r="AG62" s="1">
        <f t="shared" si="19"/>
        <v>154341.24571091885</v>
      </c>
      <c r="AH62" s="1">
        <f t="shared" si="19"/>
        <v>17149.022319313015</v>
      </c>
      <c r="AI62" s="1">
        <f t="shared" si="19"/>
        <v>171490.26803023182</v>
      </c>
      <c r="AJ62" s="1">
        <f t="shared" si="19"/>
        <v>0</v>
      </c>
      <c r="AK62" s="1">
        <f t="shared" si="19"/>
        <v>72044.566671908426</v>
      </c>
      <c r="AL62" s="1">
        <f t="shared" si="19"/>
        <v>169.90883652970442</v>
      </c>
      <c r="AM62" s="1">
        <f t="shared" si="19"/>
        <v>134665.76824590075</v>
      </c>
      <c r="AN62" s="1">
        <f t="shared" si="19"/>
        <v>1048.1962768407759</v>
      </c>
      <c r="AO62" s="1">
        <f t="shared" si="19"/>
        <v>12977.097832503818</v>
      </c>
      <c r="AP62" s="1">
        <f t="shared" si="19"/>
        <v>27758.23821844488</v>
      </c>
      <c r="AQ62" s="1">
        <f t="shared" si="19"/>
        <v>119.14597287289784</v>
      </c>
      <c r="AR62" s="1">
        <f t="shared" si="19"/>
        <v>0</v>
      </c>
      <c r="AS62" s="1">
        <f t="shared" si="19"/>
        <v>9316.4540423617927</v>
      </c>
      <c r="AT62" s="1">
        <f t="shared" si="19"/>
        <v>555745.67704187962</v>
      </c>
      <c r="AU62" s="1">
        <f t="shared" si="19"/>
        <v>289603.79722552467</v>
      </c>
      <c r="AV62" s="1">
        <f t="shared" si="19"/>
        <v>266141.87981635408</v>
      </c>
      <c r="AW62" s="1">
        <f t="shared" si="19"/>
        <v>100.56125528056552</v>
      </c>
      <c r="AX62" s="1">
        <f t="shared" si="19"/>
        <v>4.3203244414314455</v>
      </c>
      <c r="AY62" s="1">
        <f t="shared" si="19"/>
        <v>4167.0440967718669</v>
      </c>
      <c r="AZ62" s="1">
        <f t="shared" si="19"/>
        <v>1676.3564920220233</v>
      </c>
      <c r="BA62" s="1">
        <f t="shared" si="19"/>
        <v>92588.185118470748</v>
      </c>
      <c r="BB62" s="1">
        <f t="shared" si="19"/>
        <v>2726.1770258216325</v>
      </c>
      <c r="BC62" s="1">
        <f t="shared" si="19"/>
        <v>425.73809994323011</v>
      </c>
      <c r="BD62" s="1">
        <f t="shared" si="19"/>
        <v>132293.11378142255</v>
      </c>
      <c r="BE62" s="1">
        <f t="shared" si="19"/>
        <v>13868.988114064654</v>
      </c>
      <c r="BF62" s="1">
        <f t="shared" si="19"/>
        <v>493.96762464050738</v>
      </c>
      <c r="BG62" s="1">
        <f t="shared" si="19"/>
        <v>3725.1904733543738</v>
      </c>
      <c r="BH62" s="1">
        <f t="shared" si="19"/>
        <v>14.101753802146172</v>
      </c>
      <c r="BI62" s="1">
        <f t="shared" si="19"/>
        <v>14006.269232335169</v>
      </c>
      <c r="BJ62" s="1">
        <f t="shared" si="19"/>
        <v>26709.440352740166</v>
      </c>
      <c r="BK62" s="1">
        <f t="shared" si="19"/>
        <v>0</v>
      </c>
      <c r="BL62" s="1">
        <f t="shared" si="19"/>
        <v>9532.4161544501785</v>
      </c>
      <c r="BM62" s="1">
        <f t="shared" si="19"/>
        <v>32862.577793228229</v>
      </c>
      <c r="BN62" s="1">
        <f t="shared" si="19"/>
        <v>174884.27361592458</v>
      </c>
      <c r="BO62" s="1">
        <f t="shared" si="19"/>
        <v>1012877.0722770977</v>
      </c>
      <c r="BP62" s="1">
        <f t="shared" si="19"/>
        <v>7879.0263088137026</v>
      </c>
    </row>
    <row r="63" spans="1:76" x14ac:dyDescent="0.3">
      <c r="A63" s="6"/>
    </row>
    <row r="64" spans="1:76" x14ac:dyDescent="0.3">
      <c r="A64" s="6"/>
    </row>
    <row r="65" spans="1:1" x14ac:dyDescent="0.3">
      <c r="A65" s="12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7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10" sqref="T10"/>
    </sheetView>
  </sheetViews>
  <sheetFormatPr defaultRowHeight="14.4" x14ac:dyDescent="0.3"/>
  <cols>
    <col min="1" max="1" width="19.109375" customWidth="1"/>
    <col min="2" max="2" width="9.6640625" bestFit="1" customWidth="1"/>
    <col min="3" max="3" width="9.33203125" bestFit="1" customWidth="1"/>
    <col min="4" max="4" width="9.6640625" bestFit="1" customWidth="1"/>
    <col min="5" max="6" width="9.33203125" bestFit="1" customWidth="1"/>
    <col min="7" max="7" width="9.6640625" bestFit="1" customWidth="1"/>
    <col min="8" max="8" width="9.33203125" bestFit="1" customWidth="1"/>
    <col min="9" max="10" width="9.33203125" style="71" customWidth="1"/>
    <col min="11" max="11" width="10" bestFit="1" customWidth="1"/>
    <col min="12" max="12" width="10" style="71" customWidth="1"/>
    <col min="13" max="13" width="7.6640625" bestFit="1" customWidth="1"/>
    <col min="14" max="14" width="11" style="71" bestFit="1" customWidth="1"/>
    <col min="15" max="16" width="9" style="30" customWidth="1"/>
    <col min="17" max="17" width="9" style="71" customWidth="1"/>
    <col min="19" max="19" width="19" customWidth="1"/>
    <col min="20" max="20" width="5.44140625" style="30" bestFit="1" customWidth="1"/>
    <col min="21" max="21" width="5.5546875" style="28" bestFit="1" customWidth="1"/>
    <col min="22" max="22" width="14.5546875" style="28" bestFit="1" customWidth="1"/>
    <col min="23" max="23" width="5.5546875" style="28" bestFit="1" customWidth="1"/>
    <col min="24" max="24" width="5.6640625" style="28" bestFit="1" customWidth="1"/>
    <col min="25" max="25" width="6.6640625" style="28" bestFit="1" customWidth="1"/>
    <col min="26" max="26" width="4.109375" style="28" bestFit="1" customWidth="1"/>
    <col min="27" max="27" width="7.6640625" style="28" bestFit="1" customWidth="1"/>
    <col min="28" max="29" width="5.6640625" style="28" bestFit="1" customWidth="1"/>
    <col min="30" max="30" width="5.5546875" style="28" bestFit="1" customWidth="1"/>
    <col min="31" max="31" width="5.88671875" style="28" bestFit="1" customWidth="1"/>
    <col min="32" max="32" width="6.44140625" style="28" bestFit="1" customWidth="1"/>
    <col min="33" max="33" width="15.44140625" style="28" bestFit="1" customWidth="1"/>
    <col min="34" max="34" width="6.6640625" style="28" bestFit="1" customWidth="1"/>
    <col min="35" max="35" width="6.5546875" style="28" bestFit="1" customWidth="1"/>
    <col min="36" max="36" width="5" style="28" bestFit="1" customWidth="1"/>
    <col min="37" max="37" width="5.109375" style="28" bestFit="1" customWidth="1"/>
    <col min="38" max="38" width="4.109375" style="28" bestFit="1" customWidth="1"/>
    <col min="39" max="39" width="6.5546875" style="28" bestFit="1" customWidth="1"/>
    <col min="40" max="40" width="6.109375" style="28" bestFit="1" customWidth="1"/>
    <col min="41" max="41" width="6.6640625" style="28" bestFit="1" customWidth="1"/>
    <col min="42" max="42" width="10" style="28" bestFit="1" customWidth="1"/>
    <col min="43" max="43" width="9.33203125" style="28" bestFit="1" customWidth="1"/>
    <col min="44" max="44" width="7.6640625" style="28" bestFit="1" customWidth="1"/>
    <col min="45" max="45" width="9.33203125" style="28" bestFit="1" customWidth="1"/>
    <col min="46" max="46" width="6" style="28" bestFit="1" customWidth="1"/>
    <col min="47" max="47" width="4.33203125" style="28" bestFit="1" customWidth="1"/>
    <col min="48" max="50" width="5.6640625" style="28" bestFit="1" customWidth="1"/>
    <col min="51" max="51" width="4.109375" style="28" bestFit="1" customWidth="1"/>
    <col min="52" max="52" width="6.6640625" style="28" bestFit="1" customWidth="1"/>
    <col min="53" max="53" width="5.6640625" style="28" bestFit="1" customWidth="1"/>
    <col min="54" max="54" width="5.88671875" style="28" bestFit="1" customWidth="1"/>
    <col min="55" max="55" width="5.6640625" style="28" bestFit="1" customWidth="1"/>
    <col min="56" max="57" width="7.6640625" style="28" bestFit="1" customWidth="1"/>
    <col min="58" max="58" width="6.6640625" style="28" bestFit="1" customWidth="1"/>
    <col min="59" max="59" width="5.109375" style="28" bestFit="1" customWidth="1"/>
    <col min="60" max="60" width="5.33203125" style="28" bestFit="1" customWidth="1"/>
    <col min="61" max="61" width="8.6640625" style="28" bestFit="1" customWidth="1"/>
    <col min="62" max="62" width="4.88671875" style="28" bestFit="1" customWidth="1"/>
    <col min="63" max="63" width="7.88671875" style="28" bestFit="1" customWidth="1"/>
    <col min="64" max="64" width="5.88671875" style="28" bestFit="1" customWidth="1"/>
    <col min="65" max="65" width="6" style="28" bestFit="1" customWidth="1"/>
    <col min="66" max="66" width="6.6640625" style="28" bestFit="1" customWidth="1"/>
    <col min="67" max="67" width="5.6640625" style="28" bestFit="1" customWidth="1"/>
    <col min="68" max="69" width="6.6640625" style="28" bestFit="1" customWidth="1"/>
    <col min="70" max="70" width="4.109375" style="28" bestFit="1" customWidth="1"/>
    <col min="71" max="71" width="9.33203125" style="28" bestFit="1" customWidth="1"/>
    <col min="72" max="72" width="8" style="28" bestFit="1" customWidth="1"/>
    <col min="73" max="73" width="6.6640625" style="28" bestFit="1" customWidth="1"/>
    <col min="74" max="74" width="5.33203125" style="28" bestFit="1" customWidth="1"/>
    <col min="75" max="75" width="5.6640625" style="28" bestFit="1" customWidth="1"/>
    <col min="76" max="76" width="5" style="28" bestFit="1" customWidth="1"/>
    <col min="77" max="77" width="9.109375" style="28" bestFit="1" customWidth="1"/>
    <col min="78" max="78" width="7.109375" style="28" bestFit="1" customWidth="1"/>
    <col min="79" max="79" width="7.6640625" style="28" customWidth="1"/>
    <col min="80" max="86" width="9.109375" style="30"/>
    <col min="87" max="88" width="9.109375" style="71"/>
    <col min="89" max="89" width="9.109375" style="30"/>
    <col min="90" max="90" width="9.109375" style="71"/>
    <col min="91" max="91" width="9.109375" style="30"/>
    <col min="92" max="92" width="11" style="71" bestFit="1" customWidth="1"/>
    <col min="95" max="95" width="9.109375" style="71"/>
  </cols>
  <sheetData>
    <row r="1" spans="1:95" x14ac:dyDescent="0.3">
      <c r="B1" s="30" t="s">
        <v>490</v>
      </c>
      <c r="S1" s="30" t="s">
        <v>489</v>
      </c>
      <c r="CB1" s="30" t="s">
        <v>338</v>
      </c>
    </row>
    <row r="2" spans="1:95" x14ac:dyDescent="0.3">
      <c r="A2" s="30" t="s">
        <v>229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71" t="s">
        <v>63</v>
      </c>
      <c r="J2" s="71" t="s">
        <v>64</v>
      </c>
      <c r="K2" s="30" t="s">
        <v>226</v>
      </c>
      <c r="L2" s="71" t="s">
        <v>65</v>
      </c>
      <c r="M2" s="30" t="s">
        <v>67</v>
      </c>
      <c r="N2" s="71" t="s">
        <v>68</v>
      </c>
      <c r="O2" s="30" t="s">
        <v>317</v>
      </c>
      <c r="P2" s="30" t="s">
        <v>320</v>
      </c>
      <c r="Q2" s="71" t="s">
        <v>327</v>
      </c>
      <c r="S2" s="30" t="s">
        <v>227</v>
      </c>
      <c r="T2" s="30" t="s">
        <v>391</v>
      </c>
      <c r="U2" s="30" t="s">
        <v>131</v>
      </c>
      <c r="V2" s="30" t="s">
        <v>132</v>
      </c>
      <c r="W2" s="30" t="s">
        <v>133</v>
      </c>
      <c r="X2" s="30" t="s">
        <v>392</v>
      </c>
      <c r="Y2" s="30" t="s">
        <v>134</v>
      </c>
      <c r="Z2" s="30" t="s">
        <v>135</v>
      </c>
      <c r="AA2" s="30" t="s">
        <v>59</v>
      </c>
      <c r="AB2" s="30" t="s">
        <v>136</v>
      </c>
      <c r="AC2" s="30" t="s">
        <v>137</v>
      </c>
      <c r="AD2" s="30" t="s">
        <v>393</v>
      </c>
      <c r="AE2" s="30" t="s">
        <v>138</v>
      </c>
      <c r="AF2" s="30" t="s">
        <v>139</v>
      </c>
      <c r="AG2" s="30" t="s">
        <v>140</v>
      </c>
      <c r="AH2" s="30" t="s">
        <v>67</v>
      </c>
      <c r="AI2" s="30" t="s">
        <v>141</v>
      </c>
      <c r="AJ2" s="30" t="s">
        <v>142</v>
      </c>
      <c r="AK2" s="30" t="s">
        <v>143</v>
      </c>
      <c r="AL2" s="30" t="s">
        <v>394</v>
      </c>
      <c r="AM2" s="30" t="s">
        <v>144</v>
      </c>
      <c r="AN2" s="30" t="s">
        <v>403</v>
      </c>
      <c r="AO2" s="30" t="s">
        <v>57</v>
      </c>
      <c r="AP2" s="30" t="s">
        <v>128</v>
      </c>
      <c r="AQ2" s="30" t="s">
        <v>145</v>
      </c>
      <c r="AR2" s="30" t="s">
        <v>146</v>
      </c>
      <c r="AS2" s="30" t="s">
        <v>60</v>
      </c>
      <c r="AT2" s="30" t="s">
        <v>147</v>
      </c>
      <c r="AU2" s="30" t="s">
        <v>148</v>
      </c>
      <c r="AV2" s="30" t="s">
        <v>149</v>
      </c>
      <c r="AW2" s="30" t="s">
        <v>150</v>
      </c>
      <c r="AX2" s="30" t="s">
        <v>151</v>
      </c>
      <c r="AY2" s="30" t="s">
        <v>152</v>
      </c>
      <c r="AZ2" s="30" t="s">
        <v>153</v>
      </c>
      <c r="BA2" s="30" t="s">
        <v>154</v>
      </c>
      <c r="BB2" s="30" t="s">
        <v>155</v>
      </c>
      <c r="BC2" s="30" t="s">
        <v>156</v>
      </c>
      <c r="BD2" s="30" t="s">
        <v>54</v>
      </c>
      <c r="BE2" s="30" t="s">
        <v>53</v>
      </c>
      <c r="BF2" s="30" t="s">
        <v>157</v>
      </c>
      <c r="BG2" s="30" t="s">
        <v>158</v>
      </c>
      <c r="BH2" s="30" t="s">
        <v>159</v>
      </c>
      <c r="BI2" s="30" t="s">
        <v>160</v>
      </c>
      <c r="BJ2" s="30" t="s">
        <v>161</v>
      </c>
      <c r="BK2" s="30" t="s">
        <v>162</v>
      </c>
      <c r="BL2" s="30" t="s">
        <v>163</v>
      </c>
      <c r="BM2" s="30" t="s">
        <v>164</v>
      </c>
      <c r="BN2" s="30" t="s">
        <v>165</v>
      </c>
      <c r="BO2" s="30" t="s">
        <v>395</v>
      </c>
      <c r="BP2" s="30" t="s">
        <v>166</v>
      </c>
      <c r="BQ2" s="30" t="s">
        <v>167</v>
      </c>
      <c r="BR2" s="30" t="s">
        <v>168</v>
      </c>
      <c r="BS2" s="30" t="s">
        <v>61</v>
      </c>
      <c r="BT2" s="30" t="s">
        <v>404</v>
      </c>
      <c r="BU2" s="30" t="s">
        <v>169</v>
      </c>
      <c r="BV2" s="30" t="s">
        <v>170</v>
      </c>
      <c r="BW2" s="30" t="s">
        <v>171</v>
      </c>
      <c r="BX2" s="30" t="s">
        <v>173</v>
      </c>
      <c r="BY2" s="30" t="s">
        <v>174</v>
      </c>
      <c r="BZ2" s="30" t="s">
        <v>405</v>
      </c>
      <c r="CB2" s="30" t="s">
        <v>59</v>
      </c>
      <c r="CC2" s="30" t="s">
        <v>57</v>
      </c>
      <c r="CD2" s="30" t="s">
        <v>60</v>
      </c>
      <c r="CE2" s="30" t="s">
        <v>54</v>
      </c>
      <c r="CF2" s="30" t="s">
        <v>53</v>
      </c>
      <c r="CG2" s="30" t="s">
        <v>61</v>
      </c>
      <c r="CH2" s="30" t="s">
        <v>62</v>
      </c>
      <c r="CI2" s="71" t="s">
        <v>63</v>
      </c>
      <c r="CJ2" s="71" t="s">
        <v>64</v>
      </c>
      <c r="CK2" s="30" t="s">
        <v>226</v>
      </c>
      <c r="CL2" s="71" t="s">
        <v>65</v>
      </c>
      <c r="CM2" s="30" t="s">
        <v>67</v>
      </c>
      <c r="CN2" s="71" t="s">
        <v>68</v>
      </c>
      <c r="CO2" s="30" t="s">
        <v>317</v>
      </c>
      <c r="CP2" s="30" t="s">
        <v>320</v>
      </c>
      <c r="CQ2" s="71" t="s">
        <v>327</v>
      </c>
    </row>
    <row r="3" spans="1:95" x14ac:dyDescent="0.3">
      <c r="A3" s="30" t="s">
        <v>0</v>
      </c>
      <c r="B3" s="84">
        <v>10261.679400000001</v>
      </c>
      <c r="C3" s="84">
        <v>437.35995500000001</v>
      </c>
      <c r="D3" s="84">
        <v>28835.27</v>
      </c>
      <c r="E3" s="84">
        <v>2419.760644</v>
      </c>
      <c r="F3" s="84">
        <v>1839.7157331999999</v>
      </c>
      <c r="G3" s="84">
        <v>25100.928834999999</v>
      </c>
      <c r="H3" s="84">
        <v>1189.3518939000001</v>
      </c>
      <c r="I3" s="85">
        <v>14.802099707</v>
      </c>
      <c r="J3" s="85">
        <v>16.326684501999999</v>
      </c>
      <c r="K3" s="84">
        <v>1.4930000000000001</v>
      </c>
      <c r="L3" s="85">
        <v>140.9215226</v>
      </c>
      <c r="M3" s="84">
        <v>736.77210700000001</v>
      </c>
      <c r="N3" s="85">
        <v>0.88700000000000001</v>
      </c>
      <c r="O3" s="84"/>
      <c r="P3" s="84"/>
      <c r="Q3" s="85"/>
      <c r="R3" s="28"/>
      <c r="S3" s="28" t="s">
        <v>0</v>
      </c>
      <c r="T3" s="28">
        <v>4.5700260309639099E-3</v>
      </c>
      <c r="U3" s="28">
        <v>1.15803762277722E-2</v>
      </c>
      <c r="V3" s="28">
        <v>1.15803762277722E-2</v>
      </c>
      <c r="W3" s="28">
        <v>4.7393468478314797E-3</v>
      </c>
      <c r="X3" s="28">
        <v>15.105441136164201</v>
      </c>
      <c r="Y3" s="28">
        <v>1083.7215483166101</v>
      </c>
      <c r="Z3" s="28">
        <v>1.49707515685334</v>
      </c>
      <c r="AA3" s="28">
        <v>10267.9792053125</v>
      </c>
      <c r="AB3" s="28">
        <v>12.095375875101301</v>
      </c>
      <c r="AC3" s="28">
        <v>23.6253697611529</v>
      </c>
      <c r="AD3" s="28">
        <v>0.12931548913489299</v>
      </c>
      <c r="AE3" s="28">
        <v>11.908796547513401</v>
      </c>
      <c r="AF3" s="28">
        <v>435.60997200798499</v>
      </c>
      <c r="AG3" s="28">
        <v>435.60997200798499</v>
      </c>
      <c r="AH3" s="28">
        <v>736.871002762991</v>
      </c>
      <c r="AI3" s="28">
        <v>0</v>
      </c>
      <c r="AJ3" s="28">
        <v>11.086414848447699</v>
      </c>
      <c r="AK3" s="28">
        <v>0</v>
      </c>
      <c r="AL3" s="28">
        <v>8.3863838004375401E-4</v>
      </c>
      <c r="AM3" s="28">
        <v>9.5792294288375601E-2</v>
      </c>
      <c r="AN3" s="28">
        <v>5.6621300056217995E-4</v>
      </c>
      <c r="AO3" s="28">
        <v>437.35978207172201</v>
      </c>
      <c r="AP3" s="28">
        <v>0</v>
      </c>
      <c r="AQ3" s="28">
        <v>25736.6012178649</v>
      </c>
      <c r="AR3" s="28">
        <v>2859.6221572058998</v>
      </c>
      <c r="AS3" s="28">
        <v>28596.2233750708</v>
      </c>
      <c r="AT3" s="28">
        <v>0</v>
      </c>
      <c r="AU3" s="28">
        <v>21.519446103374101</v>
      </c>
      <c r="AV3" s="28">
        <v>53.128272442963599</v>
      </c>
      <c r="AW3" s="28">
        <v>216.36355302955701</v>
      </c>
      <c r="AX3" s="28">
        <v>37.1814127126881</v>
      </c>
      <c r="AY3" s="28">
        <v>25.454898731866301</v>
      </c>
      <c r="AZ3" s="28">
        <v>98.637615676857493</v>
      </c>
      <c r="BA3" s="28">
        <v>36.227020850926699</v>
      </c>
      <c r="BB3" s="28">
        <v>0</v>
      </c>
      <c r="BC3" s="28">
        <v>23.866061136563101</v>
      </c>
      <c r="BD3" s="28">
        <v>2420.3544401048198</v>
      </c>
      <c r="BE3" s="28">
        <v>1840.25121187794</v>
      </c>
      <c r="BF3" s="28">
        <v>580.10322822687704</v>
      </c>
      <c r="BG3" s="28">
        <v>0.273624343436012</v>
      </c>
      <c r="BH3" s="28">
        <v>0.220115751608393</v>
      </c>
      <c r="BI3" s="28">
        <v>534.58333043472896</v>
      </c>
      <c r="BJ3" s="28">
        <v>0.40386597000611701</v>
      </c>
      <c r="BK3" s="28">
        <v>192.39889123255401</v>
      </c>
      <c r="BL3" s="28">
        <v>41.3790717323159</v>
      </c>
      <c r="BM3" s="28">
        <v>21.1783124865809</v>
      </c>
      <c r="BN3" s="28">
        <v>480.92726751981098</v>
      </c>
      <c r="BO3" s="28">
        <v>16.092453566461899</v>
      </c>
      <c r="BP3" s="28">
        <v>117.14522107853399</v>
      </c>
      <c r="BQ3" s="28">
        <v>173.89614678987101</v>
      </c>
      <c r="BR3" s="28">
        <v>3.35008298663183</v>
      </c>
      <c r="BS3" s="28">
        <v>24998.572577710602</v>
      </c>
      <c r="BT3" s="28">
        <v>142.32256445346999</v>
      </c>
      <c r="BU3" s="28">
        <v>276.86302930354799</v>
      </c>
      <c r="BV3" s="28">
        <v>1.0389125534042001E-2</v>
      </c>
      <c r="BW3" s="28">
        <v>110.3613257473</v>
      </c>
      <c r="BX3" s="28">
        <v>0.231113702231451</v>
      </c>
      <c r="BY3" s="28">
        <v>1189.4641016446001</v>
      </c>
      <c r="BZ3" s="28">
        <v>341.04074430882901</v>
      </c>
      <c r="CA3" s="51"/>
      <c r="CB3" s="25">
        <f t="shared" ref="CB3:CB34" si="0">+IF(B3=0,"",(AA3-B3)/B3)</f>
        <v>6.1391562403511669E-4</v>
      </c>
      <c r="CC3" s="25">
        <f t="shared" ref="CC3:CC34" si="1">IF(C3=0,"",(AO3-C3)/C3)</f>
        <v>-3.9539120129264455E-7</v>
      </c>
      <c r="CD3" s="25">
        <f t="shared" ref="CD3:CD34" si="2">IF(D3=0,"",(AS3-D3)/D3)</f>
        <v>-8.2900775657450167E-3</v>
      </c>
      <c r="CE3" s="25">
        <f t="shared" ref="CE3:CE34" si="3">IF(E3=0,"",(BD3-E3)/E3)</f>
        <v>2.4539456259535329E-4</v>
      </c>
      <c r="CF3" s="25">
        <f t="shared" ref="CF3:CF34" si="4">IF(F3=0,"",(BE3-F3)/F3)</f>
        <v>2.9106598822671364E-4</v>
      </c>
      <c r="CG3" s="25">
        <f t="shared" ref="CG3:CG34" si="5">IF(G3=0,"",(BS3-G3)/G3)</f>
        <v>-4.077787637351271E-3</v>
      </c>
      <c r="CH3" s="25">
        <f t="shared" ref="CH3:CH34" si="6">IF(H3=0,"",(BY3-H3)/H3)</f>
        <v>9.434360442483302E-5</v>
      </c>
      <c r="CI3" s="73">
        <f t="shared" ref="CI3:CI34" si="7">IF(I3=0,"",(V3-I3)/I3)</f>
        <v>-0.9992176531399598</v>
      </c>
      <c r="CJ3" s="73">
        <f t="shared" ref="CJ3:CJ34" si="8">IF(J3=0,"",(X3-J3)/J3)</f>
        <v>-7.4800451107277635E-2</v>
      </c>
      <c r="CK3" s="25">
        <f t="shared" ref="CK3:CK34" si="9">IF(K3=0,"",(Z3-K3)/K3)</f>
        <v>2.729508943965119E-3</v>
      </c>
      <c r="CL3" s="73">
        <f t="shared" ref="CL3:CL34" si="10">IF(L3=0,"",(AG3-L3)/L3)</f>
        <v>2.0911528911339268</v>
      </c>
      <c r="CM3" s="25">
        <f t="shared" ref="CM3:CM34" si="11">IF(M3=0,"",(AH3-M3)/M3)</f>
        <v>1.3422842972934628E-4</v>
      </c>
      <c r="CN3" s="73">
        <f t="shared" ref="CN3:CN34" si="12">IF(N3=0,"",(AM3-N3)/N3)</f>
        <v>-0.89200417780340979</v>
      </c>
      <c r="CO3" s="25" t="str">
        <f>IF(O3=0,"",(#REF!-O3)/O3)</f>
        <v/>
      </c>
      <c r="CP3" s="25" t="str">
        <f>IF(P3=0,"",(#REF!-P3)/P3)</f>
        <v/>
      </c>
      <c r="CQ3" s="73" t="str">
        <f t="shared" ref="CQ3:CQ34" si="13">IF(Q3=0,"",(AN3-Q3)/Q3)</f>
        <v/>
      </c>
    </row>
    <row r="4" spans="1:95" x14ac:dyDescent="0.3">
      <c r="A4" s="30" t="s">
        <v>2</v>
      </c>
      <c r="B4" s="84">
        <v>6727.1020901000002</v>
      </c>
      <c r="C4" s="84">
        <v>343.02682675</v>
      </c>
      <c r="D4" s="84">
        <v>21506.642295000001</v>
      </c>
      <c r="E4" s="84">
        <v>2419.6579711999998</v>
      </c>
      <c r="F4" s="84">
        <v>2075.8506324999998</v>
      </c>
      <c r="G4" s="84">
        <v>9313.1261515999995</v>
      </c>
      <c r="H4" s="84">
        <v>527.13672301999998</v>
      </c>
      <c r="I4" s="85">
        <v>4.3398351002000002</v>
      </c>
      <c r="J4" s="85">
        <v>6.9059867858999997</v>
      </c>
      <c r="K4" s="84">
        <v>0.13833400000000001</v>
      </c>
      <c r="L4" s="85">
        <v>25.985815151000001</v>
      </c>
      <c r="M4" s="84">
        <v>250.16239949999999</v>
      </c>
      <c r="N4" s="85"/>
      <c r="O4" s="84"/>
      <c r="P4" s="84"/>
      <c r="Q4" s="85"/>
      <c r="R4" s="28"/>
      <c r="S4" s="28" t="s">
        <v>2</v>
      </c>
      <c r="T4" s="28">
        <v>0</v>
      </c>
      <c r="U4" s="28">
        <v>0</v>
      </c>
      <c r="V4" s="28">
        <v>0</v>
      </c>
      <c r="W4" s="28">
        <v>0</v>
      </c>
      <c r="X4" s="28">
        <v>35.897253880450201</v>
      </c>
      <c r="Y4" s="28">
        <v>323.94078085278397</v>
      </c>
      <c r="Z4" s="28">
        <v>0.138711672224518</v>
      </c>
      <c r="AA4" s="28">
        <v>6727.7230624183603</v>
      </c>
      <c r="AB4" s="28">
        <v>26.261499849091901</v>
      </c>
      <c r="AC4" s="28">
        <v>14.8279314262598</v>
      </c>
      <c r="AD4" s="28">
        <v>1.40206043848311E-4</v>
      </c>
      <c r="AE4" s="28">
        <v>26.405490676499198</v>
      </c>
      <c r="AF4" s="28">
        <v>102.90811420938</v>
      </c>
      <c r="AG4" s="28">
        <v>102.90811420938</v>
      </c>
      <c r="AH4" s="28">
        <v>250.174515810862</v>
      </c>
      <c r="AI4" s="28">
        <v>0</v>
      </c>
      <c r="AJ4" s="28">
        <v>4.6751111488956196</v>
      </c>
      <c r="AK4" s="28">
        <v>0</v>
      </c>
      <c r="AL4" s="28">
        <v>0</v>
      </c>
      <c r="AM4" s="28">
        <v>0</v>
      </c>
      <c r="AN4" s="28">
        <v>0</v>
      </c>
      <c r="AO4" s="28">
        <v>343.03316624568299</v>
      </c>
      <c r="AP4" s="28">
        <v>0</v>
      </c>
      <c r="AQ4" s="28">
        <v>15266.4592328116</v>
      </c>
      <c r="AR4" s="28">
        <v>1696.27337761492</v>
      </c>
      <c r="AS4" s="28">
        <v>16962.732610426501</v>
      </c>
      <c r="AT4" s="28">
        <v>0</v>
      </c>
      <c r="AU4" s="28">
        <v>12.0399802277693</v>
      </c>
      <c r="AV4" s="28">
        <v>70.766404588479702</v>
      </c>
      <c r="AW4" s="28">
        <v>112.70086394594399</v>
      </c>
      <c r="AX4" s="28">
        <v>43.367912159372104</v>
      </c>
      <c r="AY4" s="28">
        <v>9.5591331801892601</v>
      </c>
      <c r="AZ4" s="28">
        <v>77.845633195323998</v>
      </c>
      <c r="BA4" s="28">
        <v>38.163056750828098</v>
      </c>
      <c r="BB4" s="28">
        <v>12.413943352237901</v>
      </c>
      <c r="BC4" s="28">
        <v>15.5244554733047</v>
      </c>
      <c r="BD4" s="28">
        <v>2422.6395593707698</v>
      </c>
      <c r="BE4" s="28">
        <v>2076.1661141262198</v>
      </c>
      <c r="BF4" s="28">
        <v>346.47344524455298</v>
      </c>
      <c r="BG4" s="28">
        <v>0.14584782596713999</v>
      </c>
      <c r="BH4" s="28">
        <v>0.324898726340757</v>
      </c>
      <c r="BI4" s="28">
        <v>1103.5045194909501</v>
      </c>
      <c r="BJ4" s="28">
        <v>0.154432105910041</v>
      </c>
      <c r="BK4" s="28">
        <v>98.441495413724795</v>
      </c>
      <c r="BL4" s="28">
        <v>17.384466046286001</v>
      </c>
      <c r="BM4" s="28">
        <v>9.3934930152504599</v>
      </c>
      <c r="BN4" s="28">
        <v>245.996556666391</v>
      </c>
      <c r="BO4" s="28">
        <v>11.110151481440701</v>
      </c>
      <c r="BP4" s="28">
        <v>124.490384852924</v>
      </c>
      <c r="BQ4" s="28">
        <v>203.744376511626</v>
      </c>
      <c r="BR4" s="28">
        <v>4.9451047711096896</v>
      </c>
      <c r="BS4" s="28">
        <v>8348.66154197783</v>
      </c>
      <c r="BT4" s="28">
        <v>73.0652003304712</v>
      </c>
      <c r="BU4" s="28">
        <v>198.78438411494901</v>
      </c>
      <c r="BV4" s="28">
        <v>0</v>
      </c>
      <c r="BW4" s="28">
        <v>49.011647678188602</v>
      </c>
      <c r="BX4" s="28">
        <v>1.5938751041738399</v>
      </c>
      <c r="BY4" s="28">
        <v>527.39268797522004</v>
      </c>
      <c r="BZ4" s="28">
        <v>145.850128413324</v>
      </c>
      <c r="CA4" s="51"/>
      <c r="CB4" s="25">
        <f t="shared" si="0"/>
        <v>9.2309037389815284E-5</v>
      </c>
      <c r="CC4" s="25">
        <f t="shared" si="1"/>
        <v>1.8481049260949257E-5</v>
      </c>
      <c r="CD4" s="25">
        <f t="shared" si="2"/>
        <v>-0.21127936301009184</v>
      </c>
      <c r="CE4" s="25">
        <f t="shared" si="3"/>
        <v>1.2322353846115398E-3</v>
      </c>
      <c r="CF4" s="25">
        <f t="shared" si="4"/>
        <v>1.5197703595850348E-4</v>
      </c>
      <c r="CG4" s="25">
        <f t="shared" si="5"/>
        <v>-0.10355970636739137</v>
      </c>
      <c r="CH4" s="25">
        <f t="shared" si="6"/>
        <v>4.8557602618467892E-4</v>
      </c>
      <c r="CI4" s="73">
        <f t="shared" si="7"/>
        <v>-1</v>
      </c>
      <c r="CJ4" s="73">
        <f t="shared" si="8"/>
        <v>4.1979905252268761</v>
      </c>
      <c r="CK4" s="25">
        <f t="shared" si="9"/>
        <v>2.7301475018287843E-3</v>
      </c>
      <c r="CL4" s="73">
        <f t="shared" si="10"/>
        <v>2.9601649442742164</v>
      </c>
      <c r="CM4" s="25">
        <f t="shared" si="11"/>
        <v>4.8433780960804904E-5</v>
      </c>
      <c r="CN4" s="73" t="str">
        <f t="shared" si="12"/>
        <v/>
      </c>
      <c r="CO4" s="25" t="str">
        <f>IF(O4=0,"",(#REF!-O4)/O4)</f>
        <v/>
      </c>
      <c r="CP4" s="25" t="str">
        <f>IF(P4=0,"",(#REF!-P4)/P4)</f>
        <v/>
      </c>
      <c r="CQ4" s="73" t="str">
        <f t="shared" si="13"/>
        <v/>
      </c>
    </row>
    <row r="5" spans="1:95" x14ac:dyDescent="0.3">
      <c r="A5" s="30" t="s">
        <v>3</v>
      </c>
      <c r="B5" s="84">
        <v>3985.8998548999998</v>
      </c>
      <c r="C5" s="84">
        <v>430.21072029999999</v>
      </c>
      <c r="D5" s="84">
        <v>27047.230771999999</v>
      </c>
      <c r="E5" s="84">
        <v>1600.3081041999999</v>
      </c>
      <c r="F5" s="84">
        <v>1187.8709686</v>
      </c>
      <c r="G5" s="84">
        <v>46702.344450999997</v>
      </c>
      <c r="H5" s="84">
        <v>472.55901940000001</v>
      </c>
      <c r="I5" s="85">
        <v>6.1344703306000001</v>
      </c>
      <c r="J5" s="85">
        <v>10.485013392999999</v>
      </c>
      <c r="K5" s="84">
        <v>0.5</v>
      </c>
      <c r="L5" s="85">
        <v>13.950858651000001</v>
      </c>
      <c r="M5" s="84">
        <v>70.692552340000006</v>
      </c>
      <c r="N5" s="85">
        <v>1.0479499999999999</v>
      </c>
      <c r="O5" s="84"/>
      <c r="P5" s="84"/>
      <c r="Q5" s="85"/>
      <c r="R5" s="28"/>
      <c r="S5" s="28" t="s">
        <v>3</v>
      </c>
      <c r="T5" s="28">
        <v>1.27055091541322</v>
      </c>
      <c r="U5" s="28">
        <v>0.77142673451115196</v>
      </c>
      <c r="V5" s="28">
        <v>0.72161611877802201</v>
      </c>
      <c r="W5" s="28">
        <v>1.42692239498007</v>
      </c>
      <c r="X5" s="28">
        <v>7.5269826486142897</v>
      </c>
      <c r="Y5" s="28">
        <v>288.540944809319</v>
      </c>
      <c r="Z5" s="28">
        <v>0.50135590273207498</v>
      </c>
      <c r="AA5" s="28">
        <v>3986.5340295462902</v>
      </c>
      <c r="AB5" s="28">
        <v>5.8808865477898102</v>
      </c>
      <c r="AC5" s="28">
        <v>8.0933981588882808</v>
      </c>
      <c r="AD5" s="28">
        <v>0.74097947312999501</v>
      </c>
      <c r="AE5" s="28">
        <v>4.3606151537562701</v>
      </c>
      <c r="AF5" s="28">
        <v>112.608621341388</v>
      </c>
      <c r="AG5" s="28">
        <v>112.608621341388</v>
      </c>
      <c r="AH5" s="28">
        <v>70.692486479593697</v>
      </c>
      <c r="AI5" s="28">
        <v>0</v>
      </c>
      <c r="AJ5" s="28">
        <v>5.2160951162938298</v>
      </c>
      <c r="AK5" s="28">
        <v>0.34361399652782998</v>
      </c>
      <c r="AL5" s="28">
        <v>0.82547410320717196</v>
      </c>
      <c r="AM5" s="28">
        <v>1.2027101504154001</v>
      </c>
      <c r="AN5" s="28">
        <v>0.154591028310468</v>
      </c>
      <c r="AO5" s="28">
        <v>430.21097555576603</v>
      </c>
      <c r="AP5" s="28">
        <v>0</v>
      </c>
      <c r="AQ5" s="28">
        <v>24102.646711364301</v>
      </c>
      <c r="AR5" s="28">
        <v>2678.07169470281</v>
      </c>
      <c r="AS5" s="28">
        <v>26780.718406067099</v>
      </c>
      <c r="AT5" s="28">
        <v>0.32644916981410599</v>
      </c>
      <c r="AU5" s="28">
        <v>11.4341287237785</v>
      </c>
      <c r="AV5" s="28">
        <v>63.513447193437699</v>
      </c>
      <c r="AW5" s="28">
        <v>116.725015160533</v>
      </c>
      <c r="AX5" s="28">
        <v>37.558069507722401</v>
      </c>
      <c r="AY5" s="28">
        <v>4.5518590778747097</v>
      </c>
      <c r="AZ5" s="28">
        <v>53.802019287672202</v>
      </c>
      <c r="BA5" s="28">
        <v>32.583543465778803</v>
      </c>
      <c r="BB5" s="28">
        <v>1.0226283503364799E-3</v>
      </c>
      <c r="BC5" s="28">
        <v>6.3161047932225403</v>
      </c>
      <c r="BD5" s="28">
        <v>1600.3722497339299</v>
      </c>
      <c r="BE5" s="28">
        <v>1187.9271805298499</v>
      </c>
      <c r="BF5" s="28">
        <v>412.44506920407798</v>
      </c>
      <c r="BG5" s="28">
        <v>1.49820466608243E-2</v>
      </c>
      <c r="BH5" s="28">
        <v>0.29838827026771803</v>
      </c>
      <c r="BI5" s="28">
        <v>621.88550393203502</v>
      </c>
      <c r="BJ5" s="28">
        <v>3.8354967288921099E-2</v>
      </c>
      <c r="BK5" s="28">
        <v>37.489830626081698</v>
      </c>
      <c r="BL5" s="28">
        <v>9.4458445614230797</v>
      </c>
      <c r="BM5" s="28">
        <v>3.62774512284027</v>
      </c>
      <c r="BN5" s="28">
        <v>93.570942420606499</v>
      </c>
      <c r="BO5" s="28">
        <v>8.9173997129607407</v>
      </c>
      <c r="BP5" s="28">
        <v>98.977882551975</v>
      </c>
      <c r="BQ5" s="28">
        <v>119.72871391565801</v>
      </c>
      <c r="BR5" s="28">
        <v>4.5229261609541904</v>
      </c>
      <c r="BS5" s="28">
        <v>46681.805542900402</v>
      </c>
      <c r="BT5" s="28">
        <v>79.910501491829294</v>
      </c>
      <c r="BU5" s="28">
        <v>1138.12451541011</v>
      </c>
      <c r="BV5" s="28">
        <v>0.56739129050431802</v>
      </c>
      <c r="BW5" s="28">
        <v>47.017249355762402</v>
      </c>
      <c r="BX5" s="28">
        <v>10.543985944019999</v>
      </c>
      <c r="BY5" s="28">
        <v>472.59078754917601</v>
      </c>
      <c r="BZ5" s="28">
        <v>132.13551785102101</v>
      </c>
      <c r="CA5" s="51"/>
      <c r="CB5" s="25">
        <f t="shared" si="0"/>
        <v>1.5910451074448436E-4</v>
      </c>
      <c r="CC5" s="25">
        <f t="shared" si="1"/>
        <v>5.9332730215819774E-7</v>
      </c>
      <c r="CD5" s="25">
        <f t="shared" si="2"/>
        <v>-9.8535915998025463E-3</v>
      </c>
      <c r="CE5" s="25">
        <f t="shared" si="3"/>
        <v>4.0083240072152088E-5</v>
      </c>
      <c r="CF5" s="25">
        <f t="shared" si="4"/>
        <v>4.7321578972673491E-5</v>
      </c>
      <c r="CG5" s="25">
        <f t="shared" si="5"/>
        <v>-4.3978323446149375E-4</v>
      </c>
      <c r="CH5" s="25">
        <f t="shared" si="6"/>
        <v>6.7225781059767191E-5</v>
      </c>
      <c r="CI5" s="73">
        <f t="shared" si="7"/>
        <v>-0.88236700482868868</v>
      </c>
      <c r="CJ5" s="73">
        <f t="shared" si="8"/>
        <v>-0.28211988230368396</v>
      </c>
      <c r="CK5" s="25">
        <f t="shared" si="9"/>
        <v>2.7118054641499523E-3</v>
      </c>
      <c r="CL5" s="73">
        <f t="shared" si="10"/>
        <v>7.0718057689815517</v>
      </c>
      <c r="CM5" s="25">
        <f t="shared" si="11"/>
        <v>-9.3164561370356418E-7</v>
      </c>
      <c r="CN5" s="73">
        <f t="shared" si="12"/>
        <v>0.1476789450025289</v>
      </c>
      <c r="CO5" s="25" t="str">
        <f>IF(O5=0,"",(#REF!-O5)/O5)</f>
        <v/>
      </c>
      <c r="CP5" s="25" t="str">
        <f>IF(P5=0,"",(#REF!-P5)/P5)</f>
        <v/>
      </c>
      <c r="CQ5" s="73" t="str">
        <f t="shared" si="13"/>
        <v/>
      </c>
    </row>
    <row r="6" spans="1:95" x14ac:dyDescent="0.3">
      <c r="A6" s="30" t="s">
        <v>4</v>
      </c>
      <c r="B6" s="84">
        <v>16297.990481999999</v>
      </c>
      <c r="C6" s="84">
        <v>1519.2911036</v>
      </c>
      <c r="D6" s="84">
        <v>6964.3841240000002</v>
      </c>
      <c r="E6" s="84">
        <v>1469.3392724</v>
      </c>
      <c r="F6" s="84">
        <v>1386.9811823</v>
      </c>
      <c r="G6" s="84">
        <v>1892.6160247</v>
      </c>
      <c r="H6" s="84">
        <v>535.72887911999999</v>
      </c>
      <c r="I6" s="85">
        <v>9.5511073349999993</v>
      </c>
      <c r="J6" s="85">
        <v>18.015640649000002</v>
      </c>
      <c r="K6" s="84">
        <v>3.3871712999999999</v>
      </c>
      <c r="L6" s="85">
        <v>90.561239559000001</v>
      </c>
      <c r="M6" s="84">
        <v>43.9322035</v>
      </c>
      <c r="N6" s="85">
        <v>5.1200000000000004E-3</v>
      </c>
      <c r="O6" s="84"/>
      <c r="P6" s="84"/>
      <c r="Q6" s="85"/>
      <c r="R6" s="28"/>
      <c r="S6" s="28" t="s">
        <v>4</v>
      </c>
      <c r="T6" s="28">
        <v>0.14400844525300399</v>
      </c>
      <c r="U6" s="28">
        <v>0.145017634462214</v>
      </c>
      <c r="V6" s="28">
        <v>0.13933681130438799</v>
      </c>
      <c r="W6" s="28">
        <v>0.1857957798223</v>
      </c>
      <c r="X6" s="28">
        <v>72.366351525214498</v>
      </c>
      <c r="Y6" s="28">
        <v>948.09569242747</v>
      </c>
      <c r="Z6" s="28">
        <v>3.3964342413686301</v>
      </c>
      <c r="AA6" s="28">
        <v>16334.3963796601</v>
      </c>
      <c r="AB6" s="28">
        <v>59.5210027587718</v>
      </c>
      <c r="AC6" s="28">
        <v>45.111606088513703</v>
      </c>
      <c r="AD6" s="28">
        <v>0.73584466463672105</v>
      </c>
      <c r="AE6" s="28">
        <v>57.555983799861501</v>
      </c>
      <c r="AF6" s="28">
        <v>264.08806482505599</v>
      </c>
      <c r="AG6" s="28">
        <v>264.08806482505599</v>
      </c>
      <c r="AH6" s="28">
        <v>44.052021930322901</v>
      </c>
      <c r="AI6" s="28">
        <v>0</v>
      </c>
      <c r="AJ6" s="28">
        <v>0.79009880867990001</v>
      </c>
      <c r="AK6" s="28">
        <v>3.9183871880856001E-2</v>
      </c>
      <c r="AL6" s="28">
        <v>9.4132581447908106E-2</v>
      </c>
      <c r="AM6" s="28">
        <v>0.139412788557122</v>
      </c>
      <c r="AN6" s="28">
        <v>1.76287288915827E-2</v>
      </c>
      <c r="AO6" s="28">
        <v>1520.83674590943</v>
      </c>
      <c r="AP6" s="28">
        <v>0</v>
      </c>
      <c r="AQ6" s="28">
        <v>6349.4193462178</v>
      </c>
      <c r="AR6" s="28">
        <v>705.49151284781897</v>
      </c>
      <c r="AS6" s="28">
        <v>7054.9108590656197</v>
      </c>
      <c r="AT6" s="28">
        <v>3.77708640338092E-2</v>
      </c>
      <c r="AU6" s="28">
        <v>8.3623612458528491</v>
      </c>
      <c r="AV6" s="28">
        <v>8.3844100871760201</v>
      </c>
      <c r="AW6" s="28">
        <v>48.175867138000598</v>
      </c>
      <c r="AX6" s="28">
        <v>13.653085892072699</v>
      </c>
      <c r="AY6" s="28">
        <v>31.818511545495099</v>
      </c>
      <c r="AZ6" s="28">
        <v>78.515920650914595</v>
      </c>
      <c r="BA6" s="28">
        <v>15.391464278916301</v>
      </c>
      <c r="BB6" s="28">
        <v>0.22135654800288901</v>
      </c>
      <c r="BC6" s="28">
        <v>41.205971562613897</v>
      </c>
      <c r="BD6" s="28">
        <v>1471.4822710815499</v>
      </c>
      <c r="BE6" s="28">
        <v>1388.90611389021</v>
      </c>
      <c r="BF6" s="28">
        <v>82.576157191333706</v>
      </c>
      <c r="BG6" s="28">
        <v>0.61661442285752199</v>
      </c>
      <c r="BH6" s="28">
        <v>2.1484604550560199E-2</v>
      </c>
      <c r="BI6" s="28">
        <v>144.545287213302</v>
      </c>
      <c r="BJ6" s="28">
        <v>0.88321430193400396</v>
      </c>
      <c r="BK6" s="28">
        <v>224.88813951575401</v>
      </c>
      <c r="BL6" s="28">
        <v>43.496167653050499</v>
      </c>
      <c r="BM6" s="28">
        <v>22.410366096395201</v>
      </c>
      <c r="BN6" s="28">
        <v>562.323856638282</v>
      </c>
      <c r="BO6" s="28">
        <v>15.7655993872288</v>
      </c>
      <c r="BP6" s="28">
        <v>82.095217697382495</v>
      </c>
      <c r="BQ6" s="28">
        <v>118.309002889157</v>
      </c>
      <c r="BR6" s="28">
        <v>0.12604229235872499</v>
      </c>
      <c r="BS6" s="28">
        <v>1902.7770391251099</v>
      </c>
      <c r="BT6" s="28">
        <v>31.952978941170102</v>
      </c>
      <c r="BU6" s="28">
        <v>5.9426876568726499</v>
      </c>
      <c r="BV6" s="28">
        <v>6.4702729970367995E-2</v>
      </c>
      <c r="BW6" s="28">
        <v>3.8800086097004298</v>
      </c>
      <c r="BX6" s="28">
        <v>2.0662670023396199</v>
      </c>
      <c r="BY6" s="28">
        <v>536.57598624944103</v>
      </c>
      <c r="BZ6" s="28">
        <v>2.0888745988104902</v>
      </c>
      <c r="CA6" s="51"/>
      <c r="CB6" s="25">
        <f t="shared" si="0"/>
        <v>2.2337660400715462E-3</v>
      </c>
      <c r="CC6" s="25">
        <f t="shared" si="1"/>
        <v>1.0173444086965841E-3</v>
      </c>
      <c r="CD6" s="25">
        <f t="shared" si="2"/>
        <v>1.2998526998770049E-2</v>
      </c>
      <c r="CE6" s="25">
        <f t="shared" si="3"/>
        <v>1.4584777810025802E-3</v>
      </c>
      <c r="CF6" s="25">
        <f t="shared" si="4"/>
        <v>1.387857034237434E-3</v>
      </c>
      <c r="CG6" s="25">
        <f t="shared" si="5"/>
        <v>5.3687669831076947E-3</v>
      </c>
      <c r="CH6" s="25">
        <f t="shared" si="6"/>
        <v>1.5812235674741279E-3</v>
      </c>
      <c r="CI6" s="73">
        <f t="shared" si="7"/>
        <v>-0.98541144954011894</v>
      </c>
      <c r="CJ6" s="73">
        <f t="shared" si="8"/>
        <v>3.0168625104781577</v>
      </c>
      <c r="CK6" s="25">
        <f t="shared" si="9"/>
        <v>2.7347129944772096E-3</v>
      </c>
      <c r="CL6" s="73">
        <f t="shared" si="10"/>
        <v>1.9161268784644285</v>
      </c>
      <c r="CM6" s="25">
        <f t="shared" si="11"/>
        <v>2.7273485228871183E-3</v>
      </c>
      <c r="CN6" s="73">
        <f t="shared" si="12"/>
        <v>26.229060265062884</v>
      </c>
      <c r="CO6" s="25" t="str">
        <f>IF(O6=0,"",(#REF!-O6)/O6)</f>
        <v/>
      </c>
      <c r="CP6" s="25" t="str">
        <f>IF(P6=0,"",(#REF!-P6)/P6)</f>
        <v/>
      </c>
      <c r="CQ6" s="73" t="str">
        <f t="shared" si="13"/>
        <v/>
      </c>
    </row>
    <row r="7" spans="1:95" x14ac:dyDescent="0.3">
      <c r="A7" s="30" t="s">
        <v>5</v>
      </c>
      <c r="B7" s="84">
        <v>7272.4674619999996</v>
      </c>
      <c r="C7" s="84">
        <v>128.875471</v>
      </c>
      <c r="D7" s="84">
        <v>30243.288121000001</v>
      </c>
      <c r="E7" s="84">
        <v>1131.3789870000001</v>
      </c>
      <c r="F7" s="84">
        <v>738.14771399999995</v>
      </c>
      <c r="G7" s="84">
        <v>19397.253347999998</v>
      </c>
      <c r="H7" s="84">
        <v>531.40890999999999</v>
      </c>
      <c r="I7" s="85">
        <v>8.6790343722000003</v>
      </c>
      <c r="J7" s="85">
        <v>13.269562623000001</v>
      </c>
      <c r="K7" s="84">
        <v>19.065407</v>
      </c>
      <c r="L7" s="85">
        <v>33.464513302999997</v>
      </c>
      <c r="M7" s="84">
        <v>67.145255250000005</v>
      </c>
      <c r="N7" s="85"/>
      <c r="O7" s="84"/>
      <c r="P7" s="84"/>
      <c r="Q7" s="85"/>
      <c r="R7" s="28"/>
      <c r="S7" s="28" t="s">
        <v>5</v>
      </c>
      <c r="T7" s="28">
        <v>0</v>
      </c>
      <c r="U7" s="28">
        <v>6.7051665183134601E-2</v>
      </c>
      <c r="V7" s="28">
        <v>6.7051665183134601E-2</v>
      </c>
      <c r="W7" s="28">
        <v>2.7024057368507999E-2</v>
      </c>
      <c r="X7" s="28">
        <v>6.5959275166470004</v>
      </c>
      <c r="Y7" s="28">
        <v>461.881589755596</v>
      </c>
      <c r="Z7" s="28">
        <v>19.065416077646699</v>
      </c>
      <c r="AA7" s="28">
        <v>7273.3054763366699</v>
      </c>
      <c r="AB7" s="28">
        <v>5.2506955566037803</v>
      </c>
      <c r="AC7" s="28">
        <v>40.5390460988651</v>
      </c>
      <c r="AD7" s="28">
        <v>0.90982163617572998</v>
      </c>
      <c r="AE7" s="28">
        <v>3.8340211791641101</v>
      </c>
      <c r="AF7" s="28">
        <v>114.89020651191601</v>
      </c>
      <c r="AG7" s="28">
        <v>114.89020651191601</v>
      </c>
      <c r="AH7" s="28">
        <v>67.183755354356293</v>
      </c>
      <c r="AI7" s="28">
        <v>0</v>
      </c>
      <c r="AJ7" s="28">
        <v>6.4685866541030004</v>
      </c>
      <c r="AK7" s="28">
        <v>0</v>
      </c>
      <c r="AL7" s="28">
        <v>0</v>
      </c>
      <c r="AM7" s="28">
        <v>0</v>
      </c>
      <c r="AN7" s="28">
        <v>0</v>
      </c>
      <c r="AO7" s="28">
        <v>128.87531291136801</v>
      </c>
      <c r="AP7" s="28">
        <v>0</v>
      </c>
      <c r="AQ7" s="28">
        <v>27141.705931219301</v>
      </c>
      <c r="AR7" s="28">
        <v>3015.7452597134202</v>
      </c>
      <c r="AS7" s="28">
        <v>30157.451190932701</v>
      </c>
      <c r="AT7" s="28">
        <v>0</v>
      </c>
      <c r="AU7" s="28">
        <v>13.5893775683182</v>
      </c>
      <c r="AV7" s="28">
        <v>29.952591551496099</v>
      </c>
      <c r="AW7" s="28">
        <v>127.101110975182</v>
      </c>
      <c r="AX7" s="28">
        <v>18.937316426404699</v>
      </c>
      <c r="AY7" s="28">
        <v>7.2522587938910501</v>
      </c>
      <c r="AZ7" s="28">
        <v>37.661696255134203</v>
      </c>
      <c r="BA7" s="28">
        <v>17.584224225246199</v>
      </c>
      <c r="BB7" s="28">
        <v>0</v>
      </c>
      <c r="BC7" s="28">
        <v>4.8057719673068897</v>
      </c>
      <c r="BD7" s="28">
        <v>1131.5282087789701</v>
      </c>
      <c r="BE7" s="28">
        <v>738.29076718038402</v>
      </c>
      <c r="BF7" s="28">
        <v>393.23744159859302</v>
      </c>
      <c r="BG7" s="28">
        <v>2.7464301107271299E-2</v>
      </c>
      <c r="BH7" s="28">
        <v>0.13301570535917101</v>
      </c>
      <c r="BI7" s="28">
        <v>291.22918328993501</v>
      </c>
      <c r="BJ7" s="28">
        <v>2.9080533738983699E-2</v>
      </c>
      <c r="BK7" s="28">
        <v>53.236104377671801</v>
      </c>
      <c r="BL7" s="28">
        <v>12.7110144615809</v>
      </c>
      <c r="BM7" s="28">
        <v>6.20791259374076</v>
      </c>
      <c r="BN7" s="28">
        <v>133.044253537825</v>
      </c>
      <c r="BO7" s="28">
        <v>15.441130977971</v>
      </c>
      <c r="BP7" s="28">
        <v>50.944680639688698</v>
      </c>
      <c r="BQ7" s="28">
        <v>72.509636878598002</v>
      </c>
      <c r="BR7" s="28">
        <v>2.0245616416589698</v>
      </c>
      <c r="BS7" s="28">
        <v>19378.846720019501</v>
      </c>
      <c r="BT7" s="28">
        <v>82.503004174266806</v>
      </c>
      <c r="BU7" s="28">
        <v>468.49839699426201</v>
      </c>
      <c r="BV7" s="28">
        <v>0</v>
      </c>
      <c r="BW7" s="28">
        <v>58.795428992479003</v>
      </c>
      <c r="BX7" s="28">
        <v>0.10438313026471201</v>
      </c>
      <c r="BY7" s="28">
        <v>531.54327529445402</v>
      </c>
      <c r="BZ7" s="28">
        <v>179.622904244365</v>
      </c>
      <c r="CA7" s="51"/>
      <c r="CB7" s="25">
        <f t="shared" si="0"/>
        <v>1.1523108780466791E-4</v>
      </c>
      <c r="CC7" s="25">
        <f t="shared" si="1"/>
        <v>-1.2266774333760094E-6</v>
      </c>
      <c r="CD7" s="25">
        <f t="shared" si="2"/>
        <v>-2.8382142088478062E-3</v>
      </c>
      <c r="CE7" s="25">
        <f t="shared" si="3"/>
        <v>1.3189371615053599E-4</v>
      </c>
      <c r="CF7" s="25">
        <f t="shared" si="4"/>
        <v>1.9380020783221207E-4</v>
      </c>
      <c r="CG7" s="25">
        <f t="shared" si="5"/>
        <v>-9.4892960618031487E-4</v>
      </c>
      <c r="CH7" s="25">
        <f t="shared" si="6"/>
        <v>2.5284727434101193E-4</v>
      </c>
      <c r="CI7" s="73">
        <f t="shared" si="7"/>
        <v>-0.99227429431574676</v>
      </c>
      <c r="CJ7" s="73">
        <f t="shared" si="8"/>
        <v>-0.50292803884776538</v>
      </c>
      <c r="CK7" s="25">
        <f t="shared" si="9"/>
        <v>4.7613180764145239E-7</v>
      </c>
      <c r="CL7" s="73">
        <f t="shared" si="10"/>
        <v>2.4331952020834091</v>
      </c>
      <c r="CM7" s="25">
        <f t="shared" si="11"/>
        <v>5.733853302506886E-4</v>
      </c>
      <c r="CN7" s="73" t="str">
        <f t="shared" si="12"/>
        <v/>
      </c>
      <c r="CO7" s="25" t="str">
        <f>IF(O7=0,"",(#REF!-O7)/O7)</f>
        <v/>
      </c>
      <c r="CP7" s="25" t="str">
        <f>IF(P7=0,"",(#REF!-P7)/P7)</f>
        <v/>
      </c>
      <c r="CQ7" s="73" t="str">
        <f t="shared" si="13"/>
        <v/>
      </c>
    </row>
    <row r="8" spans="1:95" x14ac:dyDescent="0.3">
      <c r="A8" s="30" t="s">
        <v>6</v>
      </c>
      <c r="B8" s="84">
        <v>960.08554039000001</v>
      </c>
      <c r="C8" s="84">
        <v>178.52493507</v>
      </c>
      <c r="D8" s="84">
        <v>4061.5493000000001</v>
      </c>
      <c r="E8" s="84">
        <v>316.57709225000002</v>
      </c>
      <c r="F8" s="84">
        <v>305.44862819999997</v>
      </c>
      <c r="G8" s="84">
        <v>517.59198021999998</v>
      </c>
      <c r="H8" s="84">
        <v>116.05390991</v>
      </c>
      <c r="I8" s="85">
        <v>3.4551597852000002</v>
      </c>
      <c r="J8" s="85">
        <v>0.45484216199999999</v>
      </c>
      <c r="K8" s="84">
        <v>1.09396</v>
      </c>
      <c r="L8" s="85">
        <v>2.5505324420000002</v>
      </c>
      <c r="M8" s="84">
        <v>71.636989735</v>
      </c>
      <c r="N8" s="85"/>
      <c r="O8" s="84"/>
      <c r="P8" s="84"/>
      <c r="Q8" s="85"/>
      <c r="R8" s="28"/>
      <c r="S8" s="28" t="s">
        <v>6</v>
      </c>
      <c r="T8" s="28">
        <v>0.75917992436956805</v>
      </c>
      <c r="U8" s="28">
        <v>1.27425419271237E-3</v>
      </c>
      <c r="V8" s="28">
        <v>1.27425419271237E-3</v>
      </c>
      <c r="W8" s="28">
        <v>2.4415184605400199E-3</v>
      </c>
      <c r="X8" s="28">
        <v>25.433995788799599</v>
      </c>
      <c r="Y8" s="28">
        <v>374.089281612185</v>
      </c>
      <c r="Z8" s="28">
        <v>1.0939631495925</v>
      </c>
      <c r="AA8" s="28">
        <v>961.32023744087496</v>
      </c>
      <c r="AB8" s="28">
        <v>27.769733101253099</v>
      </c>
      <c r="AC8" s="28">
        <v>8.6707061865636099</v>
      </c>
      <c r="AD8" s="28">
        <v>5.8266001703738399E-2</v>
      </c>
      <c r="AE8" s="28">
        <v>0.31451964558293699</v>
      </c>
      <c r="AF8" s="28">
        <v>49.427555792144403</v>
      </c>
      <c r="AG8" s="28">
        <v>49.427555792144403</v>
      </c>
      <c r="AH8" s="28">
        <v>71.780206907970793</v>
      </c>
      <c r="AI8" s="28">
        <v>0</v>
      </c>
      <c r="AJ8" s="28">
        <v>9.8514291676121399E-2</v>
      </c>
      <c r="AK8" s="28">
        <v>0</v>
      </c>
      <c r="AL8" s="28">
        <v>0</v>
      </c>
      <c r="AM8" s="28">
        <v>5.4013694077746004E-4</v>
      </c>
      <c r="AN8" s="28">
        <v>1.6144630609558601E-4</v>
      </c>
      <c r="AO8" s="28">
        <v>178.59607313083799</v>
      </c>
      <c r="AP8" s="28">
        <v>0</v>
      </c>
      <c r="AQ8" s="28">
        <v>3675.9338199132399</v>
      </c>
      <c r="AR8" s="28">
        <v>408.436896922237</v>
      </c>
      <c r="AS8" s="28">
        <v>4084.3707168354799</v>
      </c>
      <c r="AT8" s="28">
        <v>0</v>
      </c>
      <c r="AU8" s="28">
        <v>1.2641115551351001</v>
      </c>
      <c r="AV8" s="28">
        <v>3.4601418529517098</v>
      </c>
      <c r="AW8" s="28">
        <v>7.9219327979022296</v>
      </c>
      <c r="AX8" s="28">
        <v>4.2458139040879104</v>
      </c>
      <c r="AY8" s="28">
        <v>18.967061366975798</v>
      </c>
      <c r="AZ8" s="28">
        <v>16.663696709050502</v>
      </c>
      <c r="BA8" s="28">
        <v>5.2267875218395297</v>
      </c>
      <c r="BB8" s="28">
        <v>0</v>
      </c>
      <c r="BC8" s="28">
        <v>4.3824879730925801</v>
      </c>
      <c r="BD8" s="28">
        <v>316.755499399109</v>
      </c>
      <c r="BE8" s="28">
        <v>305.60263958927999</v>
      </c>
      <c r="BF8" s="28">
        <v>11.1528598098293</v>
      </c>
      <c r="BG8" s="28">
        <v>2.47724838450811E-2</v>
      </c>
      <c r="BH8" s="28">
        <v>6.0768984179444999E-2</v>
      </c>
      <c r="BI8" s="28">
        <v>55.448077123188703</v>
      </c>
      <c r="BJ8" s="28">
        <v>0.84034025227268905</v>
      </c>
      <c r="BK8" s="28">
        <v>38.156725647249402</v>
      </c>
      <c r="BL8" s="28">
        <v>16.2694988121496</v>
      </c>
      <c r="BM8" s="28">
        <v>5.7186747388900798</v>
      </c>
      <c r="BN8" s="28">
        <v>95.609533378197298</v>
      </c>
      <c r="BO8" s="28">
        <v>0.96077551975801301</v>
      </c>
      <c r="BP8" s="28">
        <v>13.7286527979408</v>
      </c>
      <c r="BQ8" s="28">
        <v>26.551885792313499</v>
      </c>
      <c r="BR8" s="28">
        <v>0.24772025105550299</v>
      </c>
      <c r="BS8" s="28">
        <v>520.93619603674995</v>
      </c>
      <c r="BT8" s="28">
        <v>5.5183060382595297</v>
      </c>
      <c r="BU8" s="28">
        <v>6.6531156425337699</v>
      </c>
      <c r="BV8" s="28">
        <v>0</v>
      </c>
      <c r="BW8" s="28">
        <v>1.0379800760778799</v>
      </c>
      <c r="BX8" s="28">
        <v>1.72526856183901E-2</v>
      </c>
      <c r="BY8" s="28">
        <v>116.181320327165</v>
      </c>
      <c r="BZ8" s="28">
        <v>1.88411526210961</v>
      </c>
      <c r="CA8" s="51"/>
      <c r="CB8" s="25">
        <f t="shared" si="0"/>
        <v>1.2860281703372029E-3</v>
      </c>
      <c r="CC8" s="25">
        <f t="shared" si="1"/>
        <v>3.9847688957344853E-4</v>
      </c>
      <c r="CD8" s="25">
        <f t="shared" si="2"/>
        <v>5.6188944537691058E-3</v>
      </c>
      <c r="CE8" s="25">
        <f t="shared" si="3"/>
        <v>5.6355040676187007E-4</v>
      </c>
      <c r="CF8" s="25">
        <f t="shared" si="4"/>
        <v>5.0421372061023716E-4</v>
      </c>
      <c r="CG8" s="25">
        <f t="shared" si="5"/>
        <v>6.4611043921672098E-3</v>
      </c>
      <c r="CH8" s="25">
        <f t="shared" si="6"/>
        <v>1.0978554472124396E-3</v>
      </c>
      <c r="CI8" s="73">
        <f t="shared" si="7"/>
        <v>-0.99963120252841264</v>
      </c>
      <c r="CJ8" s="73">
        <f t="shared" si="8"/>
        <v>54.918289713871339</v>
      </c>
      <c r="CK8" s="25">
        <f t="shared" si="9"/>
        <v>2.879074646164472E-6</v>
      </c>
      <c r="CL8" s="73">
        <f t="shared" si="10"/>
        <v>18.379308797729223</v>
      </c>
      <c r="CM8" s="25">
        <f t="shared" si="11"/>
        <v>1.9992070228046018E-3</v>
      </c>
      <c r="CN8" s="73" t="str">
        <f t="shared" si="12"/>
        <v/>
      </c>
      <c r="CO8" s="25" t="str">
        <f>IF(O8=0,"",(#REF!-O8)/O8)</f>
        <v/>
      </c>
      <c r="CP8" s="25" t="str">
        <f>IF(P8=0,"",(#REF!-P8)/P8)</f>
        <v/>
      </c>
      <c r="CQ8" s="73" t="str">
        <f t="shared" si="13"/>
        <v/>
      </c>
    </row>
    <row r="9" spans="1:95" x14ac:dyDescent="0.3">
      <c r="A9" s="30" t="s">
        <v>7</v>
      </c>
      <c r="B9" s="84">
        <v>856.33354850000001</v>
      </c>
      <c r="C9" s="84">
        <v>81.245352199999999</v>
      </c>
      <c r="D9" s="84">
        <v>1492.32206</v>
      </c>
      <c r="E9" s="84">
        <v>174.71677209999999</v>
      </c>
      <c r="F9" s="84">
        <v>172.42045733</v>
      </c>
      <c r="G9" s="84">
        <v>581.61467860000005</v>
      </c>
      <c r="H9" s="84">
        <v>104.08606516</v>
      </c>
      <c r="I9" s="85">
        <v>0.72788817610000001</v>
      </c>
      <c r="J9" s="85">
        <v>0.46555963160000002</v>
      </c>
      <c r="K9" s="84"/>
      <c r="L9" s="85">
        <v>7.6984612525999996</v>
      </c>
      <c r="M9" s="84">
        <v>0.31</v>
      </c>
      <c r="N9" s="85"/>
      <c r="O9" s="84"/>
      <c r="P9" s="84"/>
      <c r="Q9" s="85"/>
      <c r="R9" s="28"/>
      <c r="S9" s="28" t="s">
        <v>7</v>
      </c>
      <c r="T9" s="28">
        <v>0.13436443108985399</v>
      </c>
      <c r="U9" s="28">
        <v>0.13691666084842699</v>
      </c>
      <c r="V9" s="28">
        <v>0.13691666084842699</v>
      </c>
      <c r="W9" s="28">
        <v>0.15132027488599301</v>
      </c>
      <c r="X9" s="28">
        <v>2.9761983623897401</v>
      </c>
      <c r="Y9" s="28">
        <v>320.80660991345701</v>
      </c>
      <c r="Z9" s="28">
        <v>0</v>
      </c>
      <c r="AA9" s="28">
        <v>856.53572618594899</v>
      </c>
      <c r="AB9" s="28">
        <v>2.0412014028755698</v>
      </c>
      <c r="AC9" s="28">
        <v>34.937728688311601</v>
      </c>
      <c r="AD9" s="28">
        <v>0.94771796653059703</v>
      </c>
      <c r="AE9" s="28">
        <v>0</v>
      </c>
      <c r="AF9" s="28">
        <v>49.173818495598098</v>
      </c>
      <c r="AG9" s="28">
        <v>49.173818495598098</v>
      </c>
      <c r="AH9" s="28">
        <v>0.31000049238688898</v>
      </c>
      <c r="AI9" s="28">
        <v>0</v>
      </c>
      <c r="AJ9" s="28">
        <v>1.00251309760312</v>
      </c>
      <c r="AK9" s="28">
        <v>0</v>
      </c>
      <c r="AL9" s="28">
        <v>0</v>
      </c>
      <c r="AM9" s="28">
        <v>2.6934005948281801E-2</v>
      </c>
      <c r="AN9" s="28">
        <v>8.0505466688780506E-3</v>
      </c>
      <c r="AO9" s="28">
        <v>81.248325038222603</v>
      </c>
      <c r="AP9" s="28">
        <v>0</v>
      </c>
      <c r="AQ9" s="28">
        <v>1338.0366057860299</v>
      </c>
      <c r="AR9" s="28">
        <v>148.67073832569901</v>
      </c>
      <c r="AS9" s="28">
        <v>1486.70734411173</v>
      </c>
      <c r="AT9" s="28">
        <v>0</v>
      </c>
      <c r="AU9" s="28">
        <v>3.6890346180492299</v>
      </c>
      <c r="AV9" s="28">
        <v>3.0871509701990201</v>
      </c>
      <c r="AW9" s="28">
        <v>27.430164427354899</v>
      </c>
      <c r="AX9" s="28">
        <v>2.59763809145874</v>
      </c>
      <c r="AY9" s="28">
        <v>3.72522931596091</v>
      </c>
      <c r="AZ9" s="28">
        <v>11.4958812138648</v>
      </c>
      <c r="BA9" s="28">
        <v>3.09465307847903</v>
      </c>
      <c r="BB9" s="28">
        <v>0</v>
      </c>
      <c r="BC9" s="28">
        <v>0.65211895941842002</v>
      </c>
      <c r="BD9" s="28">
        <v>174.85497018995599</v>
      </c>
      <c r="BE9" s="28">
        <v>172.558636186748</v>
      </c>
      <c r="BF9" s="28">
        <v>2.2963340032077202</v>
      </c>
      <c r="BG9" s="28">
        <v>0</v>
      </c>
      <c r="BH9" s="28">
        <v>9.7475799498911494E-3</v>
      </c>
      <c r="BI9" s="28">
        <v>28.7469195742874</v>
      </c>
      <c r="BJ9" s="28">
        <v>0</v>
      </c>
      <c r="BK9" s="28">
        <v>24.618237889735799</v>
      </c>
      <c r="BL9" s="28">
        <v>6.0973775371065404</v>
      </c>
      <c r="BM9" s="28">
        <v>3.2259742456059102</v>
      </c>
      <c r="BN9" s="28">
        <v>61.623831820411503</v>
      </c>
      <c r="BO9" s="28">
        <v>10.319513533261601</v>
      </c>
      <c r="BP9" s="28">
        <v>6.35111945744252</v>
      </c>
      <c r="BQ9" s="28">
        <v>17.084252759911099</v>
      </c>
      <c r="BR9" s="28">
        <v>0.148503692917035</v>
      </c>
      <c r="BS9" s="28">
        <v>583.08358911578102</v>
      </c>
      <c r="BT9" s="28">
        <v>17.0921498389372</v>
      </c>
      <c r="BU9" s="28">
        <v>10.446726739024699</v>
      </c>
      <c r="BV9" s="28">
        <v>0</v>
      </c>
      <c r="BW9" s="28">
        <v>2.5381554041867198</v>
      </c>
      <c r="BX9" s="28">
        <v>9.1894219195555502E-2</v>
      </c>
      <c r="BY9" s="28">
        <v>104.115050954325</v>
      </c>
      <c r="BZ9" s="28">
        <v>3.6103993577959401</v>
      </c>
      <c r="CA9" s="51"/>
      <c r="CB9" s="25">
        <f t="shared" si="0"/>
        <v>2.3609688806788806E-4</v>
      </c>
      <c r="CC9" s="25">
        <f t="shared" si="1"/>
        <v>3.6590871257297211E-5</v>
      </c>
      <c r="CD9" s="25">
        <f t="shared" si="2"/>
        <v>-3.762402258042064E-3</v>
      </c>
      <c r="CE9" s="25">
        <f t="shared" si="3"/>
        <v>7.909835346368916E-4</v>
      </c>
      <c r="CF9" s="25">
        <f t="shared" si="4"/>
        <v>8.0140639276657627E-4</v>
      </c>
      <c r="CG9" s="25">
        <f t="shared" si="5"/>
        <v>2.525573321699478E-3</v>
      </c>
      <c r="CH9" s="25">
        <f t="shared" si="6"/>
        <v>2.7847910554058255E-4</v>
      </c>
      <c r="CI9" s="73">
        <f t="shared" si="7"/>
        <v>-0.81189877051991444</v>
      </c>
      <c r="CJ9" s="73">
        <f t="shared" si="8"/>
        <v>5.3927328754028077</v>
      </c>
      <c r="CK9" s="25" t="str">
        <f t="shared" si="9"/>
        <v/>
      </c>
      <c r="CL9" s="73">
        <f t="shared" si="10"/>
        <v>5.3874866524775502</v>
      </c>
      <c r="CM9" s="25">
        <f t="shared" si="11"/>
        <v>1.588344803173864E-6</v>
      </c>
      <c r="CN9" s="73" t="str">
        <f t="shared" si="12"/>
        <v/>
      </c>
      <c r="CO9" s="25" t="str">
        <f>IF(O9=0,"",(#REF!-O9)/O9)</f>
        <v/>
      </c>
      <c r="CP9" s="25" t="str">
        <f>IF(P9=0,"",(#REF!-P9)/P9)</f>
        <v/>
      </c>
      <c r="CQ9" s="73" t="str">
        <f t="shared" si="13"/>
        <v/>
      </c>
    </row>
    <row r="10" spans="1:95" x14ac:dyDescent="0.3">
      <c r="A10" s="30" t="s">
        <v>8</v>
      </c>
      <c r="B10" s="84"/>
      <c r="C10" s="84"/>
      <c r="D10" s="84"/>
      <c r="E10" s="84"/>
      <c r="F10" s="84"/>
      <c r="G10" s="84"/>
      <c r="H10" s="84"/>
      <c r="I10" s="85"/>
      <c r="J10" s="85"/>
      <c r="K10" s="84"/>
      <c r="L10" s="85"/>
      <c r="M10" s="84"/>
      <c r="N10" s="85"/>
      <c r="O10" s="84"/>
      <c r="P10" s="84"/>
      <c r="Q10" s="85"/>
      <c r="R10" s="28"/>
      <c r="S10" s="28"/>
      <c r="T10" s="28"/>
      <c r="CA10" s="51"/>
      <c r="CB10" s="25" t="str">
        <f t="shared" si="0"/>
        <v/>
      </c>
      <c r="CC10" s="25" t="str">
        <f t="shared" si="1"/>
        <v/>
      </c>
      <c r="CD10" s="25" t="str">
        <f t="shared" si="2"/>
        <v/>
      </c>
      <c r="CE10" s="25" t="str">
        <f t="shared" si="3"/>
        <v/>
      </c>
      <c r="CF10" s="25" t="str">
        <f t="shared" si="4"/>
        <v/>
      </c>
      <c r="CG10" s="25" t="str">
        <f t="shared" si="5"/>
        <v/>
      </c>
      <c r="CH10" s="25" t="str">
        <f t="shared" si="6"/>
        <v/>
      </c>
      <c r="CI10" s="73" t="str">
        <f t="shared" si="7"/>
        <v/>
      </c>
      <c r="CJ10" s="73" t="str">
        <f t="shared" si="8"/>
        <v/>
      </c>
      <c r="CK10" s="25" t="str">
        <f t="shared" si="9"/>
        <v/>
      </c>
      <c r="CL10" s="73" t="str">
        <f t="shared" si="10"/>
        <v/>
      </c>
      <c r="CM10" s="25" t="str">
        <f t="shared" si="11"/>
        <v/>
      </c>
      <c r="CN10" s="73" t="str">
        <f t="shared" si="12"/>
        <v/>
      </c>
      <c r="CO10" s="25" t="str">
        <f>IF(O10=0,"",(#REF!-O10)/O10)</f>
        <v/>
      </c>
      <c r="CP10" s="25" t="str">
        <f>IF(P10=0,"",(#REF!-P10)/P10)</f>
        <v/>
      </c>
      <c r="CQ10" s="73" t="str">
        <f t="shared" si="13"/>
        <v/>
      </c>
    </row>
    <row r="11" spans="1:95" x14ac:dyDescent="0.3">
      <c r="A11" s="30" t="s">
        <v>9</v>
      </c>
      <c r="B11" s="84">
        <v>34833.885718999998</v>
      </c>
      <c r="C11" s="84">
        <v>2122.5352849999999</v>
      </c>
      <c r="D11" s="84">
        <v>64839.474550999999</v>
      </c>
      <c r="E11" s="84">
        <v>10752.019773</v>
      </c>
      <c r="F11" s="84">
        <v>10213.393829000001</v>
      </c>
      <c r="G11" s="84">
        <v>40329.578943</v>
      </c>
      <c r="H11" s="84">
        <v>3507.3489629999999</v>
      </c>
      <c r="I11" s="85">
        <v>21.036017695000002</v>
      </c>
      <c r="J11" s="85">
        <v>25.72481866</v>
      </c>
      <c r="K11" s="84">
        <v>17.488313999999999</v>
      </c>
      <c r="L11" s="85">
        <v>329.82154506000001</v>
      </c>
      <c r="M11" s="84">
        <v>1086.8458949999999</v>
      </c>
      <c r="N11" s="85">
        <v>7.5822960000000004</v>
      </c>
      <c r="O11" s="84"/>
      <c r="P11" s="84"/>
      <c r="Q11" s="85"/>
      <c r="R11" s="28"/>
      <c r="S11" s="28" t="s">
        <v>9</v>
      </c>
      <c r="T11" s="28">
        <v>5.6645814291979697</v>
      </c>
      <c r="U11" s="28">
        <v>5.4900113983802198E-3</v>
      </c>
      <c r="V11" s="28">
        <v>5.3767461859883002E-3</v>
      </c>
      <c r="W11" s="28">
        <v>5.7409300846240803E-3</v>
      </c>
      <c r="X11" s="28">
        <v>746.51197567008205</v>
      </c>
      <c r="Y11" s="28">
        <v>3917.16787024323</v>
      </c>
      <c r="Z11" s="28">
        <v>17.536055389132201</v>
      </c>
      <c r="AA11" s="28">
        <v>34863.398308074698</v>
      </c>
      <c r="AB11" s="28">
        <v>642.98360814165903</v>
      </c>
      <c r="AC11" s="28">
        <v>209.05922901382499</v>
      </c>
      <c r="AD11" s="28">
        <v>1.5517690393897901</v>
      </c>
      <c r="AE11" s="28">
        <v>598.42394547030597</v>
      </c>
      <c r="AF11" s="28">
        <v>801.47410402879996</v>
      </c>
      <c r="AG11" s="28">
        <v>801.47410402879996</v>
      </c>
      <c r="AH11" s="28">
        <v>1088.1421781479601</v>
      </c>
      <c r="AI11" s="28">
        <v>0</v>
      </c>
      <c r="AJ11" s="28">
        <v>5.1953323367270601</v>
      </c>
      <c r="AK11" s="28">
        <v>2.2396118603664498E-3</v>
      </c>
      <c r="AL11" s="28">
        <v>2.2171113568372901E-3</v>
      </c>
      <c r="AM11" s="28">
        <v>8.2015306371660907E-2</v>
      </c>
      <c r="AN11" s="28">
        <v>2.3382441779461502E-3</v>
      </c>
      <c r="AO11" s="28">
        <v>2123.5563841614899</v>
      </c>
      <c r="AP11" s="28">
        <v>0</v>
      </c>
      <c r="AQ11" s="28">
        <v>58293.426860448701</v>
      </c>
      <c r="AR11" s="28">
        <v>6477.0482652124902</v>
      </c>
      <c r="AS11" s="28">
        <v>64770.4751256612</v>
      </c>
      <c r="AT11" s="28">
        <v>2.1791738100962101E-3</v>
      </c>
      <c r="AU11" s="28">
        <v>68.283557142618605</v>
      </c>
      <c r="AV11" s="28">
        <v>349.819453898929</v>
      </c>
      <c r="AW11" s="28">
        <v>338.77819583097602</v>
      </c>
      <c r="AX11" s="28">
        <v>232.30405556588801</v>
      </c>
      <c r="AY11" s="28">
        <v>152.00293228784199</v>
      </c>
      <c r="AZ11" s="28">
        <v>532.48086346577497</v>
      </c>
      <c r="BA11" s="28">
        <v>223.00943320648301</v>
      </c>
      <c r="BB11" s="28">
        <v>8.2764017262190195E-2</v>
      </c>
      <c r="BC11" s="28">
        <v>85.826177708347402</v>
      </c>
      <c r="BD11" s="28">
        <v>10754.367639879199</v>
      </c>
      <c r="BE11" s="28">
        <v>10215.4646951014</v>
      </c>
      <c r="BF11" s="28">
        <v>538.90294477772704</v>
      </c>
      <c r="BG11" s="28">
        <v>0.89124063698253497</v>
      </c>
      <c r="BH11" s="28">
        <v>1.6204820579974499</v>
      </c>
      <c r="BI11" s="28">
        <v>3501.4328011094799</v>
      </c>
      <c r="BJ11" s="28">
        <v>29.116905969899101</v>
      </c>
      <c r="BK11" s="28">
        <v>878.34469614499801</v>
      </c>
      <c r="BL11" s="28">
        <v>220.57330455298501</v>
      </c>
      <c r="BM11" s="28">
        <v>104.932998842402</v>
      </c>
      <c r="BN11" s="28">
        <v>2196.0766559645499</v>
      </c>
      <c r="BO11" s="28">
        <v>84.854225715145603</v>
      </c>
      <c r="BP11" s="28">
        <v>648.20871031520505</v>
      </c>
      <c r="BQ11" s="28">
        <v>1035.5511606161499</v>
      </c>
      <c r="BR11" s="28">
        <v>23.1900587403039</v>
      </c>
      <c r="BS11" s="28">
        <v>40609.093770890402</v>
      </c>
      <c r="BT11" s="28">
        <v>217.75007619348</v>
      </c>
      <c r="BU11" s="28">
        <v>660.86041567081395</v>
      </c>
      <c r="BV11" s="28">
        <v>0.170527534198787</v>
      </c>
      <c r="BW11" s="28">
        <v>65.075125227527096</v>
      </c>
      <c r="BX11" s="28">
        <v>8.5212056787441206</v>
      </c>
      <c r="BY11" s="28">
        <v>3513.2979458562199</v>
      </c>
      <c r="BZ11" s="28">
        <v>153.06732327395</v>
      </c>
      <c r="CA11" s="51"/>
      <c r="CB11" s="25">
        <f t="shared" si="0"/>
        <v>8.4723792552959007E-4</v>
      </c>
      <c r="CC11" s="25">
        <f t="shared" si="1"/>
        <v>4.8107523521802304E-4</v>
      </c>
      <c r="CD11" s="25">
        <f t="shared" si="2"/>
        <v>-1.0641576881460914E-3</v>
      </c>
      <c r="CE11" s="25">
        <f t="shared" si="3"/>
        <v>2.1836519358859076E-4</v>
      </c>
      <c r="CF11" s="25">
        <f t="shared" si="4"/>
        <v>2.02759840271659E-4</v>
      </c>
      <c r="CG11" s="25">
        <f t="shared" si="5"/>
        <v>6.9307648434776678E-3</v>
      </c>
      <c r="CH11" s="25">
        <f t="shared" si="6"/>
        <v>1.6961479792793653E-3</v>
      </c>
      <c r="CI11" s="73">
        <f t="shared" si="7"/>
        <v>-0.99974440284924904</v>
      </c>
      <c r="CJ11" s="73">
        <f t="shared" si="8"/>
        <v>28.019134616130355</v>
      </c>
      <c r="CK11" s="25">
        <f t="shared" si="9"/>
        <v>2.7299023297615924E-3</v>
      </c>
      <c r="CL11" s="73">
        <f t="shared" si="10"/>
        <v>1.4300234961394003</v>
      </c>
      <c r="CM11" s="25">
        <f t="shared" si="11"/>
        <v>1.1927018852660241E-3</v>
      </c>
      <c r="CN11" s="73">
        <f t="shared" si="12"/>
        <v>-0.98918331513677904</v>
      </c>
      <c r="CO11" s="25" t="str">
        <f>IF(O11=0,"",(#REF!-O11)/O11)</f>
        <v/>
      </c>
      <c r="CP11" s="25" t="str">
        <f>IF(P11=0,"",(#REF!-P11)/P11)</f>
        <v/>
      </c>
      <c r="CQ11" s="73" t="str">
        <f t="shared" si="13"/>
        <v/>
      </c>
    </row>
    <row r="12" spans="1:95" x14ac:dyDescent="0.3">
      <c r="A12" s="30" t="s">
        <v>10</v>
      </c>
      <c r="B12" s="84">
        <v>13187.172500000001</v>
      </c>
      <c r="C12" s="84">
        <v>911.17938879999997</v>
      </c>
      <c r="D12" s="84">
        <v>28921.108800000002</v>
      </c>
      <c r="E12" s="84">
        <v>3023.2039427999998</v>
      </c>
      <c r="F12" s="84">
        <v>2703.9930380000001</v>
      </c>
      <c r="G12" s="84">
        <v>19920.208999999999</v>
      </c>
      <c r="H12" s="84">
        <v>1323.7702449999999</v>
      </c>
      <c r="I12" s="85">
        <v>13.139553197</v>
      </c>
      <c r="J12" s="85">
        <v>15.112992235</v>
      </c>
      <c r="K12" s="84">
        <v>0.79315999999999998</v>
      </c>
      <c r="L12" s="85">
        <v>117.07207145</v>
      </c>
      <c r="M12" s="84">
        <v>569.39621999999997</v>
      </c>
      <c r="N12" s="85"/>
      <c r="O12" s="84"/>
      <c r="P12" s="84"/>
      <c r="Q12" s="85"/>
      <c r="R12" s="28"/>
      <c r="S12" s="28" t="s">
        <v>10</v>
      </c>
      <c r="T12" s="28">
        <v>1.75186993078429</v>
      </c>
      <c r="U12" s="28">
        <v>0.35020299389059001</v>
      </c>
      <c r="V12" s="28">
        <v>0.35020299389059001</v>
      </c>
      <c r="W12" s="28">
        <v>0.16876923214834799</v>
      </c>
      <c r="X12" s="28">
        <v>59.335192522154799</v>
      </c>
      <c r="Y12" s="28">
        <v>1089.98721987627</v>
      </c>
      <c r="Z12" s="28">
        <v>0.79316002045227796</v>
      </c>
      <c r="AA12" s="28">
        <v>13187.3286203715</v>
      </c>
      <c r="AB12" s="28">
        <v>40.314785026774999</v>
      </c>
      <c r="AC12" s="28">
        <v>25.064281830433401</v>
      </c>
      <c r="AD12" s="28">
        <v>0.147241536833734</v>
      </c>
      <c r="AE12" s="28">
        <v>42.772296030687599</v>
      </c>
      <c r="AF12" s="28">
        <v>372.90463344344698</v>
      </c>
      <c r="AG12" s="28">
        <v>372.90463344344698</v>
      </c>
      <c r="AH12" s="28">
        <v>569.39636245194299</v>
      </c>
      <c r="AI12" s="28">
        <v>0</v>
      </c>
      <c r="AJ12" s="28">
        <v>9.1878004574636307</v>
      </c>
      <c r="AK12" s="28">
        <v>0</v>
      </c>
      <c r="AL12" s="28">
        <v>0.32120469761118098</v>
      </c>
      <c r="AM12" s="28">
        <v>36.687883002149199</v>
      </c>
      <c r="AN12" s="28">
        <v>0.216789186281591</v>
      </c>
      <c r="AO12" s="28">
        <v>911.17943093790097</v>
      </c>
      <c r="AP12" s="28">
        <v>0</v>
      </c>
      <c r="AQ12" s="28">
        <v>26452.562149924899</v>
      </c>
      <c r="AR12" s="28">
        <v>2939.1737829582398</v>
      </c>
      <c r="AS12" s="28">
        <v>29391.735932883199</v>
      </c>
      <c r="AT12" s="28">
        <v>0</v>
      </c>
      <c r="AU12" s="28">
        <v>20.599408928297699</v>
      </c>
      <c r="AV12" s="28">
        <v>71.822039976866407</v>
      </c>
      <c r="AW12" s="28">
        <v>270.71536141281598</v>
      </c>
      <c r="AX12" s="28">
        <v>51.841355813350098</v>
      </c>
      <c r="AY12" s="28">
        <v>46.758140623128298</v>
      </c>
      <c r="AZ12" s="28">
        <v>138.68059563859501</v>
      </c>
      <c r="BA12" s="28">
        <v>49.877692424763403</v>
      </c>
      <c r="BB12" s="28">
        <v>0</v>
      </c>
      <c r="BC12" s="28">
        <v>38.166840040982102</v>
      </c>
      <c r="BD12" s="28">
        <v>3023.2220554684</v>
      </c>
      <c r="BE12" s="28">
        <v>2704.0108572816998</v>
      </c>
      <c r="BF12" s="28">
        <v>319.21119818669803</v>
      </c>
      <c r="BG12" s="28">
        <v>0.41268938870241401</v>
      </c>
      <c r="BH12" s="28">
        <v>0.327114535339737</v>
      </c>
      <c r="BI12" s="28">
        <v>737.75979564447402</v>
      </c>
      <c r="BJ12" s="28">
        <v>42.147216413631099</v>
      </c>
      <c r="BK12" s="28">
        <v>268.80969559260302</v>
      </c>
      <c r="BL12" s="28">
        <v>62.315986436293599</v>
      </c>
      <c r="BM12" s="28">
        <v>30.200990378809099</v>
      </c>
      <c r="BN12" s="28">
        <v>672.08264136976402</v>
      </c>
      <c r="BO12" s="28">
        <v>26.807144486278599</v>
      </c>
      <c r="BP12" s="28">
        <v>162.124818973559</v>
      </c>
      <c r="BQ12" s="28">
        <v>326.11623261127397</v>
      </c>
      <c r="BR12" s="28">
        <v>4.5670114195647198</v>
      </c>
      <c r="BS12" s="28">
        <v>19730.2585121048</v>
      </c>
      <c r="BT12" s="28">
        <v>191.675597256174</v>
      </c>
      <c r="BU12" s="28">
        <v>429.42672331696201</v>
      </c>
      <c r="BV12" s="28">
        <v>3.97985574678082</v>
      </c>
      <c r="BW12" s="28">
        <v>138.88271753657301</v>
      </c>
      <c r="BX12" s="28">
        <v>19.098873730484701</v>
      </c>
      <c r="BY12" s="28">
        <v>1323.7862496769601</v>
      </c>
      <c r="BZ12" s="28">
        <v>284.03923666318599</v>
      </c>
      <c r="CA12" s="51"/>
      <c r="CB12" s="25">
        <f t="shared" si="0"/>
        <v>1.1838805589229074E-5</v>
      </c>
      <c r="CC12" s="25">
        <f t="shared" si="1"/>
        <v>4.6245450152718571E-8</v>
      </c>
      <c r="CD12" s="25">
        <f t="shared" si="2"/>
        <v>1.6272790097286906E-2</v>
      </c>
      <c r="CE12" s="25">
        <f t="shared" si="3"/>
        <v>5.991216187473011E-6</v>
      </c>
      <c r="CF12" s="25">
        <f t="shared" si="4"/>
        <v>6.5899880100793339E-6</v>
      </c>
      <c r="CG12" s="25">
        <f t="shared" si="5"/>
        <v>-9.5355670161492451E-3</v>
      </c>
      <c r="CH12" s="25">
        <f t="shared" si="6"/>
        <v>1.2090222620289327E-5</v>
      </c>
      <c r="CI12" s="73">
        <f t="shared" si="7"/>
        <v>-0.97334741991298845</v>
      </c>
      <c r="CJ12" s="73">
        <f t="shared" si="8"/>
        <v>2.9261048771494189</v>
      </c>
      <c r="CK12" s="25">
        <f t="shared" si="9"/>
        <v>2.5785816206450121E-8</v>
      </c>
      <c r="CL12" s="73">
        <f t="shared" si="10"/>
        <v>2.1852569859303279</v>
      </c>
      <c r="CM12" s="25">
        <f t="shared" si="11"/>
        <v>2.5018069670396719E-7</v>
      </c>
      <c r="CN12" s="73" t="str">
        <f t="shared" si="12"/>
        <v/>
      </c>
      <c r="CO12" s="25" t="str">
        <f>IF(O12=0,"",(#REF!-O12)/O12)</f>
        <v/>
      </c>
      <c r="CP12" s="25" t="str">
        <f>IF(P12=0,"",(#REF!-P12)/P12)</f>
        <v/>
      </c>
      <c r="CQ12" s="73" t="str">
        <f t="shared" si="13"/>
        <v/>
      </c>
    </row>
    <row r="13" spans="1:95" x14ac:dyDescent="0.3">
      <c r="A13" s="30" t="s">
        <v>12</v>
      </c>
      <c r="B13" s="84">
        <v>2898.3946599999999</v>
      </c>
      <c r="C13" s="84"/>
      <c r="D13" s="84">
        <v>1300.6642300000001</v>
      </c>
      <c r="E13" s="84">
        <v>152.03657200000001</v>
      </c>
      <c r="F13" s="84">
        <v>131.996307</v>
      </c>
      <c r="G13" s="84">
        <v>59.4392371</v>
      </c>
      <c r="H13" s="84">
        <v>65.061897999999999</v>
      </c>
      <c r="I13" s="85">
        <v>0.93529700000000005</v>
      </c>
      <c r="J13" s="85">
        <v>3.9039224635999998</v>
      </c>
      <c r="K13" s="84">
        <v>0.30816300000000002</v>
      </c>
      <c r="L13" s="85">
        <v>7.2116998885000001</v>
      </c>
      <c r="M13" s="84">
        <v>7.4115000000000002</v>
      </c>
      <c r="N13" s="85"/>
      <c r="O13" s="84"/>
      <c r="P13" s="84"/>
      <c r="Q13" s="85"/>
      <c r="R13" s="28"/>
      <c r="S13" s="28" t="s">
        <v>12</v>
      </c>
      <c r="T13" s="28">
        <v>0.49089634448872099</v>
      </c>
      <c r="U13" s="28">
        <v>9.8198442983779194E-2</v>
      </c>
      <c r="V13" s="28">
        <v>9.8198442983779194E-2</v>
      </c>
      <c r="W13" s="28">
        <v>4.7323199573405299E-2</v>
      </c>
      <c r="X13" s="28">
        <v>5.9468715824375202</v>
      </c>
      <c r="Y13" s="28">
        <v>39.572522033742501</v>
      </c>
      <c r="Z13" s="28">
        <v>0.30901161418012701</v>
      </c>
      <c r="AA13" s="28">
        <v>2905.9672716506502</v>
      </c>
      <c r="AB13" s="28">
        <v>4.5569920506622301</v>
      </c>
      <c r="AC13" s="28">
        <v>1.4494566248515901</v>
      </c>
      <c r="AD13" s="28">
        <v>0</v>
      </c>
      <c r="AE13" s="28">
        <v>5.8675232200003196</v>
      </c>
      <c r="AF13" s="28">
        <v>11.3609840391365</v>
      </c>
      <c r="AG13" s="28">
        <v>11.3609840391365</v>
      </c>
      <c r="AH13" s="28">
        <v>7.4317053588849502</v>
      </c>
      <c r="AI13" s="28">
        <v>0</v>
      </c>
      <c r="AJ13" s="28">
        <v>1.24869266059292E-4</v>
      </c>
      <c r="AK13" s="28">
        <v>0</v>
      </c>
      <c r="AL13" s="28">
        <v>9.0067540883062097E-2</v>
      </c>
      <c r="AM13" s="28">
        <v>10.287459757337301</v>
      </c>
      <c r="AN13" s="28">
        <v>6.0789990167826602E-2</v>
      </c>
      <c r="AO13" s="28">
        <v>0</v>
      </c>
      <c r="AP13" s="28">
        <v>0</v>
      </c>
      <c r="AQ13" s="28">
        <v>1232.1241684015899</v>
      </c>
      <c r="AR13" s="28">
        <v>136.902597109938</v>
      </c>
      <c r="AS13" s="28">
        <v>1369.0267655115199</v>
      </c>
      <c r="AT13" s="28">
        <v>0</v>
      </c>
      <c r="AU13" s="28">
        <v>0.47035091816994301</v>
      </c>
      <c r="AV13" s="28">
        <v>0.28729079563815502</v>
      </c>
      <c r="AW13" s="28">
        <v>7.1720614507514497</v>
      </c>
      <c r="AX13" s="28">
        <v>0.95945511582752896</v>
      </c>
      <c r="AY13" s="28">
        <v>2.78243780459333</v>
      </c>
      <c r="AZ13" s="28">
        <v>4.5893927090284796</v>
      </c>
      <c r="BA13" s="28">
        <v>0.50955493323853396</v>
      </c>
      <c r="BB13" s="28">
        <v>0</v>
      </c>
      <c r="BC13" s="28">
        <v>5.6075593063620097</v>
      </c>
      <c r="BD13" s="28">
        <v>152.363865802085</v>
      </c>
      <c r="BE13" s="28">
        <v>132.26887238839299</v>
      </c>
      <c r="BF13" s="28">
        <v>20.0949934136918</v>
      </c>
      <c r="BG13" s="28">
        <v>7.5950022321798094E-2</v>
      </c>
      <c r="BH13" s="28">
        <v>1.66732121893549E-3</v>
      </c>
      <c r="BI13" s="28">
        <v>10.798981770509901</v>
      </c>
      <c r="BJ13" s="28">
        <v>14.4254940833458</v>
      </c>
      <c r="BK13" s="28">
        <v>13.0892240579374</v>
      </c>
      <c r="BL13" s="28">
        <v>1.93661966660604</v>
      </c>
      <c r="BM13" s="28">
        <v>0.91744877133109504</v>
      </c>
      <c r="BN13" s="28">
        <v>32.730525421496097</v>
      </c>
      <c r="BO13" s="28">
        <v>0.91735923170158795</v>
      </c>
      <c r="BP13" s="28">
        <v>7.18706219763334</v>
      </c>
      <c r="BQ13" s="28">
        <v>36.367985299811998</v>
      </c>
      <c r="BR13" s="28">
        <v>2.2231114932456E-3</v>
      </c>
      <c r="BS13" s="28">
        <v>61.121418134911799</v>
      </c>
      <c r="BT13" s="28">
        <v>5.6633627829560602</v>
      </c>
      <c r="BU13" s="28">
        <v>0</v>
      </c>
      <c r="BV13" s="28">
        <v>1.11598665151208</v>
      </c>
      <c r="BW13" s="28">
        <v>11.8951207671488</v>
      </c>
      <c r="BX13" s="28">
        <v>5.2286704486118802</v>
      </c>
      <c r="BY13" s="28">
        <v>65.214623794374702</v>
      </c>
      <c r="BZ13" s="28">
        <v>0.35217216677965102</v>
      </c>
      <c r="CB13" s="25">
        <f t="shared" si="0"/>
        <v>2.6126916928042808E-3</v>
      </c>
      <c r="CC13" s="25" t="str">
        <f t="shared" si="1"/>
        <v/>
      </c>
      <c r="CD13" s="25">
        <f t="shared" si="2"/>
        <v>5.2559710596115805E-2</v>
      </c>
      <c r="CE13" s="25">
        <f t="shared" si="3"/>
        <v>2.1527307395814931E-3</v>
      </c>
      <c r="CF13" s="25">
        <f t="shared" si="4"/>
        <v>2.0649470775950633E-3</v>
      </c>
      <c r="CG13" s="25">
        <f t="shared" si="5"/>
        <v>2.8300851709817783E-2</v>
      </c>
      <c r="CH13" s="25">
        <f t="shared" si="6"/>
        <v>2.347392238306714E-3</v>
      </c>
      <c r="CI13" s="73">
        <f t="shared" si="7"/>
        <v>-0.89500827760189627</v>
      </c>
      <c r="CJ13" s="73">
        <f t="shared" si="8"/>
        <v>0.52330678641440431</v>
      </c>
      <c r="CK13" s="25">
        <f t="shared" si="9"/>
        <v>2.7537834851263589E-3</v>
      </c>
      <c r="CL13" s="73">
        <f t="shared" si="10"/>
        <v>0.57535452317602365</v>
      </c>
      <c r="CM13" s="25">
        <f t="shared" si="11"/>
        <v>2.7262172144572635E-3</v>
      </c>
      <c r="CN13" s="73" t="str">
        <f t="shared" si="12"/>
        <v/>
      </c>
      <c r="CO13" s="25" t="str">
        <f>IF(O13=0,"",(#REF!-O13)/O13)</f>
        <v/>
      </c>
      <c r="CP13" s="25" t="str">
        <f>IF(P13=0,"",(#REF!-P13)/P13)</f>
        <v/>
      </c>
      <c r="CQ13" s="73" t="str">
        <f t="shared" si="13"/>
        <v/>
      </c>
    </row>
    <row r="14" spans="1:95" x14ac:dyDescent="0.3">
      <c r="A14" s="30" t="s">
        <v>13</v>
      </c>
      <c r="B14" s="84">
        <v>12892.424145000001</v>
      </c>
      <c r="C14" s="84">
        <v>228.74829800000001</v>
      </c>
      <c r="D14" s="84">
        <v>32179.734332</v>
      </c>
      <c r="E14" s="84">
        <v>3972.9845369999998</v>
      </c>
      <c r="F14" s="84">
        <v>2617.9910369999998</v>
      </c>
      <c r="G14" s="84">
        <v>75234.183481</v>
      </c>
      <c r="H14" s="84">
        <v>1434.060395</v>
      </c>
      <c r="I14" s="85">
        <v>14.934433036</v>
      </c>
      <c r="J14" s="85">
        <v>16.094278361000001</v>
      </c>
      <c r="K14" s="84"/>
      <c r="L14" s="85">
        <v>135.17282549000001</v>
      </c>
      <c r="M14" s="84">
        <v>834.17496574999996</v>
      </c>
      <c r="N14" s="85"/>
      <c r="O14" s="84"/>
      <c r="P14" s="84"/>
      <c r="Q14" s="85"/>
      <c r="R14" s="28"/>
      <c r="S14" s="28" t="s">
        <v>13</v>
      </c>
      <c r="T14" s="28">
        <v>0</v>
      </c>
      <c r="U14" s="28">
        <v>2.20781017999543E-2</v>
      </c>
      <c r="V14" s="28">
        <v>2.20781017999543E-2</v>
      </c>
      <c r="W14" s="28">
        <v>8.8981816406025205E-3</v>
      </c>
      <c r="X14" s="28">
        <v>2.92105486872806</v>
      </c>
      <c r="Y14" s="28">
        <v>991.01745930696802</v>
      </c>
      <c r="Z14" s="28">
        <v>0</v>
      </c>
      <c r="AA14" s="28">
        <v>12892.6404512432</v>
      </c>
      <c r="AB14" s="28">
        <v>0.87585889357975399</v>
      </c>
      <c r="AC14" s="28">
        <v>36.577842969704001</v>
      </c>
      <c r="AD14" s="28">
        <v>4.7436687653045304</v>
      </c>
      <c r="AE14" s="28">
        <v>0</v>
      </c>
      <c r="AF14" s="28">
        <v>394.44664382201302</v>
      </c>
      <c r="AG14" s="28">
        <v>394.44664382201302</v>
      </c>
      <c r="AH14" s="28">
        <v>834.17465836240297</v>
      </c>
      <c r="AI14" s="28">
        <v>0</v>
      </c>
      <c r="AJ14" s="28">
        <v>15.9691374410355</v>
      </c>
      <c r="AK14" s="28">
        <v>0</v>
      </c>
      <c r="AL14" s="28">
        <v>0</v>
      </c>
      <c r="AM14" s="28">
        <v>0</v>
      </c>
      <c r="AN14" s="28">
        <v>0</v>
      </c>
      <c r="AO14" s="28">
        <v>228.762845342063</v>
      </c>
      <c r="AP14" s="28">
        <v>0</v>
      </c>
      <c r="AQ14" s="28">
        <v>27218.801275779399</v>
      </c>
      <c r="AR14" s="28">
        <v>3024.3115136105198</v>
      </c>
      <c r="AS14" s="28">
        <v>30243.112789389899</v>
      </c>
      <c r="AT14" s="28">
        <v>0</v>
      </c>
      <c r="AU14" s="28">
        <v>30.548963941231001</v>
      </c>
      <c r="AV14" s="28">
        <v>134.20773521558399</v>
      </c>
      <c r="AW14" s="28">
        <v>313.24791291439902</v>
      </c>
      <c r="AX14" s="28">
        <v>80.115972623444407</v>
      </c>
      <c r="AY14" s="28">
        <v>13.028380404786301</v>
      </c>
      <c r="AZ14" s="28">
        <v>122.903253776925</v>
      </c>
      <c r="BA14" s="28">
        <v>70.629860200377493</v>
      </c>
      <c r="BB14" s="28">
        <v>0</v>
      </c>
      <c r="BC14" s="28">
        <v>11.737555080657399</v>
      </c>
      <c r="BD14" s="28">
        <v>3973.0411449570902</v>
      </c>
      <c r="BE14" s="28">
        <v>2618.0473833881701</v>
      </c>
      <c r="BF14" s="28">
        <v>1354.99376156891</v>
      </c>
      <c r="BG14" s="28">
        <v>0</v>
      </c>
      <c r="BH14" s="28">
        <v>0.62164472091987799</v>
      </c>
      <c r="BI14" s="28">
        <v>1304.1548597727401</v>
      </c>
      <c r="BJ14" s="28">
        <v>0</v>
      </c>
      <c r="BK14" s="28">
        <v>103.639927378274</v>
      </c>
      <c r="BL14" s="28">
        <v>26.4544221875482</v>
      </c>
      <c r="BM14" s="28">
        <v>11.3479011744722</v>
      </c>
      <c r="BN14" s="28">
        <v>258.840402661871</v>
      </c>
      <c r="BO14" s="28">
        <v>23.340002444214601</v>
      </c>
      <c r="BP14" s="28">
        <v>207.85857205013301</v>
      </c>
      <c r="BQ14" s="28">
        <v>263.04517375196099</v>
      </c>
      <c r="BR14" s="28">
        <v>9.4617223884715091</v>
      </c>
      <c r="BS14" s="28">
        <v>69742.788649485999</v>
      </c>
      <c r="BT14" s="28">
        <v>205.43942904966801</v>
      </c>
      <c r="BU14" s="28">
        <v>1589.05199333004</v>
      </c>
      <c r="BV14" s="28">
        <v>0</v>
      </c>
      <c r="BW14" s="28">
        <v>160.76085266560699</v>
      </c>
      <c r="BX14" s="28">
        <v>3.22850539303167E-2</v>
      </c>
      <c r="BY14" s="28">
        <v>1434.0723624264101</v>
      </c>
      <c r="BZ14" s="28">
        <v>490.311130333694</v>
      </c>
      <c r="CA14" s="51"/>
      <c r="CB14" s="25">
        <f t="shared" si="0"/>
        <v>1.6777779009313073E-5</v>
      </c>
      <c r="CC14" s="25">
        <f t="shared" si="1"/>
        <v>6.3595411157974627E-5</v>
      </c>
      <c r="CD14" s="25">
        <f t="shared" si="2"/>
        <v>-6.0181402451302893E-2</v>
      </c>
      <c r="CE14" s="25">
        <f t="shared" si="3"/>
        <v>1.4248219836543483E-5</v>
      </c>
      <c r="CF14" s="25">
        <f t="shared" si="4"/>
        <v>2.1522758242494435E-5</v>
      </c>
      <c r="CG14" s="25">
        <f t="shared" si="5"/>
        <v>-7.299068824081574E-2</v>
      </c>
      <c r="CH14" s="25">
        <f t="shared" si="6"/>
        <v>8.345134174169634E-6</v>
      </c>
      <c r="CI14" s="73">
        <f t="shared" si="7"/>
        <v>-0.99852166454884939</v>
      </c>
      <c r="CJ14" s="73">
        <f t="shared" si="8"/>
        <v>-0.81850352012014271</v>
      </c>
      <c r="CK14" s="25" t="str">
        <f t="shared" si="9"/>
        <v/>
      </c>
      <c r="CL14" s="73">
        <f t="shared" si="10"/>
        <v>1.9180912834524857</v>
      </c>
      <c r="CM14" s="25">
        <f t="shared" si="11"/>
        <v>-3.6849295365027964E-7</v>
      </c>
      <c r="CN14" s="73" t="str">
        <f t="shared" si="12"/>
        <v/>
      </c>
      <c r="CO14" s="25" t="str">
        <f>IF(O14=0,"",(#REF!-O14)/O14)</f>
        <v/>
      </c>
      <c r="CP14" s="25" t="str">
        <f>IF(P14=0,"",(#REF!-P14)/P14)</f>
        <v/>
      </c>
      <c r="CQ14" s="73" t="str">
        <f t="shared" si="13"/>
        <v/>
      </c>
    </row>
    <row r="15" spans="1:95" x14ac:dyDescent="0.3">
      <c r="A15" s="30" t="s">
        <v>14</v>
      </c>
      <c r="B15" s="84">
        <v>11322.757998999999</v>
      </c>
      <c r="C15" s="84">
        <v>263.87326958</v>
      </c>
      <c r="D15" s="84">
        <v>83894.598024999999</v>
      </c>
      <c r="E15" s="84">
        <v>9777.9207757999993</v>
      </c>
      <c r="F15" s="84">
        <v>8551.0448278999993</v>
      </c>
      <c r="G15" s="84">
        <v>90071.406214000002</v>
      </c>
      <c r="H15" s="84">
        <v>1284.9278899000001</v>
      </c>
      <c r="I15" s="85">
        <v>12.129025538</v>
      </c>
      <c r="J15" s="85">
        <v>19.659519242999998</v>
      </c>
      <c r="K15" s="84">
        <v>0</v>
      </c>
      <c r="L15" s="85">
        <v>33.857858937000003</v>
      </c>
      <c r="M15" s="84">
        <v>1453.1884616</v>
      </c>
      <c r="N15" s="85"/>
      <c r="O15" s="84"/>
      <c r="P15" s="84"/>
      <c r="Q15" s="85"/>
      <c r="R15" s="28"/>
      <c r="S15" s="28" t="s">
        <v>14</v>
      </c>
      <c r="T15" s="28">
        <v>0</v>
      </c>
      <c r="U15" s="28">
        <v>0</v>
      </c>
      <c r="V15" s="28">
        <v>0</v>
      </c>
      <c r="W15" s="28">
        <v>0</v>
      </c>
      <c r="X15" s="28">
        <v>6.1215873237061302</v>
      </c>
      <c r="Y15" s="28">
        <v>370.23700331267298</v>
      </c>
      <c r="Z15" s="28">
        <v>0</v>
      </c>
      <c r="AA15" s="28">
        <v>11325.6621226559</v>
      </c>
      <c r="AB15" s="28">
        <v>4.5676786195144599E-2</v>
      </c>
      <c r="AC15" s="28">
        <v>33.279583880128001</v>
      </c>
      <c r="AD15" s="28">
        <v>1.7984194172064202E-2</v>
      </c>
      <c r="AE15" s="28">
        <v>0</v>
      </c>
      <c r="AF15" s="28">
        <v>136.81820611343099</v>
      </c>
      <c r="AG15" s="28">
        <v>136.81820611343099</v>
      </c>
      <c r="AH15" s="28">
        <v>1453.44697405396</v>
      </c>
      <c r="AI15" s="28">
        <v>0</v>
      </c>
      <c r="AJ15" s="28">
        <v>16.687682692270499</v>
      </c>
      <c r="AK15" s="28">
        <v>0</v>
      </c>
      <c r="AL15" s="28">
        <v>0</v>
      </c>
      <c r="AM15" s="28">
        <v>0</v>
      </c>
      <c r="AN15" s="28">
        <v>0</v>
      </c>
      <c r="AO15" s="28">
        <v>263.88647302243299</v>
      </c>
      <c r="AP15" s="28">
        <v>0</v>
      </c>
      <c r="AQ15" s="28">
        <v>75355.956542949207</v>
      </c>
      <c r="AR15" s="28">
        <v>8372.8845717510903</v>
      </c>
      <c r="AS15" s="28">
        <v>83728.841114700306</v>
      </c>
      <c r="AT15" s="28">
        <v>0</v>
      </c>
      <c r="AU15" s="28">
        <v>36.196320171047702</v>
      </c>
      <c r="AV15" s="28">
        <v>470.24228397947297</v>
      </c>
      <c r="AW15" s="28">
        <v>369.14054503667501</v>
      </c>
      <c r="AX15" s="28">
        <v>276.42843797325702</v>
      </c>
      <c r="AY15" s="28">
        <v>26.72793587752</v>
      </c>
      <c r="AZ15" s="28">
        <v>384.36015862989302</v>
      </c>
      <c r="BA15" s="28">
        <v>239.09087065247701</v>
      </c>
      <c r="BB15" s="28">
        <v>3.7682999465379098E-2</v>
      </c>
      <c r="BC15" s="28">
        <v>39.042451418319096</v>
      </c>
      <c r="BD15" s="28">
        <v>9778.9095786384096</v>
      </c>
      <c r="BE15" s="28">
        <v>8552.0336216151009</v>
      </c>
      <c r="BF15" s="28">
        <v>1226.8759570233001</v>
      </c>
      <c r="BG15" s="28">
        <v>0</v>
      </c>
      <c r="BH15" s="28">
        <v>2.2076936057121701</v>
      </c>
      <c r="BI15" s="28">
        <v>4587.0984017124201</v>
      </c>
      <c r="BJ15" s="28">
        <v>4.6968159746909002E-2</v>
      </c>
      <c r="BK15" s="28">
        <v>236.09853811951999</v>
      </c>
      <c r="BL15" s="28">
        <v>61.5088434122775</v>
      </c>
      <c r="BM15" s="28">
        <v>22.752922526354599</v>
      </c>
      <c r="BN15" s="28">
        <v>589.09492915167198</v>
      </c>
      <c r="BO15" s="28">
        <v>35.0182988078855</v>
      </c>
      <c r="BP15" s="28">
        <v>719.535873806626</v>
      </c>
      <c r="BQ15" s="28">
        <v>864.19660800086206</v>
      </c>
      <c r="BR15" s="28">
        <v>33.563021589501197</v>
      </c>
      <c r="BS15" s="28">
        <v>89783.983187477905</v>
      </c>
      <c r="BT15" s="28">
        <v>237.58095510766799</v>
      </c>
      <c r="BU15" s="28">
        <v>1951.13858604541</v>
      </c>
      <c r="BV15" s="28">
        <v>0</v>
      </c>
      <c r="BW15" s="28">
        <v>169.59108591512</v>
      </c>
      <c r="BX15" s="28">
        <v>9.0826224841815795E-2</v>
      </c>
      <c r="BY15" s="28">
        <v>1285.06399748427</v>
      </c>
      <c r="BZ15" s="28">
        <v>518.56416276467701</v>
      </c>
      <c r="CA15" s="51"/>
      <c r="CB15" s="25">
        <f t="shared" si="0"/>
        <v>2.5648553613501532E-4</v>
      </c>
      <c r="CC15" s="25">
        <f t="shared" si="1"/>
        <v>5.0037059282326839E-5</v>
      </c>
      <c r="CD15" s="25">
        <f t="shared" si="2"/>
        <v>-1.975775725754103E-3</v>
      </c>
      <c r="CE15" s="25">
        <f t="shared" si="3"/>
        <v>1.011260840707072E-4</v>
      </c>
      <c r="CF15" s="25">
        <f t="shared" si="4"/>
        <v>1.1563425698288579E-4</v>
      </c>
      <c r="CG15" s="25">
        <f t="shared" si="5"/>
        <v>-3.1910573910571725E-3</v>
      </c>
      <c r="CH15" s="25">
        <f t="shared" si="6"/>
        <v>1.0592624328551729E-4</v>
      </c>
      <c r="CI15" s="73">
        <f t="shared" si="7"/>
        <v>-1</v>
      </c>
      <c r="CJ15" s="73">
        <f t="shared" si="8"/>
        <v>-0.68861968352121361</v>
      </c>
      <c r="CK15" s="25" t="str">
        <f t="shared" si="9"/>
        <v/>
      </c>
      <c r="CL15" s="73">
        <f t="shared" si="10"/>
        <v>3.0409585959942524</v>
      </c>
      <c r="CM15" s="25">
        <f t="shared" si="11"/>
        <v>1.7789327454158037E-4</v>
      </c>
      <c r="CN15" s="73" t="str">
        <f t="shared" si="12"/>
        <v/>
      </c>
      <c r="CO15" s="25" t="str">
        <f>IF(O15=0,"",(#REF!-O15)/O15)</f>
        <v/>
      </c>
      <c r="CP15" s="25" t="str">
        <f>IF(P15=0,"",(#REF!-P15)/P15)</f>
        <v/>
      </c>
      <c r="CQ15" s="73" t="str">
        <f t="shared" si="13"/>
        <v/>
      </c>
    </row>
    <row r="16" spans="1:95" x14ac:dyDescent="0.3">
      <c r="A16" s="30" t="s">
        <v>15</v>
      </c>
      <c r="B16" s="84">
        <v>16283.963051999999</v>
      </c>
      <c r="C16" s="84">
        <v>137.40234889000001</v>
      </c>
      <c r="D16" s="84">
        <v>22718.873973999998</v>
      </c>
      <c r="E16" s="84">
        <v>1637.0172901000001</v>
      </c>
      <c r="F16" s="84">
        <v>1248.1000842999999</v>
      </c>
      <c r="G16" s="84">
        <v>32542.116257000001</v>
      </c>
      <c r="H16" s="84">
        <v>296.95510493</v>
      </c>
      <c r="I16" s="85">
        <v>5.1155425832999999</v>
      </c>
      <c r="J16" s="85">
        <v>10.279202832999999</v>
      </c>
      <c r="K16" s="84">
        <v>35.753966765999998</v>
      </c>
      <c r="L16" s="85">
        <v>8.6691214996999992</v>
      </c>
      <c r="M16" s="84">
        <v>186.9815365</v>
      </c>
      <c r="N16" s="85"/>
      <c r="O16" s="84"/>
      <c r="P16" s="84"/>
      <c r="Q16" s="85"/>
      <c r="R16" s="28"/>
      <c r="S16" s="28" t="s">
        <v>15</v>
      </c>
      <c r="T16" s="28">
        <v>0</v>
      </c>
      <c r="U16" s="28">
        <v>0</v>
      </c>
      <c r="V16" s="28">
        <v>0</v>
      </c>
      <c r="W16" s="28">
        <v>0</v>
      </c>
      <c r="X16" s="28">
        <v>2.3913990327783501</v>
      </c>
      <c r="Y16" s="28">
        <v>30.6694054994678</v>
      </c>
      <c r="Z16" s="28">
        <v>35.754272181470199</v>
      </c>
      <c r="AA16" s="28">
        <v>16285.095211867299</v>
      </c>
      <c r="AB16" s="28">
        <v>9.0877034569838602E-2</v>
      </c>
      <c r="AC16" s="28">
        <v>11.5166293360917</v>
      </c>
      <c r="AD16" s="28">
        <v>5.3302824046226203</v>
      </c>
      <c r="AE16" s="28">
        <v>0</v>
      </c>
      <c r="AF16" s="28">
        <v>8.9753033567790705</v>
      </c>
      <c r="AG16" s="28">
        <v>8.9753033567790705</v>
      </c>
      <c r="AH16" s="28">
        <v>187.06828343114501</v>
      </c>
      <c r="AI16" s="28">
        <v>0</v>
      </c>
      <c r="AJ16" s="28">
        <v>3.9371071898353001</v>
      </c>
      <c r="AK16" s="28">
        <v>0</v>
      </c>
      <c r="AL16" s="28">
        <v>0</v>
      </c>
      <c r="AM16" s="28">
        <v>0</v>
      </c>
      <c r="AN16" s="28">
        <v>0</v>
      </c>
      <c r="AO16" s="28">
        <v>137.576480901114</v>
      </c>
      <c r="AP16" s="28">
        <v>0</v>
      </c>
      <c r="AQ16" s="28">
        <v>20464.904680227199</v>
      </c>
      <c r="AR16" s="28">
        <v>2273.87847890084</v>
      </c>
      <c r="AS16" s="28">
        <v>22738.783159128001</v>
      </c>
      <c r="AT16" s="28">
        <v>0</v>
      </c>
      <c r="AU16" s="28">
        <v>8.3717394291778309</v>
      </c>
      <c r="AV16" s="28">
        <v>70.0213349140448</v>
      </c>
      <c r="AW16" s="28">
        <v>89.655987356061502</v>
      </c>
      <c r="AX16" s="28">
        <v>40.981063211280599</v>
      </c>
      <c r="AY16" s="28">
        <v>3.44456629078315</v>
      </c>
      <c r="AZ16" s="28">
        <v>56.726117195716697</v>
      </c>
      <c r="BA16" s="28">
        <v>35.229505016746998</v>
      </c>
      <c r="BB16" s="28">
        <v>0</v>
      </c>
      <c r="BC16" s="28">
        <v>5.7694934317558104</v>
      </c>
      <c r="BD16" s="28">
        <v>1637.1575143156799</v>
      </c>
      <c r="BE16" s="28">
        <v>1248.20173669767</v>
      </c>
      <c r="BF16" s="28">
        <v>388.95577761800098</v>
      </c>
      <c r="BG16" s="28">
        <v>0</v>
      </c>
      <c r="BH16" s="28">
        <v>0.33167042647739903</v>
      </c>
      <c r="BI16" s="28">
        <v>684.91137800051695</v>
      </c>
      <c r="BJ16" s="28">
        <v>3.2848172506159103E-2</v>
      </c>
      <c r="BK16" s="28">
        <v>29.213609370155702</v>
      </c>
      <c r="BL16" s="28">
        <v>7.8498207839362397</v>
      </c>
      <c r="BM16" s="28">
        <v>2.5875987367704001</v>
      </c>
      <c r="BN16" s="28">
        <v>72.987731414017702</v>
      </c>
      <c r="BO16" s="28">
        <v>7.3591000541740996</v>
      </c>
      <c r="BP16" s="28">
        <v>106.835168546025</v>
      </c>
      <c r="BQ16" s="28">
        <v>126.25898461602399</v>
      </c>
      <c r="BR16" s="28">
        <v>5.0208465709186498</v>
      </c>
      <c r="BS16" s="28">
        <v>32546.899054876802</v>
      </c>
      <c r="BT16" s="28">
        <v>58.8950059431737</v>
      </c>
      <c r="BU16" s="28">
        <v>792.51747227751798</v>
      </c>
      <c r="BV16" s="28">
        <v>0</v>
      </c>
      <c r="BW16" s="28">
        <v>44.4007104837006</v>
      </c>
      <c r="BX16" s="28">
        <v>1.71618597492895E-2</v>
      </c>
      <c r="BY16" s="28">
        <v>297.03389708324801</v>
      </c>
      <c r="BZ16" s="28">
        <v>127.331711277916</v>
      </c>
      <c r="CA16" s="51"/>
      <c r="CB16" s="25">
        <f t="shared" si="0"/>
        <v>6.9526064612461524E-5</v>
      </c>
      <c r="CC16" s="25">
        <f t="shared" si="1"/>
        <v>1.2673146603438884E-3</v>
      </c>
      <c r="CD16" s="25">
        <f t="shared" si="2"/>
        <v>8.7632798838477852E-4</v>
      </c>
      <c r="CE16" s="25">
        <f t="shared" si="3"/>
        <v>8.5658359583526894E-5</v>
      </c>
      <c r="CF16" s="25">
        <f t="shared" si="4"/>
        <v>8.1445710122706044E-5</v>
      </c>
      <c r="CG16" s="25">
        <f t="shared" si="5"/>
        <v>1.469725520930503E-4</v>
      </c>
      <c r="CH16" s="25">
        <f t="shared" si="6"/>
        <v>2.6533355359078961E-4</v>
      </c>
      <c r="CI16" s="73">
        <f t="shared" si="7"/>
        <v>-1</v>
      </c>
      <c r="CJ16" s="73">
        <f t="shared" si="8"/>
        <v>-0.76735559443373513</v>
      </c>
      <c r="CK16" s="25">
        <f t="shared" si="9"/>
        <v>8.5421422523608279E-6</v>
      </c>
      <c r="CL16" s="73">
        <f t="shared" si="10"/>
        <v>3.531867180424994E-2</v>
      </c>
      <c r="CM16" s="25">
        <f t="shared" si="11"/>
        <v>4.6393313890112821E-4</v>
      </c>
      <c r="CN16" s="73" t="str">
        <f t="shared" si="12"/>
        <v/>
      </c>
      <c r="CO16" s="25" t="str">
        <f>IF(O16=0,"",(#REF!-O16)/O16)</f>
        <v/>
      </c>
      <c r="CP16" s="25" t="str">
        <f>IF(P16=0,"",(#REF!-P16)/P16)</f>
        <v/>
      </c>
      <c r="CQ16" s="73" t="str">
        <f t="shared" si="13"/>
        <v/>
      </c>
    </row>
    <row r="17" spans="1:95" x14ac:dyDescent="0.3">
      <c r="A17" s="30" t="s">
        <v>16</v>
      </c>
      <c r="B17" s="84">
        <v>12623.530538999999</v>
      </c>
      <c r="C17" s="84">
        <v>99.728301500000001</v>
      </c>
      <c r="D17" s="84">
        <v>14939.566926</v>
      </c>
      <c r="E17" s="84">
        <v>1217.2240475999999</v>
      </c>
      <c r="F17" s="84">
        <v>1036.4796352000001</v>
      </c>
      <c r="G17" s="84">
        <v>7136.6972855000004</v>
      </c>
      <c r="H17" s="84">
        <v>530.24208589</v>
      </c>
      <c r="I17" s="85">
        <v>4.7970350919999998</v>
      </c>
      <c r="J17" s="85">
        <v>0.82017191300000003</v>
      </c>
      <c r="K17" s="84">
        <v>4.1100000000000003</v>
      </c>
      <c r="L17" s="85">
        <v>3.3026585463</v>
      </c>
      <c r="M17" s="84">
        <v>20.981655</v>
      </c>
      <c r="N17" s="85">
        <v>0.101439212</v>
      </c>
      <c r="O17" s="84"/>
      <c r="P17" s="84"/>
      <c r="Q17" s="85"/>
      <c r="R17" s="28"/>
      <c r="S17" s="28" t="s">
        <v>16</v>
      </c>
      <c r="T17" s="28">
        <v>2.2950615080343E-7</v>
      </c>
      <c r="U17" s="28">
        <v>4.5437750274355003E-2</v>
      </c>
      <c r="V17" s="28">
        <v>4.5437750274355003E-2</v>
      </c>
      <c r="W17" s="28">
        <v>1.8312903538748902E-2</v>
      </c>
      <c r="X17" s="28">
        <v>2.4716305998099899</v>
      </c>
      <c r="Y17" s="28">
        <v>156.66989664628599</v>
      </c>
      <c r="Z17" s="28">
        <v>4.1099961765072797</v>
      </c>
      <c r="AA17" s="28">
        <v>12623.918473146699</v>
      </c>
      <c r="AB17" s="28">
        <v>3.7135969807047098</v>
      </c>
      <c r="AC17" s="28">
        <v>31.786421065762902</v>
      </c>
      <c r="AD17" s="28">
        <v>1.5711257304061701</v>
      </c>
      <c r="AE17" s="28">
        <v>0</v>
      </c>
      <c r="AF17" s="28">
        <v>12.0391948427865</v>
      </c>
      <c r="AG17" s="28">
        <v>12.0391948427865</v>
      </c>
      <c r="AH17" s="28">
        <v>20.983379526647902</v>
      </c>
      <c r="AI17" s="28">
        <v>0</v>
      </c>
      <c r="AJ17" s="28">
        <v>8.7701678564957692</v>
      </c>
      <c r="AK17" s="28">
        <v>0</v>
      </c>
      <c r="AL17" s="28">
        <v>0</v>
      </c>
      <c r="AM17" s="28">
        <v>0</v>
      </c>
      <c r="AN17" s="28">
        <v>0</v>
      </c>
      <c r="AO17" s="28">
        <v>99.728191018739807</v>
      </c>
      <c r="AP17" s="28">
        <v>0</v>
      </c>
      <c r="AQ17" s="28">
        <v>13462.880392991299</v>
      </c>
      <c r="AR17" s="28">
        <v>1495.8759597996</v>
      </c>
      <c r="AS17" s="28">
        <v>14958.756352790901</v>
      </c>
      <c r="AT17" s="28">
        <v>0</v>
      </c>
      <c r="AU17" s="28">
        <v>17.360835437336799</v>
      </c>
      <c r="AV17" s="28">
        <v>57.897712527174697</v>
      </c>
      <c r="AW17" s="28">
        <v>157.86227217899901</v>
      </c>
      <c r="AX17" s="28">
        <v>33.891708100518898</v>
      </c>
      <c r="AY17" s="28">
        <v>2.5779333060375702</v>
      </c>
      <c r="AZ17" s="28">
        <v>46.403432446171301</v>
      </c>
      <c r="BA17" s="28">
        <v>29.162598352832301</v>
      </c>
      <c r="BB17" s="28">
        <v>0</v>
      </c>
      <c r="BC17" s="28">
        <v>4.72382682417153</v>
      </c>
      <c r="BD17" s="28">
        <v>1217.2634668255</v>
      </c>
      <c r="BE17" s="28">
        <v>1036.51901290916</v>
      </c>
      <c r="BF17" s="28">
        <v>180.74445391634501</v>
      </c>
      <c r="BG17" s="28">
        <v>0</v>
      </c>
      <c r="BH17" s="28">
        <v>0.27238136028219101</v>
      </c>
      <c r="BI17" s="28">
        <v>566.59733406291502</v>
      </c>
      <c r="BJ17" s="28">
        <v>0</v>
      </c>
      <c r="BK17" s="28">
        <v>25.178609975859299</v>
      </c>
      <c r="BL17" s="28">
        <v>6.5176870287398803</v>
      </c>
      <c r="BM17" s="28">
        <v>2.25269434376417</v>
      </c>
      <c r="BN17" s="28">
        <v>62.831412886201797</v>
      </c>
      <c r="BO17" s="28">
        <v>14.7389147140139</v>
      </c>
      <c r="BP17" s="28">
        <v>88.289665200303503</v>
      </c>
      <c r="BQ17" s="28">
        <v>105.776060036798</v>
      </c>
      <c r="BR17" s="28">
        <v>4.1459564573911596</v>
      </c>
      <c r="BS17" s="28">
        <v>7070.7643259289398</v>
      </c>
      <c r="BT17" s="28">
        <v>102.61499507748501</v>
      </c>
      <c r="BU17" s="28">
        <v>172.33343030834899</v>
      </c>
      <c r="BV17" s="28">
        <v>0</v>
      </c>
      <c r="BW17" s="28">
        <v>76.746549113820095</v>
      </c>
      <c r="BX17" s="28">
        <v>4.1170305153480198E-2</v>
      </c>
      <c r="BY17" s="28">
        <v>530.28970221809402</v>
      </c>
      <c r="BZ17" s="28">
        <v>236.46012630272901</v>
      </c>
      <c r="CA17" s="51"/>
      <c r="CB17" s="25">
        <f t="shared" si="0"/>
        <v>3.0731034040079364E-5</v>
      </c>
      <c r="CC17" s="25">
        <f t="shared" si="1"/>
        <v>-1.1078225391590674E-6</v>
      </c>
      <c r="CD17" s="25">
        <f t="shared" si="2"/>
        <v>1.284470084437644E-3</v>
      </c>
      <c r="CE17" s="25">
        <f t="shared" si="3"/>
        <v>3.2384527382441876E-5</v>
      </c>
      <c r="CF17" s="25">
        <f t="shared" si="4"/>
        <v>3.7991782783372602E-5</v>
      </c>
      <c r="CG17" s="25">
        <f t="shared" si="5"/>
        <v>-9.2385815081466316E-3</v>
      </c>
      <c r="CH17" s="25">
        <f t="shared" si="6"/>
        <v>8.9801110400544178E-5</v>
      </c>
      <c r="CI17" s="73">
        <f t="shared" si="7"/>
        <v>-0.9905279512442734</v>
      </c>
      <c r="CJ17" s="73">
        <f t="shared" si="8"/>
        <v>2.0135518671559165</v>
      </c>
      <c r="CK17" s="25">
        <f t="shared" si="9"/>
        <v>-9.302901996729837E-7</v>
      </c>
      <c r="CL17" s="73">
        <f t="shared" si="10"/>
        <v>2.6453041312048819</v>
      </c>
      <c r="CM17" s="25">
        <f t="shared" si="11"/>
        <v>8.2192117252026585E-5</v>
      </c>
      <c r="CN17" s="73">
        <f t="shared" si="12"/>
        <v>-1</v>
      </c>
      <c r="CO17" s="25" t="str">
        <f>IF(O17=0,"",(#REF!-O17)/O17)</f>
        <v/>
      </c>
      <c r="CP17" s="25" t="str">
        <f>IF(P17=0,"",(#REF!-P17)/P17)</f>
        <v/>
      </c>
      <c r="CQ17" s="73" t="str">
        <f t="shared" si="13"/>
        <v/>
      </c>
    </row>
    <row r="18" spans="1:95" x14ac:dyDescent="0.3">
      <c r="A18" s="30" t="s">
        <v>17</v>
      </c>
      <c r="B18" s="84">
        <v>16319.964395000001</v>
      </c>
      <c r="C18" s="84">
        <v>43.923308120000002</v>
      </c>
      <c r="D18" s="84">
        <v>57445.343352000004</v>
      </c>
      <c r="E18" s="84">
        <v>28056.772227000001</v>
      </c>
      <c r="F18" s="84">
        <v>24952.530760000001</v>
      </c>
      <c r="G18" s="84">
        <v>76557.823439</v>
      </c>
      <c r="H18" s="84">
        <v>978.15529441000001</v>
      </c>
      <c r="I18" s="85">
        <v>8.5835468309999996</v>
      </c>
      <c r="J18" s="85">
        <v>17.158403803999999</v>
      </c>
      <c r="K18" s="84"/>
      <c r="L18" s="85">
        <v>10.775023936</v>
      </c>
      <c r="M18" s="84">
        <v>3167.5297375</v>
      </c>
      <c r="N18" s="85"/>
      <c r="O18" s="84"/>
      <c r="P18" s="84"/>
      <c r="Q18" s="85"/>
      <c r="R18" s="28"/>
      <c r="S18" s="28" t="s">
        <v>17</v>
      </c>
      <c r="T18" s="28">
        <v>0</v>
      </c>
      <c r="U18" s="28">
        <v>0</v>
      </c>
      <c r="V18" s="28">
        <v>0</v>
      </c>
      <c r="W18" s="28">
        <v>0</v>
      </c>
      <c r="X18" s="28">
        <v>0.55460020377575203</v>
      </c>
      <c r="Y18" s="28">
        <v>171.0527963438</v>
      </c>
      <c r="Z18" s="28">
        <v>0</v>
      </c>
      <c r="AA18" s="28">
        <v>16319.964139924399</v>
      </c>
      <c r="AB18" s="28">
        <v>1.2531465647078299E-2</v>
      </c>
      <c r="AC18" s="28">
        <v>19.256515963777598</v>
      </c>
      <c r="AD18" s="28">
        <v>4.9339532813186798E-3</v>
      </c>
      <c r="AE18" s="28">
        <v>0</v>
      </c>
      <c r="AF18" s="28">
        <v>71.105613547423204</v>
      </c>
      <c r="AG18" s="28">
        <v>71.105613547423204</v>
      </c>
      <c r="AH18" s="28">
        <v>3167.57127739409</v>
      </c>
      <c r="AI18" s="28">
        <v>0</v>
      </c>
      <c r="AJ18" s="28">
        <v>14.1918329365311</v>
      </c>
      <c r="AK18" s="28">
        <v>0</v>
      </c>
      <c r="AL18" s="28">
        <v>0</v>
      </c>
      <c r="AM18" s="28">
        <v>0</v>
      </c>
      <c r="AN18" s="28">
        <v>0</v>
      </c>
      <c r="AO18" s="28">
        <v>43.923652710307103</v>
      </c>
      <c r="AP18" s="28">
        <v>0</v>
      </c>
      <c r="AQ18" s="28">
        <v>51661.464807831901</v>
      </c>
      <c r="AR18" s="28">
        <v>5740.1632558152696</v>
      </c>
      <c r="AS18" s="28">
        <v>57401.6280636472</v>
      </c>
      <c r="AT18" s="28">
        <v>0</v>
      </c>
      <c r="AU18" s="28">
        <v>25.796496493503899</v>
      </c>
      <c r="AV18" s="28">
        <v>1482.70003131562</v>
      </c>
      <c r="AW18" s="28">
        <v>269.17689248176902</v>
      </c>
      <c r="AX18" s="28">
        <v>857.64023728704501</v>
      </c>
      <c r="AY18" s="28">
        <v>19.267823122486401</v>
      </c>
      <c r="AZ18" s="28">
        <v>1071.79625208525</v>
      </c>
      <c r="BA18" s="28">
        <v>726.77240134721603</v>
      </c>
      <c r="BB18" s="28">
        <v>2.24935928173415E-4</v>
      </c>
      <c r="BC18" s="28">
        <v>115.75709699990099</v>
      </c>
      <c r="BD18" s="28">
        <v>28428.164283309001</v>
      </c>
      <c r="BE18" s="28">
        <v>24952.989909390799</v>
      </c>
      <c r="BF18" s="28">
        <v>3475.1743739182202</v>
      </c>
      <c r="BG18" s="28">
        <v>0</v>
      </c>
      <c r="BH18" s="28">
        <v>7.0360443117858997</v>
      </c>
      <c r="BI18" s="28">
        <v>14496.570081633199</v>
      </c>
      <c r="BJ18" s="28">
        <v>0</v>
      </c>
      <c r="BK18" s="28">
        <v>339.00842753090001</v>
      </c>
      <c r="BL18" s="28">
        <v>92.180907344372898</v>
      </c>
      <c r="BM18" s="28">
        <v>17.3292427862065</v>
      </c>
      <c r="BN18" s="28">
        <v>843.85842773497097</v>
      </c>
      <c r="BO18" s="28">
        <v>16.950597285064401</v>
      </c>
      <c r="BP18" s="28">
        <v>2239.3763947778002</v>
      </c>
      <c r="BQ18" s="28">
        <v>2536.60452102208</v>
      </c>
      <c r="BR18" s="28">
        <v>107.09179515600199</v>
      </c>
      <c r="BS18" s="28">
        <v>76424.254160244702</v>
      </c>
      <c r="BT18" s="28">
        <v>177.14951802343899</v>
      </c>
      <c r="BU18" s="28">
        <v>1726.80556753429</v>
      </c>
      <c r="BV18" s="28">
        <v>0</v>
      </c>
      <c r="BW18" s="28">
        <v>141.97095471515499</v>
      </c>
      <c r="BX18" s="28">
        <v>7.7173461902627603E-3</v>
      </c>
      <c r="BY18" s="28">
        <v>978.15567541002895</v>
      </c>
      <c r="BZ18" s="28">
        <v>441.21307320835501</v>
      </c>
      <c r="CA18" s="51"/>
      <c r="CB18" s="25">
        <f t="shared" si="0"/>
        <v>-1.5629666554288211E-8</v>
      </c>
      <c r="CC18" s="25">
        <f t="shared" si="1"/>
        <v>7.8452721766691069E-6</v>
      </c>
      <c r="CD18" s="25">
        <f t="shared" si="2"/>
        <v>-7.6098924302593358E-4</v>
      </c>
      <c r="CE18" s="25">
        <f t="shared" si="3"/>
        <v>1.3237162611014684E-2</v>
      </c>
      <c r="CF18" s="25">
        <f t="shared" si="4"/>
        <v>1.8400914729396077E-5</v>
      </c>
      <c r="CG18" s="25">
        <f t="shared" si="5"/>
        <v>-1.7446849029312305E-3</v>
      </c>
      <c r="CH18" s="25">
        <f t="shared" si="6"/>
        <v>3.8950873252443617E-7</v>
      </c>
      <c r="CI18" s="73">
        <f t="shared" si="7"/>
        <v>-1</v>
      </c>
      <c r="CJ18" s="73">
        <f t="shared" si="8"/>
        <v>-0.96767763423037856</v>
      </c>
      <c r="CK18" s="25" t="str">
        <f t="shared" si="9"/>
        <v/>
      </c>
      <c r="CL18" s="73">
        <f t="shared" si="10"/>
        <v>5.5991142079838072</v>
      </c>
      <c r="CM18" s="25">
        <f t="shared" si="11"/>
        <v>1.3114287009898971E-5</v>
      </c>
      <c r="CN18" s="73" t="str">
        <f t="shared" si="12"/>
        <v/>
      </c>
      <c r="CO18" s="25" t="str">
        <f>IF(O18=0,"",(#REF!-O18)/O18)</f>
        <v/>
      </c>
      <c r="CP18" s="25" t="str">
        <f>IF(P18=0,"",(#REF!-P18)/P18)</f>
        <v/>
      </c>
      <c r="CQ18" s="73" t="str">
        <f t="shared" si="13"/>
        <v/>
      </c>
    </row>
    <row r="19" spans="1:95" x14ac:dyDescent="0.3">
      <c r="A19" s="30" t="s">
        <v>18</v>
      </c>
      <c r="B19" s="84">
        <v>23887.346732999998</v>
      </c>
      <c r="C19" s="84">
        <v>2032.1646086999999</v>
      </c>
      <c r="D19" s="84">
        <v>47863.744895000003</v>
      </c>
      <c r="E19" s="84">
        <v>4066.6151610000002</v>
      </c>
      <c r="F19" s="84">
        <v>3128.4715110000002</v>
      </c>
      <c r="G19" s="84">
        <v>53684.480957</v>
      </c>
      <c r="H19" s="84">
        <v>1243.5920020000001</v>
      </c>
      <c r="I19" s="85">
        <v>11.027974717999999</v>
      </c>
      <c r="J19" s="85">
        <v>6.4393636345000003</v>
      </c>
      <c r="K19" s="84">
        <v>19.390112077000001</v>
      </c>
      <c r="L19" s="85">
        <v>139.94636513</v>
      </c>
      <c r="M19" s="84">
        <v>945.56871650000005</v>
      </c>
      <c r="N19" s="85"/>
      <c r="O19" s="84"/>
      <c r="P19" s="84"/>
      <c r="Q19" s="85"/>
      <c r="R19" s="28"/>
      <c r="S19" s="28" t="s">
        <v>18</v>
      </c>
      <c r="T19" s="28">
        <v>0.31166789303141001</v>
      </c>
      <c r="U19" s="28">
        <v>0.190387471991004</v>
      </c>
      <c r="V19" s="28">
        <v>0.17809407312217401</v>
      </c>
      <c r="W19" s="28">
        <v>0.35216329314307399</v>
      </c>
      <c r="X19" s="28">
        <v>61.096087644044701</v>
      </c>
      <c r="Y19" s="28">
        <v>1656.9818180115799</v>
      </c>
      <c r="Z19" s="28">
        <v>19.443251215776598</v>
      </c>
      <c r="AA19" s="28">
        <v>23894.935354997699</v>
      </c>
      <c r="AB19" s="28">
        <v>31.9944765480057</v>
      </c>
      <c r="AC19" s="28">
        <v>37.021014251551598</v>
      </c>
      <c r="AD19" s="28">
        <v>2.30325077435903</v>
      </c>
      <c r="AE19" s="28">
        <v>0.31883117560387297</v>
      </c>
      <c r="AF19" s="28">
        <v>404.97774073859</v>
      </c>
      <c r="AG19" s="28">
        <v>404.97774073859</v>
      </c>
      <c r="AH19" s="28">
        <v>945.607711608562</v>
      </c>
      <c r="AI19" s="28">
        <v>0</v>
      </c>
      <c r="AJ19" s="28">
        <v>3.27182277833275</v>
      </c>
      <c r="AK19" s="28">
        <v>8.4803545694318097E-2</v>
      </c>
      <c r="AL19" s="28">
        <v>0.20372627471133201</v>
      </c>
      <c r="AM19" s="28">
        <v>0.29682835542166103</v>
      </c>
      <c r="AN19" s="28">
        <v>3.8152942385952099E-2</v>
      </c>
      <c r="AO19" s="28">
        <v>2032.26244083349</v>
      </c>
      <c r="AP19" s="28">
        <v>0</v>
      </c>
      <c r="AQ19" s="28">
        <v>43130.406184068299</v>
      </c>
      <c r="AR19" s="28">
        <v>4792.26752926073</v>
      </c>
      <c r="AS19" s="28">
        <v>47922.673713329001</v>
      </c>
      <c r="AT19" s="28">
        <v>8.0567404579297397E-2</v>
      </c>
      <c r="AU19" s="28">
        <v>23.174090411768098</v>
      </c>
      <c r="AV19" s="28">
        <v>67.125322383460897</v>
      </c>
      <c r="AW19" s="28">
        <v>465.82386201660898</v>
      </c>
      <c r="AX19" s="28">
        <v>61.385877402624601</v>
      </c>
      <c r="AY19" s="28">
        <v>59.199644442820301</v>
      </c>
      <c r="AZ19" s="28">
        <v>182.33345429774499</v>
      </c>
      <c r="BA19" s="28">
        <v>58.316025721545202</v>
      </c>
      <c r="BB19" s="28">
        <v>3.4609787970480101</v>
      </c>
      <c r="BC19" s="28">
        <v>11.808594712878801</v>
      </c>
      <c r="BD19" s="28">
        <v>4068.2261978595202</v>
      </c>
      <c r="BE19" s="28">
        <v>3130.0589751284401</v>
      </c>
      <c r="BF19" s="28">
        <v>938.16722273108496</v>
      </c>
      <c r="BG19" s="28">
        <v>0.40215982737809802</v>
      </c>
      <c r="BH19" s="28">
        <v>0.24330582806153001</v>
      </c>
      <c r="BI19" s="28">
        <v>700.43187769440499</v>
      </c>
      <c r="BJ19" s="28">
        <v>7.9180854291020994E-2</v>
      </c>
      <c r="BK19" s="28">
        <v>400.41569952512401</v>
      </c>
      <c r="BL19" s="28">
        <v>97.828697999592094</v>
      </c>
      <c r="BM19" s="28">
        <v>51.709361862652003</v>
      </c>
      <c r="BN19" s="28">
        <v>1000.94146989555</v>
      </c>
      <c r="BO19" s="28">
        <v>83.411578062308706</v>
      </c>
      <c r="BP19" s="28">
        <v>128.290854349245</v>
      </c>
      <c r="BQ19" s="28">
        <v>302.267692078793</v>
      </c>
      <c r="BR19" s="28">
        <v>3.81877745522115</v>
      </c>
      <c r="BS19" s="28">
        <v>54057.050389529599</v>
      </c>
      <c r="BT19" s="28">
        <v>335.62326101062303</v>
      </c>
      <c r="BU19" s="28">
        <v>1098.4320412541999</v>
      </c>
      <c r="BV19" s="28">
        <v>0.140031609568324</v>
      </c>
      <c r="BW19" s="28">
        <v>68.980682037623396</v>
      </c>
      <c r="BX19" s="28">
        <v>3.7678413867897902</v>
      </c>
      <c r="BY19" s="28">
        <v>1244.2068770826199</v>
      </c>
      <c r="BZ19" s="28">
        <v>93.059866221653806</v>
      </c>
      <c r="CA19" s="51"/>
      <c r="CB19" s="25">
        <f t="shared" si="0"/>
        <v>3.1768375460538439E-4</v>
      </c>
      <c r="CC19" s="25">
        <f t="shared" si="1"/>
        <v>4.8141835100988943E-5</v>
      </c>
      <c r="CD19" s="25">
        <f t="shared" si="2"/>
        <v>1.2311785978776012E-3</v>
      </c>
      <c r="CE19" s="25">
        <f t="shared" si="3"/>
        <v>3.9616162231684234E-4</v>
      </c>
      <c r="CF19" s="25">
        <f t="shared" si="4"/>
        <v>5.0742483121813959E-4</v>
      </c>
      <c r="CG19" s="25">
        <f t="shared" si="5"/>
        <v>6.9399838815246868E-3</v>
      </c>
      <c r="CH19" s="25">
        <f t="shared" si="6"/>
        <v>4.9443473553301815E-4</v>
      </c>
      <c r="CI19" s="73">
        <f t="shared" si="7"/>
        <v>-0.98385069990852558</v>
      </c>
      <c r="CJ19" s="73">
        <f t="shared" si="8"/>
        <v>8.4879076740924972</v>
      </c>
      <c r="CK19" s="25">
        <f t="shared" si="9"/>
        <v>2.7405276754242842E-3</v>
      </c>
      <c r="CL19" s="73">
        <f t="shared" si="10"/>
        <v>1.8938067834944845</v>
      </c>
      <c r="CM19" s="25">
        <f t="shared" si="11"/>
        <v>4.1239846328977673E-5</v>
      </c>
      <c r="CN19" s="73" t="str">
        <f t="shared" si="12"/>
        <v/>
      </c>
      <c r="CO19" s="25" t="str">
        <f>IF(O19=0,"",(#REF!-O19)/O19)</f>
        <v/>
      </c>
      <c r="CP19" s="25" t="str">
        <f>IF(P19=0,"",(#REF!-P19)/P19)</f>
        <v/>
      </c>
      <c r="CQ19" s="73" t="str">
        <f t="shared" si="13"/>
        <v/>
      </c>
    </row>
    <row r="20" spans="1:95" x14ac:dyDescent="0.3">
      <c r="A20" s="30" t="s">
        <v>19</v>
      </c>
      <c r="B20" s="84">
        <v>6715.7907349999996</v>
      </c>
      <c r="C20" s="84">
        <v>126.67033896</v>
      </c>
      <c r="D20" s="84">
        <v>4896.5321059999997</v>
      </c>
      <c r="E20" s="84">
        <v>781.09687893</v>
      </c>
      <c r="F20" s="84">
        <v>705.54914966000001</v>
      </c>
      <c r="G20" s="84">
        <v>1668.3615854</v>
      </c>
      <c r="H20" s="84">
        <v>213.02642968999999</v>
      </c>
      <c r="I20" s="85">
        <v>4.4706064626000002</v>
      </c>
      <c r="J20" s="85">
        <v>20.289214820000002</v>
      </c>
      <c r="K20" s="84"/>
      <c r="L20" s="85">
        <v>29.539604784000002</v>
      </c>
      <c r="M20" s="84">
        <v>134.16123870000001</v>
      </c>
      <c r="N20" s="85"/>
      <c r="O20" s="84"/>
      <c r="P20" s="84"/>
      <c r="Q20" s="85"/>
      <c r="R20" s="28"/>
      <c r="S20" s="28" t="s">
        <v>19</v>
      </c>
      <c r="T20" s="28">
        <v>1.95703136900366</v>
      </c>
      <c r="U20" s="28">
        <v>9.3441366358279904E-2</v>
      </c>
      <c r="V20" s="28">
        <v>9.3397736081689303E-2</v>
      </c>
      <c r="W20" s="28">
        <v>4.6019805728137103E-2</v>
      </c>
      <c r="X20" s="28">
        <v>51.214087192840402</v>
      </c>
      <c r="Y20" s="28">
        <v>220.792091799628</v>
      </c>
      <c r="Z20" s="28">
        <v>0</v>
      </c>
      <c r="AA20" s="28">
        <v>6728.6538664197496</v>
      </c>
      <c r="AB20" s="28">
        <v>45.497359827666898</v>
      </c>
      <c r="AC20" s="28">
        <v>15.035533937592501</v>
      </c>
      <c r="AD20" s="28">
        <v>0.541410655355264</v>
      </c>
      <c r="AE20" s="28">
        <v>39.608682121860802</v>
      </c>
      <c r="AF20" s="28">
        <v>28.839985661765201</v>
      </c>
      <c r="AG20" s="28">
        <v>28.839985661765201</v>
      </c>
      <c r="AH20" s="28">
        <v>134.39025492985601</v>
      </c>
      <c r="AI20" s="28">
        <v>0</v>
      </c>
      <c r="AJ20" s="28">
        <v>3.4877991718729202E-3</v>
      </c>
      <c r="AK20" s="28">
        <v>3.0248660404768598E-4</v>
      </c>
      <c r="AL20" s="28">
        <v>8.5770357924105506E-2</v>
      </c>
      <c r="AM20" s="28">
        <v>9.7147044769668298</v>
      </c>
      <c r="AN20" s="28">
        <v>5.7540367996468597E-2</v>
      </c>
      <c r="AO20" s="28">
        <v>126.931788707507</v>
      </c>
      <c r="AP20" s="28">
        <v>0</v>
      </c>
      <c r="AQ20" s="28">
        <v>4439.1347627066098</v>
      </c>
      <c r="AR20" s="28">
        <v>493.23727702243599</v>
      </c>
      <c r="AS20" s="28">
        <v>4932.3720397290499</v>
      </c>
      <c r="AT20" s="28">
        <v>2.8733980878211101E-4</v>
      </c>
      <c r="AU20" s="28">
        <v>4.1056787528528096</v>
      </c>
      <c r="AV20" s="28">
        <v>1.0206274702624001</v>
      </c>
      <c r="AW20" s="28">
        <v>11.059511626638001</v>
      </c>
      <c r="AX20" s="28">
        <v>4.8584395850934401</v>
      </c>
      <c r="AY20" s="28">
        <v>14.697256457854801</v>
      </c>
      <c r="AZ20" s="28">
        <v>19.7484771284137</v>
      </c>
      <c r="BA20" s="28">
        <v>1.14102759850913</v>
      </c>
      <c r="BB20" s="28">
        <v>0</v>
      </c>
      <c r="BC20" s="28">
        <v>37.1691580074801</v>
      </c>
      <c r="BD20" s="28">
        <v>781.93074968843905</v>
      </c>
      <c r="BE20" s="28">
        <v>706.31403553703296</v>
      </c>
      <c r="BF20" s="28">
        <v>75.616714151406001</v>
      </c>
      <c r="BG20" s="28">
        <v>0.51597968457370802</v>
      </c>
      <c r="BH20" s="28">
        <v>1.91728994896662E-2</v>
      </c>
      <c r="BI20" s="28">
        <v>72.149579750062003</v>
      </c>
      <c r="BJ20" s="28">
        <v>86.812932492391496</v>
      </c>
      <c r="BK20" s="28">
        <v>58.3004859827819</v>
      </c>
      <c r="BL20" s="28">
        <v>6.0856315139139099</v>
      </c>
      <c r="BM20" s="28">
        <v>2.12698288958111</v>
      </c>
      <c r="BN20" s="28">
        <v>145.81400548024899</v>
      </c>
      <c r="BO20" s="28">
        <v>3.7667802241779902</v>
      </c>
      <c r="BP20" s="28">
        <v>46.4545823831766</v>
      </c>
      <c r="BQ20" s="28">
        <v>209.33835641045599</v>
      </c>
      <c r="BR20" s="28">
        <v>6.1339802743202498E-2</v>
      </c>
      <c r="BS20" s="28">
        <v>1667.4952368392301</v>
      </c>
      <c r="BT20" s="28">
        <v>5.5478018575284596</v>
      </c>
      <c r="BU20" s="28">
        <v>13.622609161306601</v>
      </c>
      <c r="BV20" s="28">
        <v>1.05422882249585</v>
      </c>
      <c r="BW20" s="28">
        <v>11.736080143228801</v>
      </c>
      <c r="BX20" s="28">
        <v>5.4011916878318003</v>
      </c>
      <c r="BY20" s="28">
        <v>213.46537011127799</v>
      </c>
      <c r="BZ20" s="28">
        <v>0.918176092518174</v>
      </c>
      <c r="CA20" s="51"/>
      <c r="CB20" s="25">
        <f t="shared" si="0"/>
        <v>1.9153561996374598E-3</v>
      </c>
      <c r="CC20" s="25">
        <f t="shared" si="1"/>
        <v>2.0640171144529875E-3</v>
      </c>
      <c r="CD20" s="25">
        <f t="shared" si="2"/>
        <v>7.3194524110509829E-3</v>
      </c>
      <c r="CE20" s="25">
        <f t="shared" si="3"/>
        <v>1.067563807938064E-3</v>
      </c>
      <c r="CF20" s="25">
        <f t="shared" si="4"/>
        <v>1.0841000622019692E-3</v>
      </c>
      <c r="CG20" s="25">
        <f t="shared" si="5"/>
        <v>-5.192810529512286E-4</v>
      </c>
      <c r="CH20" s="25">
        <f t="shared" si="6"/>
        <v>2.0604974787248667E-3</v>
      </c>
      <c r="CI20" s="73">
        <f t="shared" si="7"/>
        <v>-0.979108486317677</v>
      </c>
      <c r="CJ20" s="73">
        <f t="shared" si="8"/>
        <v>1.5242025207577943</v>
      </c>
      <c r="CK20" s="25" t="str">
        <f t="shared" si="9"/>
        <v/>
      </c>
      <c r="CL20" s="73">
        <f t="shared" si="10"/>
        <v>-2.3684105706578237E-2</v>
      </c>
      <c r="CM20" s="25">
        <f t="shared" si="11"/>
        <v>1.7070223268294894E-3</v>
      </c>
      <c r="CN20" s="73" t="str">
        <f t="shared" si="12"/>
        <v/>
      </c>
      <c r="CO20" s="25" t="str">
        <f>IF(O20=0,"",(#REF!-O20)/O20)</f>
        <v/>
      </c>
      <c r="CP20" s="25" t="str">
        <f>IF(P20=0,"",(#REF!-P20)/P20)</f>
        <v/>
      </c>
      <c r="CQ20" s="73" t="str">
        <f t="shared" si="13"/>
        <v/>
      </c>
    </row>
    <row r="21" spans="1:95" x14ac:dyDescent="0.3">
      <c r="A21" s="30" t="s">
        <v>20</v>
      </c>
      <c r="B21" s="84">
        <v>3374.0682965000001</v>
      </c>
      <c r="C21" s="84">
        <v>64.859655000000004</v>
      </c>
      <c r="D21" s="84">
        <v>10449.109974999999</v>
      </c>
      <c r="E21" s="84">
        <v>2204.5835265000001</v>
      </c>
      <c r="F21" s="84">
        <v>1597.9001655</v>
      </c>
      <c r="G21" s="84">
        <v>17707.961273000001</v>
      </c>
      <c r="H21" s="84">
        <v>291.38696399999998</v>
      </c>
      <c r="I21" s="85">
        <v>2.4065357856</v>
      </c>
      <c r="J21" s="85">
        <v>4.4989007171999997</v>
      </c>
      <c r="K21" s="84">
        <v>0</v>
      </c>
      <c r="L21" s="85">
        <v>61.720173649000003</v>
      </c>
      <c r="M21" s="84">
        <v>430.31716499999999</v>
      </c>
      <c r="N21" s="85"/>
      <c r="O21" s="84"/>
      <c r="P21" s="84"/>
      <c r="Q21" s="85"/>
      <c r="R21" s="28"/>
      <c r="S21" s="28" t="s">
        <v>20</v>
      </c>
      <c r="T21" s="28">
        <v>0.43199489072653602</v>
      </c>
      <c r="U21" s="28">
        <v>0.118406708177236</v>
      </c>
      <c r="V21" s="28">
        <v>0.117923490306466</v>
      </c>
      <c r="W21" s="28">
        <v>5.8549703208695798E-2</v>
      </c>
      <c r="X21" s="28">
        <v>8.8076285262152396</v>
      </c>
      <c r="Y21" s="28">
        <v>424.44431598205102</v>
      </c>
      <c r="Z21" s="28">
        <v>0</v>
      </c>
      <c r="AA21" s="28">
        <v>3374.65180470327</v>
      </c>
      <c r="AB21" s="28">
        <v>6.9025796605104501</v>
      </c>
      <c r="AC21" s="28">
        <v>56.278342308236397</v>
      </c>
      <c r="AD21" s="28">
        <v>2.0117689635081799</v>
      </c>
      <c r="AE21" s="28">
        <v>1.2534040233046599E-2</v>
      </c>
      <c r="AF21" s="28">
        <v>31.545707754030399</v>
      </c>
      <c r="AG21" s="28">
        <v>31.545707754030399</v>
      </c>
      <c r="AH21" s="28">
        <v>430.723451227022</v>
      </c>
      <c r="AI21" s="28">
        <v>0</v>
      </c>
      <c r="AJ21" s="28">
        <v>4.2972989341663999</v>
      </c>
      <c r="AK21" s="28">
        <v>3.3338105777810899E-3</v>
      </c>
      <c r="AL21" s="28">
        <v>8.0089759814855801E-3</v>
      </c>
      <c r="AM21" s="28">
        <v>1.16690512721217E-2</v>
      </c>
      <c r="AN21" s="28">
        <v>1.4998813084572799E-3</v>
      </c>
      <c r="AO21" s="28">
        <v>64.864240499787797</v>
      </c>
      <c r="AP21" s="28">
        <v>0</v>
      </c>
      <c r="AQ21" s="28">
        <v>9403.3761382983794</v>
      </c>
      <c r="AR21" s="28">
        <v>1044.8197788980401</v>
      </c>
      <c r="AS21" s="28">
        <v>10448.195917196401</v>
      </c>
      <c r="AT21" s="28">
        <v>3.1673022285165602E-3</v>
      </c>
      <c r="AU21" s="28">
        <v>10.614652999515499</v>
      </c>
      <c r="AV21" s="28">
        <v>83.304233031811606</v>
      </c>
      <c r="AW21" s="28">
        <v>97.380823702635297</v>
      </c>
      <c r="AX21" s="28">
        <v>49.743661574606101</v>
      </c>
      <c r="AY21" s="28">
        <v>12.1342778992476</v>
      </c>
      <c r="AZ21" s="28">
        <v>73.570614391518802</v>
      </c>
      <c r="BA21" s="28">
        <v>43.596310384485498</v>
      </c>
      <c r="BB21" s="28">
        <v>0</v>
      </c>
      <c r="BC21" s="28">
        <v>7.9409092218943202</v>
      </c>
      <c r="BD21" s="28">
        <v>2204.7709492631702</v>
      </c>
      <c r="BE21" s="28">
        <v>1598.0762974080601</v>
      </c>
      <c r="BF21" s="28">
        <v>606.69465185510705</v>
      </c>
      <c r="BG21" s="28">
        <v>0</v>
      </c>
      <c r="BH21" s="28">
        <v>0.41084525070410099</v>
      </c>
      <c r="BI21" s="28">
        <v>822.45821416514798</v>
      </c>
      <c r="BJ21" s="28">
        <v>0.35458797268473402</v>
      </c>
      <c r="BK21" s="28">
        <v>52.998459734651703</v>
      </c>
      <c r="BL21" s="28">
        <v>16.7391364160232</v>
      </c>
      <c r="BM21" s="28">
        <v>5.9140624234858397</v>
      </c>
      <c r="BN21" s="28">
        <v>132.45926122632099</v>
      </c>
      <c r="BO21" s="28">
        <v>19.419204280334402</v>
      </c>
      <c r="BP21" s="28">
        <v>129.818318672602</v>
      </c>
      <c r="BQ21" s="28">
        <v>160.67498960240701</v>
      </c>
      <c r="BR21" s="28">
        <v>5.9584154404744902</v>
      </c>
      <c r="BS21" s="28">
        <v>17057.7203249511</v>
      </c>
      <c r="BT21" s="28">
        <v>64.834233548780503</v>
      </c>
      <c r="BU21" s="28">
        <v>375.100455998055</v>
      </c>
      <c r="BV21" s="28">
        <v>5.5050088404726503E-3</v>
      </c>
      <c r="BW21" s="28">
        <v>29.078934775941299</v>
      </c>
      <c r="BX21" s="28">
        <v>0.22753614291497901</v>
      </c>
      <c r="BY21" s="28">
        <v>291.42115913649297</v>
      </c>
      <c r="BZ21" s="28">
        <v>81.408371740798103</v>
      </c>
      <c r="CA21" s="51"/>
      <c r="CB21" s="25">
        <f t="shared" si="0"/>
        <v>1.7293906109584211E-4</v>
      </c>
      <c r="CC21" s="25">
        <f t="shared" si="1"/>
        <v>7.0698800167744936E-5</v>
      </c>
      <c r="CD21" s="25">
        <f t="shared" si="2"/>
        <v>-8.7477096689141966E-5</v>
      </c>
      <c r="CE21" s="25">
        <f t="shared" si="3"/>
        <v>8.5015042939976117E-5</v>
      </c>
      <c r="CF21" s="25">
        <f t="shared" si="4"/>
        <v>1.102271042102489E-4</v>
      </c>
      <c r="CG21" s="25">
        <f t="shared" si="5"/>
        <v>-3.672026034077381E-2</v>
      </c>
      <c r="CH21" s="25">
        <f t="shared" si="6"/>
        <v>1.1735300722992152E-4</v>
      </c>
      <c r="CI21" s="73">
        <f t="shared" si="7"/>
        <v>-0.95099865499109337</v>
      </c>
      <c r="CJ21" s="73">
        <f t="shared" si="8"/>
        <v>0.9577290275694017</v>
      </c>
      <c r="CK21" s="25" t="str">
        <f t="shared" si="9"/>
        <v/>
      </c>
      <c r="CL21" s="73">
        <f t="shared" si="10"/>
        <v>-0.48889146142994516</v>
      </c>
      <c r="CM21" s="25">
        <f t="shared" si="11"/>
        <v>9.4415528839526548E-4</v>
      </c>
      <c r="CN21" s="73" t="str">
        <f t="shared" si="12"/>
        <v/>
      </c>
      <c r="CO21" s="25" t="str">
        <f>IF(O21=0,"",(#REF!-O21)/O21)</f>
        <v/>
      </c>
      <c r="CP21" s="25" t="str">
        <f>IF(P21=0,"",(#REF!-P21)/P21)</f>
        <v/>
      </c>
      <c r="CQ21" s="73" t="str">
        <f t="shared" si="13"/>
        <v/>
      </c>
    </row>
    <row r="22" spans="1:95" x14ac:dyDescent="0.3">
      <c r="A22" s="30" t="s">
        <v>129</v>
      </c>
      <c r="B22" s="84">
        <v>4750.8843723999998</v>
      </c>
      <c r="C22" s="84">
        <v>363.59208960000001</v>
      </c>
      <c r="D22" s="84">
        <v>7730.9399000000003</v>
      </c>
      <c r="E22" s="84">
        <v>631.55342556999994</v>
      </c>
      <c r="F22" s="84">
        <v>520.30062054999996</v>
      </c>
      <c r="G22" s="84">
        <v>2389.5794000000001</v>
      </c>
      <c r="H22" s="84">
        <v>341.56207624000001</v>
      </c>
      <c r="I22" s="85">
        <v>2.9656191030999999</v>
      </c>
      <c r="J22" s="85">
        <v>1.5944185475999999</v>
      </c>
      <c r="K22" s="84"/>
      <c r="L22" s="85">
        <v>48.798341434999998</v>
      </c>
      <c r="M22" s="84">
        <v>2.5653297500000001</v>
      </c>
      <c r="N22" s="85"/>
      <c r="O22" s="84"/>
      <c r="P22" s="84"/>
      <c r="Q22" s="85"/>
      <c r="R22" s="28"/>
      <c r="S22" s="28" t="s">
        <v>129</v>
      </c>
      <c r="T22" s="28">
        <v>3.93275727343668</v>
      </c>
      <c r="U22" s="28">
        <v>0.31124148082704201</v>
      </c>
      <c r="V22" s="28">
        <v>0.29917638036883298</v>
      </c>
      <c r="W22" s="28">
        <v>0.39968671076788898</v>
      </c>
      <c r="X22" s="28">
        <v>13.854359478076899</v>
      </c>
      <c r="Y22" s="28">
        <v>832.44130790349402</v>
      </c>
      <c r="Z22" s="28">
        <v>0</v>
      </c>
      <c r="AA22" s="28">
        <v>4754.1224534634002</v>
      </c>
      <c r="AB22" s="28">
        <v>23.976433593400401</v>
      </c>
      <c r="AC22" s="28">
        <v>64.646877019860298</v>
      </c>
      <c r="AD22" s="28">
        <v>6.0285626984099796</v>
      </c>
      <c r="AE22" s="28">
        <v>1.75272511001513</v>
      </c>
      <c r="AF22" s="28">
        <v>193.627413975282</v>
      </c>
      <c r="AG22" s="28">
        <v>193.627413975282</v>
      </c>
      <c r="AH22" s="28">
        <v>2.5657122922983402</v>
      </c>
      <c r="AI22" s="28">
        <v>0</v>
      </c>
      <c r="AJ22" s="28">
        <v>4.8719525081718</v>
      </c>
      <c r="AK22" s="28">
        <v>8.3232030786664704E-2</v>
      </c>
      <c r="AL22" s="28">
        <v>0.199950334818146</v>
      </c>
      <c r="AM22" s="28">
        <v>0.29242977294884898</v>
      </c>
      <c r="AN22" s="28">
        <v>3.7772603701549098E-2</v>
      </c>
      <c r="AO22" s="28">
        <v>363.64808538774298</v>
      </c>
      <c r="AP22" s="28">
        <v>0</v>
      </c>
      <c r="AQ22" s="28">
        <v>6882.5527486625097</v>
      </c>
      <c r="AR22" s="28">
        <v>764.72816822054995</v>
      </c>
      <c r="AS22" s="28">
        <v>7647.2809168830599</v>
      </c>
      <c r="AT22" s="28">
        <v>7.90762710620211E-2</v>
      </c>
      <c r="AU22" s="28">
        <v>14.184753749111</v>
      </c>
      <c r="AV22" s="28">
        <v>18.7750820681558</v>
      </c>
      <c r="AW22" s="28">
        <v>41.152999579982897</v>
      </c>
      <c r="AX22" s="28">
        <v>12.2162731938032</v>
      </c>
      <c r="AY22" s="28">
        <v>8.3235792529385897</v>
      </c>
      <c r="AZ22" s="28">
        <v>34.727046682429702</v>
      </c>
      <c r="BA22" s="28">
        <v>11.6177026555391</v>
      </c>
      <c r="BB22" s="28">
        <v>0</v>
      </c>
      <c r="BC22" s="28">
        <v>2.9784190711052099</v>
      </c>
      <c r="BD22" s="28">
        <v>631.84030209333503</v>
      </c>
      <c r="BE22" s="28">
        <v>520.54656971702798</v>
      </c>
      <c r="BF22" s="28">
        <v>111.293732376306</v>
      </c>
      <c r="BG22" s="28">
        <v>8.2261060312945593E-3</v>
      </c>
      <c r="BH22" s="28">
        <v>9.4598562721936494E-2</v>
      </c>
      <c r="BI22" s="28">
        <v>194.30172622565399</v>
      </c>
      <c r="BJ22" s="28">
        <v>0.192793430226469</v>
      </c>
      <c r="BK22" s="28">
        <v>37.938827266467101</v>
      </c>
      <c r="BL22" s="28">
        <v>10.8063471864062</v>
      </c>
      <c r="BM22" s="28">
        <v>4.7613630996412999</v>
      </c>
      <c r="BN22" s="28">
        <v>95.643415555724502</v>
      </c>
      <c r="BO22" s="28">
        <v>16.913207203465099</v>
      </c>
      <c r="BP22" s="28">
        <v>32.254396774527699</v>
      </c>
      <c r="BQ22" s="28">
        <v>54.618884408718102</v>
      </c>
      <c r="BR22" s="28">
        <v>1.28788817693766</v>
      </c>
      <c r="BS22" s="28">
        <v>2376.4091909293902</v>
      </c>
      <c r="BT22" s="28">
        <v>19.429825404035299</v>
      </c>
      <c r="BU22" s="28">
        <v>32.141787946865001</v>
      </c>
      <c r="BV22" s="28">
        <v>0.13744103938204499</v>
      </c>
      <c r="BW22" s="28">
        <v>6.1622484326142803</v>
      </c>
      <c r="BX22" s="28">
        <v>2.62328060073559</v>
      </c>
      <c r="BY22" s="28">
        <v>341.87515476380202</v>
      </c>
      <c r="BZ22" s="28">
        <v>14.2680118969181</v>
      </c>
      <c r="CA22" s="51"/>
      <c r="CB22" s="25">
        <f t="shared" si="0"/>
        <v>6.8157437849084251E-4</v>
      </c>
      <c r="CC22" s="25">
        <f t="shared" si="1"/>
        <v>1.5400716722020904E-4</v>
      </c>
      <c r="CD22" s="25">
        <f t="shared" si="2"/>
        <v>-1.0821321107015766E-2</v>
      </c>
      <c r="CE22" s="25">
        <f t="shared" si="3"/>
        <v>4.5423951754543159E-4</v>
      </c>
      <c r="CF22" s="25">
        <f t="shared" si="4"/>
        <v>4.7270588831515827E-4</v>
      </c>
      <c r="CG22" s="25">
        <f t="shared" si="5"/>
        <v>-5.5115176631543904E-3</v>
      </c>
      <c r="CH22" s="25">
        <f t="shared" si="6"/>
        <v>9.1660797723345426E-4</v>
      </c>
      <c r="CI22" s="73">
        <f t="shared" si="7"/>
        <v>-0.89911840665711251</v>
      </c>
      <c r="CJ22" s="73">
        <f t="shared" si="8"/>
        <v>7.6892864479851841</v>
      </c>
      <c r="CK22" s="25" t="str">
        <f t="shared" si="9"/>
        <v/>
      </c>
      <c r="CL22" s="73">
        <f t="shared" si="10"/>
        <v>2.9679097338420024</v>
      </c>
      <c r="CM22" s="25">
        <f t="shared" si="11"/>
        <v>1.4912012708702112E-4</v>
      </c>
      <c r="CN22" s="73" t="str">
        <f t="shared" si="12"/>
        <v/>
      </c>
      <c r="CO22" s="25" t="str">
        <f>IF(O22=0,"",(#REF!-O22)/O22)</f>
        <v/>
      </c>
      <c r="CP22" s="25" t="str">
        <f>IF(P22=0,"",(#REF!-P22)/P22)</f>
        <v/>
      </c>
      <c r="CQ22" s="73" t="str">
        <f t="shared" si="13"/>
        <v/>
      </c>
    </row>
    <row r="23" spans="1:95" x14ac:dyDescent="0.3">
      <c r="A23" s="30" t="s">
        <v>22</v>
      </c>
      <c r="B23" s="84">
        <v>12189.824355000001</v>
      </c>
      <c r="C23" s="84">
        <v>182.03143990000001</v>
      </c>
      <c r="D23" s="84">
        <v>43232.732900000003</v>
      </c>
      <c r="E23" s="84">
        <v>1417.3926101</v>
      </c>
      <c r="F23" s="84">
        <v>1072.8143477000001</v>
      </c>
      <c r="G23" s="84">
        <v>85008.008679999999</v>
      </c>
      <c r="H23" s="84">
        <v>1002.480145</v>
      </c>
      <c r="I23" s="85">
        <v>11.021162791</v>
      </c>
      <c r="J23" s="85">
        <v>25.513677427000001</v>
      </c>
      <c r="K23" s="84">
        <v>4.5137644999999997</v>
      </c>
      <c r="L23" s="85">
        <v>74.620330111000001</v>
      </c>
      <c r="M23" s="84">
        <v>964.95549500000004</v>
      </c>
      <c r="N23" s="85"/>
      <c r="O23" s="84"/>
      <c r="P23" s="84"/>
      <c r="Q23" s="85"/>
      <c r="R23" s="28"/>
      <c r="S23" s="28" t="s">
        <v>22</v>
      </c>
      <c r="T23" s="28">
        <v>0.229420127358444</v>
      </c>
      <c r="U23" s="28">
        <v>4.57203008930516E-3</v>
      </c>
      <c r="V23" s="28">
        <v>4.57203008930516E-3</v>
      </c>
      <c r="W23" s="28">
        <v>1.84267601769043E-3</v>
      </c>
      <c r="X23" s="28">
        <v>31.1127982908564</v>
      </c>
      <c r="Y23" s="28">
        <v>709.517415415394</v>
      </c>
      <c r="Z23" s="28">
        <v>4.5188334200476099</v>
      </c>
      <c r="AA23" s="28">
        <v>12193.3351378309</v>
      </c>
      <c r="AB23" s="28">
        <v>28.8808978359063</v>
      </c>
      <c r="AC23" s="28">
        <v>26.1315350184653</v>
      </c>
      <c r="AD23" s="28">
        <v>0.19290279037862801</v>
      </c>
      <c r="AE23" s="28">
        <v>8.8443367104633595</v>
      </c>
      <c r="AF23" s="28">
        <v>197.71999171858701</v>
      </c>
      <c r="AG23" s="28">
        <v>197.71999171858701</v>
      </c>
      <c r="AH23" s="28">
        <v>965.15354064885196</v>
      </c>
      <c r="AI23" s="28">
        <v>0</v>
      </c>
      <c r="AJ23" s="28">
        <v>11.0891993686357</v>
      </c>
      <c r="AK23" s="28">
        <v>0</v>
      </c>
      <c r="AL23" s="28">
        <v>0</v>
      </c>
      <c r="AM23" s="28">
        <v>0</v>
      </c>
      <c r="AN23" s="28">
        <v>0</v>
      </c>
      <c r="AO23" s="28">
        <v>182.04056754374901</v>
      </c>
      <c r="AP23" s="28">
        <v>0</v>
      </c>
      <c r="AQ23" s="28">
        <v>33219.477300423401</v>
      </c>
      <c r="AR23" s="28">
        <v>3691.0516145379302</v>
      </c>
      <c r="AS23" s="28">
        <v>36910.528914961302</v>
      </c>
      <c r="AT23" s="28">
        <v>0</v>
      </c>
      <c r="AU23" s="28">
        <v>21.9852243277405</v>
      </c>
      <c r="AV23" s="28">
        <v>22.763732055033199</v>
      </c>
      <c r="AW23" s="28">
        <v>233.622259335217</v>
      </c>
      <c r="AX23" s="28">
        <v>18.268760354062199</v>
      </c>
      <c r="AY23" s="28">
        <v>27.1024609507134</v>
      </c>
      <c r="AZ23" s="28">
        <v>58.256773056620098</v>
      </c>
      <c r="BA23" s="28">
        <v>19.270259662613402</v>
      </c>
      <c r="BB23" s="28">
        <v>0</v>
      </c>
      <c r="BC23" s="28">
        <v>15.050287233213</v>
      </c>
      <c r="BD23" s="28">
        <v>1417.82533851721</v>
      </c>
      <c r="BE23" s="28">
        <v>1073.17104979637</v>
      </c>
      <c r="BF23" s="28">
        <v>344.65428872084198</v>
      </c>
      <c r="BG23" s="28">
        <v>0.16078533151452001</v>
      </c>
      <c r="BH23" s="28">
        <v>0.12072812873559401</v>
      </c>
      <c r="BI23" s="28">
        <v>244.897506763129</v>
      </c>
      <c r="BJ23" s="28">
        <v>0.73129288138582305</v>
      </c>
      <c r="BK23" s="28">
        <v>130.556752675474</v>
      </c>
      <c r="BL23" s="28">
        <v>33.707169084674</v>
      </c>
      <c r="BM23" s="28">
        <v>15.638834113670301</v>
      </c>
      <c r="BN23" s="28">
        <v>326.40920483914499</v>
      </c>
      <c r="BO23" s="28">
        <v>18.014360169207301</v>
      </c>
      <c r="BP23" s="28">
        <v>59.9814041302755</v>
      </c>
      <c r="BQ23" s="28">
        <v>98.884284158137504</v>
      </c>
      <c r="BR23" s="28">
        <v>1.37081437797353</v>
      </c>
      <c r="BS23" s="28">
        <v>80589.631627025607</v>
      </c>
      <c r="BT23" s="28">
        <v>156.21615696311</v>
      </c>
      <c r="BU23" s="28">
        <v>1902.0112001185601</v>
      </c>
      <c r="BV23" s="28">
        <v>0</v>
      </c>
      <c r="BW23" s="28">
        <v>111.672968265603</v>
      </c>
      <c r="BX23" s="28">
        <v>0.18025473585766599</v>
      </c>
      <c r="BY23" s="28">
        <v>1002.65143573207</v>
      </c>
      <c r="BZ23" s="28">
        <v>341.531807376389</v>
      </c>
      <c r="CA23" s="51"/>
      <c r="CB23" s="25">
        <f t="shared" si="0"/>
        <v>2.8800930420782819E-4</v>
      </c>
      <c r="CC23" s="25">
        <f t="shared" si="1"/>
        <v>5.0143226653653803E-5</v>
      </c>
      <c r="CD23" s="25">
        <f t="shared" si="2"/>
        <v>-0.14623651018459444</v>
      </c>
      <c r="CE23" s="25">
        <f t="shared" si="3"/>
        <v>3.0529890880373004E-4</v>
      </c>
      <c r="CF23" s="25">
        <f t="shared" si="4"/>
        <v>3.3249191450002857E-4</v>
      </c>
      <c r="CG23" s="25">
        <f t="shared" si="5"/>
        <v>-5.1976009338210893E-2</v>
      </c>
      <c r="CH23" s="25">
        <f t="shared" si="6"/>
        <v>1.7086695724035479E-4</v>
      </c>
      <c r="CI23" s="73">
        <f t="shared" si="7"/>
        <v>-0.99958515900944334</v>
      </c>
      <c r="CJ23" s="73">
        <f t="shared" si="8"/>
        <v>0.21945565784770391</v>
      </c>
      <c r="CK23" s="25">
        <f t="shared" si="9"/>
        <v>1.1229916952047831E-3</v>
      </c>
      <c r="CL23" s="73">
        <f t="shared" si="10"/>
        <v>1.6496799387576084</v>
      </c>
      <c r="CM23" s="25">
        <f t="shared" si="11"/>
        <v>2.0523811707183102E-4</v>
      </c>
      <c r="CN23" s="73" t="str">
        <f t="shared" si="12"/>
        <v/>
      </c>
      <c r="CO23" s="25" t="str">
        <f>IF(O23=0,"",(#REF!-O23)/O23)</f>
        <v/>
      </c>
      <c r="CP23" s="25" t="str">
        <f>IF(P23=0,"",(#REF!-P23)/P23)</f>
        <v/>
      </c>
      <c r="CQ23" s="73" t="str">
        <f t="shared" si="13"/>
        <v/>
      </c>
    </row>
    <row r="24" spans="1:95" x14ac:dyDescent="0.3">
      <c r="A24" s="30" t="s">
        <v>23</v>
      </c>
      <c r="B24" s="84">
        <v>9364.0350495999992</v>
      </c>
      <c r="C24" s="84">
        <v>548.41716550000001</v>
      </c>
      <c r="D24" s="84">
        <v>21644.146977</v>
      </c>
      <c r="E24" s="84">
        <v>2911.5583674</v>
      </c>
      <c r="F24" s="84">
        <v>2055.2798570999998</v>
      </c>
      <c r="G24" s="84">
        <v>17876.178904</v>
      </c>
      <c r="H24" s="84">
        <v>535.18006815000001</v>
      </c>
      <c r="I24" s="85">
        <v>9.6020173576999994</v>
      </c>
      <c r="J24" s="85">
        <v>31.687286095000001</v>
      </c>
      <c r="K24" s="84"/>
      <c r="L24" s="85">
        <v>34.949603656999997</v>
      </c>
      <c r="M24" s="84">
        <v>503.09632234999998</v>
      </c>
      <c r="N24" s="85"/>
      <c r="O24" s="84"/>
      <c r="P24" s="84"/>
      <c r="Q24" s="85"/>
      <c r="R24" s="28"/>
      <c r="S24" s="28" t="s">
        <v>23</v>
      </c>
      <c r="T24" s="28">
        <v>1.11104383650772E-2</v>
      </c>
      <c r="U24" s="28">
        <v>0</v>
      </c>
      <c r="V24" s="28">
        <v>0</v>
      </c>
      <c r="W24" s="28">
        <v>0</v>
      </c>
      <c r="X24" s="28">
        <v>41.112844789541299</v>
      </c>
      <c r="Y24" s="28">
        <v>172.80335154635699</v>
      </c>
      <c r="Z24" s="28">
        <v>0</v>
      </c>
      <c r="AA24" s="28">
        <v>9368.5564400335006</v>
      </c>
      <c r="AB24" s="28">
        <v>35.908608025127798</v>
      </c>
      <c r="AC24" s="28">
        <v>19.584788047480401</v>
      </c>
      <c r="AD24" s="28">
        <v>0.10709824276523</v>
      </c>
      <c r="AE24" s="28">
        <v>31.725524008642601</v>
      </c>
      <c r="AF24" s="28">
        <v>22.2157479826277</v>
      </c>
      <c r="AG24" s="28">
        <v>22.2157479826277</v>
      </c>
      <c r="AH24" s="28">
        <v>503.41466645259101</v>
      </c>
      <c r="AI24" s="28">
        <v>0</v>
      </c>
      <c r="AJ24" s="28">
        <v>6.1523663955965304</v>
      </c>
      <c r="AK24" s="28">
        <v>0</v>
      </c>
      <c r="AL24" s="28">
        <v>0</v>
      </c>
      <c r="AM24" s="28">
        <v>0</v>
      </c>
      <c r="AN24" s="28">
        <v>0</v>
      </c>
      <c r="AO24" s="28">
        <v>548.68348025677403</v>
      </c>
      <c r="AP24" s="28">
        <v>0</v>
      </c>
      <c r="AQ24" s="28">
        <v>19558.5952125765</v>
      </c>
      <c r="AR24" s="28">
        <v>2173.1785019081399</v>
      </c>
      <c r="AS24" s="28">
        <v>21731.7737144846</v>
      </c>
      <c r="AT24" s="28">
        <v>0</v>
      </c>
      <c r="AU24" s="28">
        <v>14.412712130912</v>
      </c>
      <c r="AV24" s="28">
        <v>107.52651726814</v>
      </c>
      <c r="AW24" s="28">
        <v>123.301462159225</v>
      </c>
      <c r="AX24" s="28">
        <v>63.999214254858501</v>
      </c>
      <c r="AY24" s="28">
        <v>8.4701550991144696</v>
      </c>
      <c r="AZ24" s="28">
        <v>87.727122386809</v>
      </c>
      <c r="BA24" s="28">
        <v>53.598430491821702</v>
      </c>
      <c r="BB24" s="28">
        <v>0</v>
      </c>
      <c r="BC24" s="28">
        <v>26.3257341433305</v>
      </c>
      <c r="BD24" s="28">
        <v>2912.2360318444798</v>
      </c>
      <c r="BE24" s="28">
        <v>2055.76558396988</v>
      </c>
      <c r="BF24" s="28">
        <v>856.470447874603</v>
      </c>
      <c r="BG24" s="28">
        <v>0.27390492213164902</v>
      </c>
      <c r="BH24" s="28">
        <v>0.52815168295331105</v>
      </c>
      <c r="BI24" s="28">
        <v>1090.74127470703</v>
      </c>
      <c r="BJ24" s="28">
        <v>0.59456129068932995</v>
      </c>
      <c r="BK24" s="28">
        <v>58.280189421458999</v>
      </c>
      <c r="BL24" s="28">
        <v>11.088873900197401</v>
      </c>
      <c r="BM24" s="28">
        <v>2.5160151681935798</v>
      </c>
      <c r="BN24" s="28">
        <v>145.53618194365299</v>
      </c>
      <c r="BO24" s="28">
        <v>10.667639150507</v>
      </c>
      <c r="BP24" s="28">
        <v>190.34101571936401</v>
      </c>
      <c r="BQ24" s="28">
        <v>200.432953590366</v>
      </c>
      <c r="BR24" s="28">
        <v>7.7852879797724697</v>
      </c>
      <c r="BS24" s="28">
        <v>17887.610517421999</v>
      </c>
      <c r="BT24" s="28">
        <v>80.033528408376696</v>
      </c>
      <c r="BU24" s="28">
        <v>426.437895242205</v>
      </c>
      <c r="BV24" s="28">
        <v>0</v>
      </c>
      <c r="BW24" s="28">
        <v>61.330827816283303</v>
      </c>
      <c r="BX24" s="28">
        <v>0.43961768729050099</v>
      </c>
      <c r="BY24" s="28">
        <v>535.34163624032703</v>
      </c>
      <c r="BZ24" s="28">
        <v>189.22420465701401</v>
      </c>
      <c r="CA24" s="51"/>
      <c r="CB24" s="25">
        <f t="shared" si="0"/>
        <v>4.8284638081257255E-4</v>
      </c>
      <c r="CC24" s="25">
        <f t="shared" si="1"/>
        <v>4.8560616539276158E-4</v>
      </c>
      <c r="CD24" s="25">
        <f t="shared" si="2"/>
        <v>4.0485188710700963E-3</v>
      </c>
      <c r="CE24" s="25">
        <f t="shared" si="3"/>
        <v>2.327497370712293E-4</v>
      </c>
      <c r="CF24" s="25">
        <f t="shared" si="4"/>
        <v>2.3633125591253663E-4</v>
      </c>
      <c r="CG24" s="25">
        <f t="shared" si="5"/>
        <v>6.3948864482671764E-4</v>
      </c>
      <c r="CH24" s="25">
        <f t="shared" si="6"/>
        <v>3.0189481997251608E-4</v>
      </c>
      <c r="CI24" s="73">
        <f t="shared" si="7"/>
        <v>-1</v>
      </c>
      <c r="CJ24" s="73">
        <f t="shared" si="8"/>
        <v>0.29745553678162978</v>
      </c>
      <c r="CK24" s="25" t="str">
        <f t="shared" si="9"/>
        <v/>
      </c>
      <c r="CL24" s="73">
        <f t="shared" si="10"/>
        <v>-0.36434907243424075</v>
      </c>
      <c r="CM24" s="25">
        <f t="shared" si="11"/>
        <v>6.3276968733147997E-4</v>
      </c>
      <c r="CN24" s="73" t="str">
        <f t="shared" si="12"/>
        <v/>
      </c>
      <c r="CO24" s="25" t="str">
        <f>IF(O24=0,"",(#REF!-O24)/O24)</f>
        <v/>
      </c>
      <c r="CP24" s="25" t="str">
        <f>IF(P24=0,"",(#REF!-P24)/P24)</f>
        <v/>
      </c>
      <c r="CQ24" s="73" t="str">
        <f t="shared" si="13"/>
        <v/>
      </c>
    </row>
    <row r="25" spans="1:95" x14ac:dyDescent="0.3">
      <c r="A25" s="30" t="s">
        <v>24</v>
      </c>
      <c r="B25" s="84">
        <v>12987.908609</v>
      </c>
      <c r="C25" s="84">
        <v>1181.1601922</v>
      </c>
      <c r="D25" s="84">
        <v>16076.994000000001</v>
      </c>
      <c r="E25" s="84">
        <v>1350.7732082</v>
      </c>
      <c r="F25" s="84">
        <v>963.84099475000005</v>
      </c>
      <c r="G25" s="84">
        <v>3462.4659999999999</v>
      </c>
      <c r="H25" s="84">
        <v>470.54352054999998</v>
      </c>
      <c r="I25" s="85">
        <v>8.1370602985999998</v>
      </c>
      <c r="J25" s="85">
        <v>9.2707740548000004</v>
      </c>
      <c r="K25" s="84"/>
      <c r="L25" s="85">
        <v>97.728636996999995</v>
      </c>
      <c r="M25" s="84">
        <v>291.75591500000002</v>
      </c>
      <c r="N25" s="85">
        <v>36.2682</v>
      </c>
      <c r="O25" s="84"/>
      <c r="P25" s="84"/>
      <c r="Q25" s="85"/>
      <c r="R25" s="28"/>
      <c r="S25" s="28" t="s">
        <v>24</v>
      </c>
      <c r="T25" s="28">
        <v>2.91525264069015</v>
      </c>
      <c r="U25" s="28">
        <v>2.7546208330809798</v>
      </c>
      <c r="V25" s="28">
        <v>2.7221196499753701</v>
      </c>
      <c r="W25" s="28">
        <v>1.04530261367731</v>
      </c>
      <c r="X25" s="28">
        <v>9.54737101301553</v>
      </c>
      <c r="Y25" s="28">
        <v>756.62457984045204</v>
      </c>
      <c r="Z25" s="28">
        <v>0</v>
      </c>
      <c r="AA25" s="28">
        <v>12993.897041403399</v>
      </c>
      <c r="AB25" s="28">
        <v>7.5116206804657697</v>
      </c>
      <c r="AC25" s="28">
        <v>24.2939130749082</v>
      </c>
      <c r="AD25" s="28">
        <v>1.0142034690630399</v>
      </c>
      <c r="AE25" s="28">
        <v>5.7187808875474699</v>
      </c>
      <c r="AF25" s="28">
        <v>263.780891020063</v>
      </c>
      <c r="AG25" s="28">
        <v>263.780891020063</v>
      </c>
      <c r="AH25" s="28">
        <v>291.89045548855597</v>
      </c>
      <c r="AI25" s="28">
        <v>0</v>
      </c>
      <c r="AJ25" s="28">
        <v>2.06230792961412</v>
      </c>
      <c r="AK25" s="28">
        <v>0.22421089978926001</v>
      </c>
      <c r="AL25" s="28">
        <v>0.92479817627716698</v>
      </c>
      <c r="AM25" s="28">
        <v>22.845111011655799</v>
      </c>
      <c r="AN25" s="28">
        <v>0.56525014614514002</v>
      </c>
      <c r="AO25" s="28">
        <v>1181.16575093798</v>
      </c>
      <c r="AP25" s="28">
        <v>0</v>
      </c>
      <c r="AQ25" s="28">
        <v>14734.8403533902</v>
      </c>
      <c r="AR25" s="28">
        <v>1637.20537815851</v>
      </c>
      <c r="AS25" s="28">
        <v>16372.0457315487</v>
      </c>
      <c r="AT25" s="28">
        <v>0.36522085779139701</v>
      </c>
      <c r="AU25" s="28">
        <v>6.7916040502218298</v>
      </c>
      <c r="AV25" s="28">
        <v>15.609297324176501</v>
      </c>
      <c r="AW25" s="28">
        <v>53.401577023221897</v>
      </c>
      <c r="AX25" s="28">
        <v>12.200498060977001</v>
      </c>
      <c r="AY25" s="28">
        <v>16.2583114105982</v>
      </c>
      <c r="AZ25" s="28">
        <v>33.149115599571203</v>
      </c>
      <c r="BA25" s="28">
        <v>9.1175765544777505</v>
      </c>
      <c r="BB25" s="28">
        <v>2.29917401963215</v>
      </c>
      <c r="BC25" s="28">
        <v>13.2698371586952</v>
      </c>
      <c r="BD25" s="28">
        <v>1352.1085611871599</v>
      </c>
      <c r="BE25" s="28">
        <v>965.05954710801996</v>
      </c>
      <c r="BF25" s="28">
        <v>387.04901407914701</v>
      </c>
      <c r="BG25" s="28">
        <v>9.6423970854896998E-2</v>
      </c>
      <c r="BH25" s="28">
        <v>8.0456659314252305E-2</v>
      </c>
      <c r="BI25" s="28">
        <v>292.01718912017202</v>
      </c>
      <c r="BJ25" s="28">
        <v>107.887550168929</v>
      </c>
      <c r="BK25" s="28">
        <v>41.125358080971303</v>
      </c>
      <c r="BL25" s="28">
        <v>10.511998873887901</v>
      </c>
      <c r="BM25" s="28">
        <v>4.7045256806914804</v>
      </c>
      <c r="BN25" s="28">
        <v>102.82518604035501</v>
      </c>
      <c r="BO25" s="28">
        <v>8.8762492649031692</v>
      </c>
      <c r="BP25" s="28">
        <v>27.7489279214102</v>
      </c>
      <c r="BQ25" s="28">
        <v>275.10750941406502</v>
      </c>
      <c r="BR25" s="28">
        <v>1.0506110492391301</v>
      </c>
      <c r="BS25" s="28">
        <v>3408.7581853211</v>
      </c>
      <c r="BT25" s="28">
        <v>35.413782023722902</v>
      </c>
      <c r="BU25" s="28">
        <v>83.748312546680097</v>
      </c>
      <c r="BV25" s="28">
        <v>7.3136666714598002</v>
      </c>
      <c r="BW25" s="28">
        <v>16.3223822197698</v>
      </c>
      <c r="BX25" s="28">
        <v>15.912140515468</v>
      </c>
      <c r="BY25" s="28">
        <v>470.78812375358899</v>
      </c>
      <c r="BZ25" s="28">
        <v>29.151938524914101</v>
      </c>
      <c r="CA25" s="51"/>
      <c r="CB25" s="25">
        <f t="shared" si="0"/>
        <v>4.6107749782359138E-4</v>
      </c>
      <c r="CC25" s="25">
        <f t="shared" si="1"/>
        <v>4.7061677295678018E-6</v>
      </c>
      <c r="CD25" s="25">
        <f t="shared" si="2"/>
        <v>1.8352419087094236E-2</v>
      </c>
      <c r="CE25" s="25">
        <f t="shared" si="3"/>
        <v>9.8858415243471809E-4</v>
      </c>
      <c r="CF25" s="25">
        <f t="shared" si="4"/>
        <v>1.2642669949268683E-3</v>
      </c>
      <c r="CG25" s="25">
        <f t="shared" si="5"/>
        <v>-1.5511434532180221E-2</v>
      </c>
      <c r="CH25" s="25">
        <f t="shared" si="6"/>
        <v>5.1983120137984531E-4</v>
      </c>
      <c r="CI25" s="73">
        <f t="shared" si="7"/>
        <v>-0.66546645224643131</v>
      </c>
      <c r="CJ25" s="73">
        <f t="shared" si="8"/>
        <v>2.9835368285382802E-2</v>
      </c>
      <c r="CK25" s="25" t="str">
        <f t="shared" si="9"/>
        <v/>
      </c>
      <c r="CL25" s="73">
        <f t="shared" si="10"/>
        <v>1.6991156238898568</v>
      </c>
      <c r="CM25" s="25">
        <f t="shared" si="11"/>
        <v>4.6114056867006798E-4</v>
      </c>
      <c r="CN25" s="73">
        <f t="shared" si="12"/>
        <v>-0.37010629114056393</v>
      </c>
      <c r="CO25" s="25" t="str">
        <f>IF(O25=0,"",(#REF!-O25)/O25)</f>
        <v/>
      </c>
      <c r="CP25" s="25" t="str">
        <f>IF(P25=0,"",(#REF!-P25)/P25)</f>
        <v/>
      </c>
      <c r="CQ25" s="73" t="str">
        <f t="shared" si="13"/>
        <v/>
      </c>
    </row>
    <row r="26" spans="1:95" x14ac:dyDescent="0.3">
      <c r="A26" s="30" t="s">
        <v>25</v>
      </c>
      <c r="B26" s="84">
        <v>17670.005300000001</v>
      </c>
      <c r="C26" s="84">
        <v>149.92119245000001</v>
      </c>
      <c r="D26" s="84">
        <v>57128.882299999997</v>
      </c>
      <c r="E26" s="84">
        <v>6162.1078920999998</v>
      </c>
      <c r="F26" s="84">
        <v>4376.3185770999999</v>
      </c>
      <c r="G26" s="84">
        <v>99879.821299999996</v>
      </c>
      <c r="H26" s="84">
        <v>1199.4202</v>
      </c>
      <c r="I26" s="85">
        <v>8.4422470350999994</v>
      </c>
      <c r="J26" s="85">
        <v>12.115650670999999</v>
      </c>
      <c r="K26" s="84"/>
      <c r="L26" s="85">
        <v>12.916746767999999</v>
      </c>
      <c r="M26" s="84">
        <v>55.612126050000001</v>
      </c>
      <c r="N26" s="85"/>
      <c r="O26" s="84"/>
      <c r="P26" s="84"/>
      <c r="Q26" s="85"/>
      <c r="R26" s="28"/>
      <c r="S26" s="28" t="s">
        <v>25</v>
      </c>
      <c r="T26" s="28">
        <v>0</v>
      </c>
      <c r="U26" s="28">
        <v>8.6180147118688696E-2</v>
      </c>
      <c r="V26" s="28">
        <v>8.6180147118688696E-2</v>
      </c>
      <c r="W26" s="28">
        <v>3.4733112522493101E-2</v>
      </c>
      <c r="X26" s="28">
        <v>1.75469219644632</v>
      </c>
      <c r="Y26" s="28">
        <v>465.90220060831803</v>
      </c>
      <c r="Z26" s="28">
        <v>0</v>
      </c>
      <c r="AA26" s="28">
        <v>17670.350574817599</v>
      </c>
      <c r="AB26" s="28">
        <v>2.23889037997241</v>
      </c>
      <c r="AC26" s="28">
        <v>62.861439899597201</v>
      </c>
      <c r="AD26" s="28">
        <v>1.0882188120732299</v>
      </c>
      <c r="AE26" s="28">
        <v>0</v>
      </c>
      <c r="AF26" s="28">
        <v>102.650124720875</v>
      </c>
      <c r="AG26" s="28">
        <v>102.650124720875</v>
      </c>
      <c r="AH26" s="28">
        <v>55.614191620498403</v>
      </c>
      <c r="AI26" s="28">
        <v>0</v>
      </c>
      <c r="AJ26" s="28">
        <v>17.659954368780099</v>
      </c>
      <c r="AK26" s="28">
        <v>0</v>
      </c>
      <c r="AL26" s="28">
        <v>0</v>
      </c>
      <c r="AM26" s="28">
        <v>0</v>
      </c>
      <c r="AN26" s="28">
        <v>0</v>
      </c>
      <c r="AO26" s="28">
        <v>149.923233165055</v>
      </c>
      <c r="AP26" s="28">
        <v>0</v>
      </c>
      <c r="AQ26" s="28">
        <v>51669.708859081002</v>
      </c>
      <c r="AR26" s="28">
        <v>5741.0789760072103</v>
      </c>
      <c r="AS26" s="28">
        <v>57410.787835088202</v>
      </c>
      <c r="AT26" s="28">
        <v>0</v>
      </c>
      <c r="AU26" s="28">
        <v>33.9938126082994</v>
      </c>
      <c r="AV26" s="28">
        <v>252.87793193685101</v>
      </c>
      <c r="AW26" s="28">
        <v>328.99734169928001</v>
      </c>
      <c r="AX26" s="28">
        <v>147.06383104768599</v>
      </c>
      <c r="AY26" s="28">
        <v>6.8696782111458203</v>
      </c>
      <c r="AZ26" s="28">
        <v>192.69848976596199</v>
      </c>
      <c r="BA26" s="28">
        <v>125.49621417012</v>
      </c>
      <c r="BB26" s="28">
        <v>0</v>
      </c>
      <c r="BC26" s="28">
        <v>20.144689934669</v>
      </c>
      <c r="BD26" s="28">
        <v>6162.2514923546296</v>
      </c>
      <c r="BE26" s="28">
        <v>4376.45009902744</v>
      </c>
      <c r="BF26" s="28">
        <v>1785.80139332719</v>
      </c>
      <c r="BG26" s="28">
        <v>0</v>
      </c>
      <c r="BH26" s="28">
        <v>1.1951792918423401</v>
      </c>
      <c r="BI26" s="28">
        <v>2471.6423389123102</v>
      </c>
      <c r="BJ26" s="28">
        <v>0</v>
      </c>
      <c r="BK26" s="28">
        <v>81.549889944617703</v>
      </c>
      <c r="BL26" s="28">
        <v>21.472352237056999</v>
      </c>
      <c r="BM26" s="28">
        <v>6.0625338770631103</v>
      </c>
      <c r="BN26" s="28">
        <v>203.37385569995701</v>
      </c>
      <c r="BO26" s="28">
        <v>28.9400737642687</v>
      </c>
      <c r="BP26" s="28">
        <v>383.60909872905597</v>
      </c>
      <c r="BQ26" s="28">
        <v>444.20284284220401</v>
      </c>
      <c r="BR26" s="28">
        <v>18.191172426889</v>
      </c>
      <c r="BS26" s="28">
        <v>99728.349303976502</v>
      </c>
      <c r="BT26" s="28">
        <v>213.72860224732</v>
      </c>
      <c r="BU26" s="28">
        <v>2442.0277309561102</v>
      </c>
      <c r="BV26" s="28">
        <v>0</v>
      </c>
      <c r="BW26" s="28">
        <v>167.14184868931599</v>
      </c>
      <c r="BX26" s="28">
        <v>5.8841773299407298E-2</v>
      </c>
      <c r="BY26" s="28">
        <v>1199.50279042393</v>
      </c>
      <c r="BZ26" s="28">
        <v>518.18751772369399</v>
      </c>
      <c r="CA26" s="51"/>
      <c r="CB26" s="25">
        <f t="shared" si="0"/>
        <v>1.9540164914307785E-5</v>
      </c>
      <c r="CC26" s="25">
        <f t="shared" si="1"/>
        <v>1.3611918512915987E-5</v>
      </c>
      <c r="CD26" s="25">
        <f t="shared" si="2"/>
        <v>4.9345536572523579E-3</v>
      </c>
      <c r="CE26" s="25">
        <f t="shared" si="3"/>
        <v>2.3303755329218687E-5</v>
      </c>
      <c r="CF26" s="25">
        <f t="shared" si="4"/>
        <v>3.0053097169023684E-5</v>
      </c>
      <c r="CG26" s="25">
        <f t="shared" si="5"/>
        <v>-1.5165425213220149E-3</v>
      </c>
      <c r="CH26" s="25">
        <f t="shared" si="6"/>
        <v>6.8858623466583574E-5</v>
      </c>
      <c r="CI26" s="73">
        <f t="shared" si="7"/>
        <v>-0.9897917998892497</v>
      </c>
      <c r="CJ26" s="73">
        <f t="shared" si="8"/>
        <v>-0.85517144360671049</v>
      </c>
      <c r="CK26" s="25" t="str">
        <f t="shared" si="9"/>
        <v/>
      </c>
      <c r="CL26" s="73">
        <f t="shared" si="10"/>
        <v>6.9470571471743048</v>
      </c>
      <c r="CM26" s="25">
        <f t="shared" si="11"/>
        <v>3.7142447971601699E-5</v>
      </c>
      <c r="CN26" s="73" t="str">
        <f t="shared" si="12"/>
        <v/>
      </c>
      <c r="CO26" s="25" t="str">
        <f>IF(O26=0,"",(#REF!-O26)/O26)</f>
        <v/>
      </c>
      <c r="CP26" s="25" t="str">
        <f>IF(P26=0,"",(#REF!-P26)/P26)</f>
        <v/>
      </c>
      <c r="CQ26" s="73" t="str">
        <f t="shared" si="13"/>
        <v/>
      </c>
    </row>
    <row r="27" spans="1:95" x14ac:dyDescent="0.3">
      <c r="A27" s="30" t="s">
        <v>26</v>
      </c>
      <c r="B27" s="84">
        <v>2364.9308999999998</v>
      </c>
      <c r="C27" s="84">
        <v>0.54362790000000005</v>
      </c>
      <c r="D27" s="84">
        <v>15103.711600000001</v>
      </c>
      <c r="E27" s="84">
        <v>2130.3393999999998</v>
      </c>
      <c r="F27" s="84">
        <v>1736.1532999999999</v>
      </c>
      <c r="G27" s="84">
        <v>11370.1931</v>
      </c>
      <c r="H27" s="84">
        <v>331.89690000000002</v>
      </c>
      <c r="I27" s="85">
        <v>2.6558616172999998</v>
      </c>
      <c r="J27" s="85">
        <v>6.0421009870000004</v>
      </c>
      <c r="K27" s="84"/>
      <c r="L27" s="85">
        <v>1.3135817195999999</v>
      </c>
      <c r="M27" s="84">
        <v>12.44337565</v>
      </c>
      <c r="N27" s="85"/>
      <c r="O27" s="84"/>
      <c r="P27" s="84"/>
      <c r="Q27" s="85"/>
      <c r="R27" s="28"/>
      <c r="S27" s="28" t="s">
        <v>26</v>
      </c>
      <c r="T27" s="28">
        <v>0</v>
      </c>
      <c r="U27" s="28">
        <v>0</v>
      </c>
      <c r="V27" s="28">
        <v>0</v>
      </c>
      <c r="W27" s="28">
        <v>0</v>
      </c>
      <c r="X27" s="28">
        <v>1.2392574814067701</v>
      </c>
      <c r="Y27" s="28">
        <v>72.083649034752398</v>
      </c>
      <c r="Z27" s="28">
        <v>0</v>
      </c>
      <c r="AA27" s="28">
        <v>2365.10192908304</v>
      </c>
      <c r="AB27" s="28">
        <v>7.6311566089717697</v>
      </c>
      <c r="AC27" s="28">
        <v>8.5398080608862692</v>
      </c>
      <c r="AD27" s="28">
        <v>0.52178396549546302</v>
      </c>
      <c r="AE27" s="28">
        <v>0</v>
      </c>
      <c r="AF27" s="28">
        <v>7.7919929809513997</v>
      </c>
      <c r="AG27" s="28">
        <v>7.7919929809513997</v>
      </c>
      <c r="AH27" s="28">
        <v>12.443365689863199</v>
      </c>
      <c r="AI27" s="28">
        <v>0</v>
      </c>
      <c r="AJ27" s="28">
        <v>4.9378620017813297</v>
      </c>
      <c r="AK27" s="28">
        <v>0</v>
      </c>
      <c r="AL27" s="28">
        <v>0</v>
      </c>
      <c r="AM27" s="28">
        <v>0</v>
      </c>
      <c r="AN27" s="28">
        <v>0</v>
      </c>
      <c r="AO27" s="28">
        <v>0.54362744528062001</v>
      </c>
      <c r="AP27" s="28">
        <v>0</v>
      </c>
      <c r="AQ27" s="28">
        <v>14238.945390789901</v>
      </c>
      <c r="AR27" s="28">
        <v>1582.1057383648299</v>
      </c>
      <c r="AS27" s="28">
        <v>15821.051129154799</v>
      </c>
      <c r="AT27" s="28">
        <v>0</v>
      </c>
      <c r="AU27" s="28">
        <v>9.2179210196597108</v>
      </c>
      <c r="AV27" s="28">
        <v>101.311452339159</v>
      </c>
      <c r="AW27" s="28">
        <v>92.829740248548902</v>
      </c>
      <c r="AX27" s="28">
        <v>64.605447638243604</v>
      </c>
      <c r="AY27" s="28">
        <v>1.7740565229804199</v>
      </c>
      <c r="AZ27" s="28">
        <v>73.534208700871304</v>
      </c>
      <c r="BA27" s="28">
        <v>50.284760932334599</v>
      </c>
      <c r="BB27" s="28">
        <v>0</v>
      </c>
      <c r="BC27" s="28">
        <v>8.0210838677337097</v>
      </c>
      <c r="BD27" s="28">
        <v>2130.43491515705</v>
      </c>
      <c r="BE27" s="28">
        <v>1736.20233373209</v>
      </c>
      <c r="BF27" s="28">
        <v>394.232581424957</v>
      </c>
      <c r="BG27" s="28">
        <v>0.47439860667890199</v>
      </c>
      <c r="BH27" s="28">
        <v>0.48431073022591797</v>
      </c>
      <c r="BI27" s="28">
        <v>982.30714224154895</v>
      </c>
      <c r="BJ27" s="28">
        <v>9.3403668490991396E-2</v>
      </c>
      <c r="BK27" s="28">
        <v>31.022327618071198</v>
      </c>
      <c r="BL27" s="28">
        <v>7.0835732484553802</v>
      </c>
      <c r="BM27" s="28">
        <v>1.72841099081223</v>
      </c>
      <c r="BN27" s="28">
        <v>77.303932338167002</v>
      </c>
      <c r="BO27" s="28">
        <v>5.8954233344651801</v>
      </c>
      <c r="BP27" s="28">
        <v>153.53357298886101</v>
      </c>
      <c r="BQ27" s="28">
        <v>175.13445560288099</v>
      </c>
      <c r="BR27" s="28">
        <v>7.50579569657787</v>
      </c>
      <c r="BS27" s="28">
        <v>11954.868576581001</v>
      </c>
      <c r="BT27" s="28">
        <v>60.628283964884702</v>
      </c>
      <c r="BU27" s="28">
        <v>249.739842645105</v>
      </c>
      <c r="BV27" s="28">
        <v>0</v>
      </c>
      <c r="BW27" s="28">
        <v>49.312163490120703</v>
      </c>
      <c r="BX27" s="28">
        <v>0</v>
      </c>
      <c r="BY27" s="28">
        <v>331.94296711707102</v>
      </c>
      <c r="BZ27" s="28">
        <v>153.548643232551</v>
      </c>
      <c r="CA27" s="51"/>
      <c r="CB27" s="25">
        <f t="shared" si="0"/>
        <v>7.231885000958764E-5</v>
      </c>
      <c r="CC27" s="25">
        <f t="shared" si="1"/>
        <v>-8.3645335355047818E-7</v>
      </c>
      <c r="CD27" s="25">
        <f t="shared" si="2"/>
        <v>4.749425493233058E-2</v>
      </c>
      <c r="CE27" s="25">
        <f t="shared" si="3"/>
        <v>4.4835652502206204E-5</v>
      </c>
      <c r="CF27" s="25">
        <f t="shared" si="4"/>
        <v>2.8242743362604001E-5</v>
      </c>
      <c r="CG27" s="25">
        <f t="shared" si="5"/>
        <v>5.1421771946951376E-2</v>
      </c>
      <c r="CH27" s="25">
        <f t="shared" si="6"/>
        <v>1.38799479811364E-4</v>
      </c>
      <c r="CI27" s="73">
        <f t="shared" si="7"/>
        <v>-1</v>
      </c>
      <c r="CJ27" s="73">
        <f t="shared" si="8"/>
        <v>-0.79489626471435704</v>
      </c>
      <c r="CK27" s="25" t="str">
        <f t="shared" si="9"/>
        <v/>
      </c>
      <c r="CL27" s="73">
        <f t="shared" si="10"/>
        <v>4.9318677054398616</v>
      </c>
      <c r="CM27" s="25">
        <f t="shared" si="11"/>
        <v>-8.0043688150308617E-7</v>
      </c>
      <c r="CN27" s="73" t="str">
        <f t="shared" si="12"/>
        <v/>
      </c>
      <c r="CO27" s="25" t="str">
        <f>IF(O27=0,"",(#REF!-O27)/O27)</f>
        <v/>
      </c>
      <c r="CP27" s="25" t="str">
        <f>IF(P27=0,"",(#REF!-P27)/P27)</f>
        <v/>
      </c>
      <c r="CQ27" s="73" t="str">
        <f t="shared" si="13"/>
        <v/>
      </c>
    </row>
    <row r="28" spans="1:95" x14ac:dyDescent="0.3">
      <c r="A28" s="30" t="s">
        <v>27</v>
      </c>
      <c r="B28" s="84">
        <v>11973.249688</v>
      </c>
      <c r="C28" s="84">
        <v>504.50510059999999</v>
      </c>
      <c r="D28" s="84">
        <v>20426.473472999998</v>
      </c>
      <c r="E28" s="84">
        <v>898.93597434000003</v>
      </c>
      <c r="F28" s="84">
        <v>430.88980906</v>
      </c>
      <c r="G28" s="84">
        <v>51767.118756999997</v>
      </c>
      <c r="H28" s="84">
        <v>406.59576779999998</v>
      </c>
      <c r="I28" s="85">
        <v>2.7448435779000002</v>
      </c>
      <c r="J28" s="85">
        <v>2.1470086518999998</v>
      </c>
      <c r="K28" s="84"/>
      <c r="L28" s="85">
        <v>1.2698830392</v>
      </c>
      <c r="M28" s="84">
        <v>1520.416725</v>
      </c>
      <c r="N28" s="85"/>
      <c r="O28" s="84"/>
      <c r="P28" s="84"/>
      <c r="Q28" s="85"/>
      <c r="R28" s="28"/>
      <c r="S28" s="28" t="s">
        <v>27</v>
      </c>
      <c r="T28" s="28">
        <v>4.3322897512861003E-2</v>
      </c>
      <c r="U28" s="28">
        <v>1.28979566111235E-4</v>
      </c>
      <c r="V28" s="28">
        <v>1.28979566111235E-4</v>
      </c>
      <c r="W28" s="28">
        <v>5.1984330211731103E-5</v>
      </c>
      <c r="X28" s="28">
        <v>0.45676655976716801</v>
      </c>
      <c r="Y28" s="28">
        <v>9.97926451256129</v>
      </c>
      <c r="Z28" s="28">
        <v>0</v>
      </c>
      <c r="AA28" s="28">
        <v>11973.6174511723</v>
      </c>
      <c r="AB28" s="28">
        <v>1.05197743033636</v>
      </c>
      <c r="AC28" s="28">
        <v>8.6696259827552993</v>
      </c>
      <c r="AD28" s="28">
        <v>0.41450122683549701</v>
      </c>
      <c r="AE28" s="28">
        <v>0</v>
      </c>
      <c r="AF28" s="28">
        <v>3.3412745692205599</v>
      </c>
      <c r="AG28" s="28">
        <v>3.3412745692205599</v>
      </c>
      <c r="AH28" s="28">
        <v>1520.4155761519901</v>
      </c>
      <c r="AI28" s="28">
        <v>0</v>
      </c>
      <c r="AJ28" s="28">
        <v>6.5354315151262998</v>
      </c>
      <c r="AK28" s="28">
        <v>0</v>
      </c>
      <c r="AL28" s="28">
        <v>2.74715316953748E-4</v>
      </c>
      <c r="AM28" s="28">
        <v>3.2774000717872998E-3</v>
      </c>
      <c r="AN28" s="28">
        <v>0</v>
      </c>
      <c r="AO28" s="28">
        <v>504.60718214475901</v>
      </c>
      <c r="AP28" s="28">
        <v>0</v>
      </c>
      <c r="AQ28" s="28">
        <v>18626.564261653701</v>
      </c>
      <c r="AR28" s="28">
        <v>2069.61789325786</v>
      </c>
      <c r="AS28" s="28">
        <v>20696.182154911599</v>
      </c>
      <c r="AT28" s="28">
        <v>0</v>
      </c>
      <c r="AU28" s="28">
        <v>12.055706313548701</v>
      </c>
      <c r="AV28" s="28">
        <v>23.225990187228501</v>
      </c>
      <c r="AW28" s="28">
        <v>118.94752847302099</v>
      </c>
      <c r="AX28" s="28">
        <v>13.4568741914018</v>
      </c>
      <c r="AY28" s="28">
        <v>0.40192322330963098</v>
      </c>
      <c r="AZ28" s="28">
        <v>18.024009850938999</v>
      </c>
      <c r="BA28" s="28">
        <v>11.4271519636973</v>
      </c>
      <c r="BB28" s="28">
        <v>0.922812828871729</v>
      </c>
      <c r="BC28" s="28">
        <v>1.82432147364216</v>
      </c>
      <c r="BD28" s="28">
        <v>899.10839410883898</v>
      </c>
      <c r="BE28" s="28">
        <v>430.99292094709</v>
      </c>
      <c r="BF28" s="28">
        <v>468.11547316174801</v>
      </c>
      <c r="BG28" s="28">
        <v>0</v>
      </c>
      <c r="BH28" s="28">
        <v>0.110119967618485</v>
      </c>
      <c r="BI28" s="28">
        <v>254.026776122467</v>
      </c>
      <c r="BJ28" s="28">
        <v>0</v>
      </c>
      <c r="BK28" s="28">
        <v>6.9629040186522397</v>
      </c>
      <c r="BL28" s="28">
        <v>1.5997815955429799</v>
      </c>
      <c r="BM28" s="28">
        <v>0.45776387235308502</v>
      </c>
      <c r="BN28" s="28">
        <v>17.4039699586049</v>
      </c>
      <c r="BO28" s="28">
        <v>7.4254198530543496</v>
      </c>
      <c r="BP28" s="28">
        <v>35.126632454525698</v>
      </c>
      <c r="BQ28" s="28">
        <v>44.345735132084599</v>
      </c>
      <c r="BR28" s="28">
        <v>1.67615410615063</v>
      </c>
      <c r="BS28" s="28">
        <v>51760.898053996098</v>
      </c>
      <c r="BT28" s="28">
        <v>77.877516245696299</v>
      </c>
      <c r="BU28" s="28">
        <v>1255.87188835038</v>
      </c>
      <c r="BV28" s="28">
        <v>0</v>
      </c>
      <c r="BW28" s="28">
        <v>62.699124360920997</v>
      </c>
      <c r="BX28" s="28">
        <v>5.2517971040232899E-3</v>
      </c>
      <c r="BY28" s="28">
        <v>406.61075867984999</v>
      </c>
      <c r="BZ28" s="28">
        <v>194.93506098946301</v>
      </c>
      <c r="CA28" s="51"/>
      <c r="CB28" s="25">
        <f t="shared" si="0"/>
        <v>3.0715401572967573E-5</v>
      </c>
      <c r="CC28" s="25">
        <f t="shared" si="1"/>
        <v>2.0233996571612987E-4</v>
      </c>
      <c r="CD28" s="25">
        <f t="shared" si="2"/>
        <v>1.3203878891190195E-2</v>
      </c>
      <c r="CE28" s="25">
        <f t="shared" si="3"/>
        <v>1.9180428168484449E-4</v>
      </c>
      <c r="CF28" s="25">
        <f t="shared" si="4"/>
        <v>2.3929989737964894E-4</v>
      </c>
      <c r="CG28" s="25">
        <f t="shared" si="5"/>
        <v>-1.201670703965496E-4</v>
      </c>
      <c r="CH28" s="25">
        <f t="shared" si="6"/>
        <v>3.6869247142266473E-5</v>
      </c>
      <c r="CI28" s="73">
        <f t="shared" si="7"/>
        <v>-0.99995301023083816</v>
      </c>
      <c r="CJ28" s="73">
        <f t="shared" si="8"/>
        <v>-0.78725443916448523</v>
      </c>
      <c r="CK28" s="25" t="str">
        <f t="shared" si="9"/>
        <v/>
      </c>
      <c r="CL28" s="73">
        <f t="shared" si="10"/>
        <v>1.6311671753057619</v>
      </c>
      <c r="CM28" s="25">
        <f t="shared" si="11"/>
        <v>-7.5561389918379888E-7</v>
      </c>
      <c r="CN28" s="73" t="str">
        <f t="shared" si="12"/>
        <v/>
      </c>
      <c r="CO28" s="25" t="str">
        <f>IF(O28=0,"",(#REF!-O28)/O28)</f>
        <v/>
      </c>
      <c r="CP28" s="25" t="str">
        <f>IF(P28=0,"",(#REF!-P28)/P28)</f>
        <v/>
      </c>
      <c r="CQ28" s="73" t="str">
        <f t="shared" si="13"/>
        <v/>
      </c>
    </row>
    <row r="29" spans="1:95" x14ac:dyDescent="0.3">
      <c r="A29" s="30" t="s">
        <v>28</v>
      </c>
      <c r="B29" s="84">
        <v>6632.6921499999999</v>
      </c>
      <c r="C29" s="84">
        <v>448.967287</v>
      </c>
      <c r="D29" s="84">
        <v>3898.3785899999998</v>
      </c>
      <c r="E29" s="84">
        <v>1088.694843</v>
      </c>
      <c r="F29" s="84">
        <v>974.75347099999999</v>
      </c>
      <c r="G29" s="84">
        <v>2733.5849748000001</v>
      </c>
      <c r="H29" s="84">
        <v>490.90769699999998</v>
      </c>
      <c r="I29" s="85">
        <v>6.9471787213000002</v>
      </c>
      <c r="J29" s="85">
        <v>2.6669556817000002</v>
      </c>
      <c r="K29" s="84"/>
      <c r="L29" s="85">
        <v>106.49958829000001</v>
      </c>
      <c r="M29" s="84">
        <v>176.13570999999999</v>
      </c>
      <c r="N29" s="85"/>
      <c r="O29" s="84"/>
      <c r="P29" s="84"/>
      <c r="Q29" s="85"/>
      <c r="R29" s="28"/>
      <c r="S29" s="28" t="s">
        <v>28</v>
      </c>
      <c r="T29" s="28">
        <v>0</v>
      </c>
      <c r="U29" s="28">
        <v>0</v>
      </c>
      <c r="V29" s="28">
        <v>0</v>
      </c>
      <c r="W29" s="28">
        <v>0</v>
      </c>
      <c r="X29" s="28">
        <v>7.4194685863737604</v>
      </c>
      <c r="Y29" s="28">
        <v>1034.4714997871499</v>
      </c>
      <c r="Z29" s="28">
        <v>0</v>
      </c>
      <c r="AA29" s="28">
        <v>6633.02415718884</v>
      </c>
      <c r="AB29" s="28">
        <v>0</v>
      </c>
      <c r="AC29" s="28">
        <v>0.22726352884055601</v>
      </c>
      <c r="AD29" s="28">
        <v>0</v>
      </c>
      <c r="AE29" s="28">
        <v>0</v>
      </c>
      <c r="AF29" s="28">
        <v>413.68071956925098</v>
      </c>
      <c r="AG29" s="28">
        <v>413.68071956925098</v>
      </c>
      <c r="AH29" s="28">
        <v>176.135746099307</v>
      </c>
      <c r="AI29" s="28">
        <v>0</v>
      </c>
      <c r="AJ29" s="28">
        <v>0.16746409247650701</v>
      </c>
      <c r="AK29" s="28">
        <v>0</v>
      </c>
      <c r="AL29" s="28">
        <v>0</v>
      </c>
      <c r="AM29" s="28">
        <v>0</v>
      </c>
      <c r="AN29" s="28">
        <v>0</v>
      </c>
      <c r="AO29" s="28">
        <v>449.52594993632198</v>
      </c>
      <c r="AP29" s="28">
        <v>0</v>
      </c>
      <c r="AQ29" s="28">
        <v>3554.44627073419</v>
      </c>
      <c r="AR29" s="28">
        <v>394.938382357732</v>
      </c>
      <c r="AS29" s="28">
        <v>3949.38465309192</v>
      </c>
      <c r="AT29" s="28">
        <v>0</v>
      </c>
      <c r="AU29" s="28">
        <v>0.30437489526171602</v>
      </c>
      <c r="AV29" s="28">
        <v>11.6058540603723</v>
      </c>
      <c r="AW29" s="28">
        <v>51.252322950268599</v>
      </c>
      <c r="AX29" s="28">
        <v>12.124769755138001</v>
      </c>
      <c r="AY29" s="28">
        <v>24.7203676560578</v>
      </c>
      <c r="AZ29" s="28">
        <v>63.069364681358699</v>
      </c>
      <c r="BA29" s="28">
        <v>16.238162868563499</v>
      </c>
      <c r="BB29" s="28">
        <v>0</v>
      </c>
      <c r="BC29" s="28">
        <v>3.6486439613472199</v>
      </c>
      <c r="BD29" s="28">
        <v>1089.1896800490699</v>
      </c>
      <c r="BE29" s="28">
        <v>975.24833864682603</v>
      </c>
      <c r="BF29" s="28">
        <v>113.94134140224899</v>
      </c>
      <c r="BG29" s="28">
        <v>0</v>
      </c>
      <c r="BH29" s="28">
        <v>2.1917955995745E-2</v>
      </c>
      <c r="BI29" s="28">
        <v>95.838849411589194</v>
      </c>
      <c r="BJ29" s="28">
        <v>0</v>
      </c>
      <c r="BK29" s="28">
        <v>161.356901196167</v>
      </c>
      <c r="BL29" s="28">
        <v>40.154714207583503</v>
      </c>
      <c r="BM29" s="28">
        <v>21.426299794734199</v>
      </c>
      <c r="BN29" s="28">
        <v>403.38071068868402</v>
      </c>
      <c r="BO29" s="28">
        <v>7.6131020896353103</v>
      </c>
      <c r="BP29" s="28">
        <v>28.7591913523651</v>
      </c>
      <c r="BQ29" s="28">
        <v>92.568990070741705</v>
      </c>
      <c r="BR29" s="28">
        <v>0.33360098612741601</v>
      </c>
      <c r="BS29" s="28">
        <v>2708.01068730616</v>
      </c>
      <c r="BT29" s="28">
        <v>41.585588265408802</v>
      </c>
      <c r="BU29" s="28">
        <v>59.582015985714001</v>
      </c>
      <c r="BV29" s="28">
        <v>0</v>
      </c>
      <c r="BW29" s="28">
        <v>5.3821083417750604</v>
      </c>
      <c r="BX29" s="28">
        <v>0.103531503969136</v>
      </c>
      <c r="BY29" s="28">
        <v>491.10255712364</v>
      </c>
      <c r="BZ29" s="28">
        <v>5.2074859411139904</v>
      </c>
      <c r="CA29" s="51"/>
      <c r="CB29" s="25">
        <f t="shared" si="0"/>
        <v>5.0056173471006023E-5</v>
      </c>
      <c r="CC29" s="25">
        <f t="shared" si="1"/>
        <v>1.2443288241666033E-3</v>
      </c>
      <c r="CD29" s="25">
        <f t="shared" si="2"/>
        <v>1.3083917304173418E-2</v>
      </c>
      <c r="CE29" s="25">
        <f t="shared" si="3"/>
        <v>4.5452318641131745E-4</v>
      </c>
      <c r="CF29" s="25">
        <f t="shared" si="4"/>
        <v>5.0768492911171931E-4</v>
      </c>
      <c r="CG29" s="25">
        <f t="shared" si="5"/>
        <v>-9.3555853319362021E-3</v>
      </c>
      <c r="CH29" s="25">
        <f t="shared" si="6"/>
        <v>3.9693841598090131E-4</v>
      </c>
      <c r="CI29" s="73">
        <f t="shared" si="7"/>
        <v>-1</v>
      </c>
      <c r="CJ29" s="73">
        <f t="shared" si="8"/>
        <v>1.7819992050427929</v>
      </c>
      <c r="CK29" s="25" t="str">
        <f t="shared" si="9"/>
        <v/>
      </c>
      <c r="CL29" s="73">
        <f t="shared" si="10"/>
        <v>2.8843410215144876</v>
      </c>
      <c r="CM29" s="25">
        <f t="shared" si="11"/>
        <v>2.0495166488565958E-7</v>
      </c>
      <c r="CN29" s="73" t="str">
        <f t="shared" si="12"/>
        <v/>
      </c>
      <c r="CO29" s="25" t="str">
        <f>IF(O29=0,"",(#REF!-O29)/O29)</f>
        <v/>
      </c>
      <c r="CP29" s="25" t="str">
        <f>IF(P29=0,"",(#REF!-P29)/P29)</f>
        <v/>
      </c>
      <c r="CQ29" s="73" t="str">
        <f t="shared" si="13"/>
        <v/>
      </c>
    </row>
    <row r="30" spans="1:95" x14ac:dyDescent="0.3">
      <c r="A30" s="30" t="s">
        <v>29</v>
      </c>
      <c r="B30" s="84">
        <v>2411.5812030000002</v>
      </c>
      <c r="C30" s="84">
        <v>127.0520647</v>
      </c>
      <c r="D30" s="84">
        <v>2161.4422060000002</v>
      </c>
      <c r="E30" s="84">
        <v>221.44080331000001</v>
      </c>
      <c r="F30" s="84">
        <v>207.64536731000001</v>
      </c>
      <c r="G30" s="84">
        <v>691.32961799999998</v>
      </c>
      <c r="H30" s="84">
        <v>77.089035999999993</v>
      </c>
      <c r="I30" s="85">
        <v>1.9087948850000001</v>
      </c>
      <c r="J30" s="85">
        <v>13.597736706999999</v>
      </c>
      <c r="K30" s="84">
        <v>2.0839781999999998</v>
      </c>
      <c r="L30" s="85">
        <v>15.055199088</v>
      </c>
      <c r="M30" s="84">
        <v>17.13116685</v>
      </c>
      <c r="N30" s="85"/>
      <c r="O30" s="84"/>
      <c r="P30" s="84"/>
      <c r="Q30" s="85"/>
      <c r="R30" s="28"/>
      <c r="S30" s="28" t="s">
        <v>29</v>
      </c>
      <c r="T30" s="28">
        <v>0.28184105870072701</v>
      </c>
      <c r="U30" s="28">
        <v>6.7159455500269297E-4</v>
      </c>
      <c r="V30" s="28">
        <v>6.5439955808250703E-4</v>
      </c>
      <c r="W30" s="28">
        <v>1.0834778667801999E-3</v>
      </c>
      <c r="X30" s="28">
        <v>19.341226061960601</v>
      </c>
      <c r="Y30" s="28">
        <v>66.342153285671202</v>
      </c>
      <c r="Z30" s="28">
        <v>2.0844287950473102</v>
      </c>
      <c r="AA30" s="28">
        <v>2415.8379872259702</v>
      </c>
      <c r="AB30" s="28">
        <v>16.808766391729002</v>
      </c>
      <c r="AC30" s="28">
        <v>5.6024398179107902</v>
      </c>
      <c r="AD30" s="28">
        <v>2.4226247846604598E-3</v>
      </c>
      <c r="AE30" s="28">
        <v>16.2262451806026</v>
      </c>
      <c r="AF30" s="28">
        <v>9.3567356733388394</v>
      </c>
      <c r="AG30" s="28">
        <v>9.3567356733388394</v>
      </c>
      <c r="AH30" s="28">
        <v>17.158487769297299</v>
      </c>
      <c r="AI30" s="28">
        <v>0</v>
      </c>
      <c r="AJ30" s="28">
        <v>0.15396082533323399</v>
      </c>
      <c r="AK30" s="28">
        <v>1.18485114132585E-4</v>
      </c>
      <c r="AL30" s="28">
        <v>2.8459863811019598E-4</v>
      </c>
      <c r="AM30" s="28">
        <v>5.34642056631005E-4</v>
      </c>
      <c r="AN30" s="28">
        <v>8.9155698332567102E-5</v>
      </c>
      <c r="AO30" s="28">
        <v>127.111557258662</v>
      </c>
      <c r="AP30" s="28">
        <v>0</v>
      </c>
      <c r="AQ30" s="28">
        <v>1915.4671216874101</v>
      </c>
      <c r="AR30" s="28">
        <v>212.82992438455199</v>
      </c>
      <c r="AS30" s="28">
        <v>2128.2970460719698</v>
      </c>
      <c r="AT30" s="28">
        <v>1.1255918603096399E-4</v>
      </c>
      <c r="AU30" s="28">
        <v>1.8585049755182199</v>
      </c>
      <c r="AV30" s="28">
        <v>3.1322996877384202</v>
      </c>
      <c r="AW30" s="28">
        <v>5.2381150194123602</v>
      </c>
      <c r="AX30" s="28">
        <v>2.8177226950621899</v>
      </c>
      <c r="AY30" s="28">
        <v>2.0533154982280299</v>
      </c>
      <c r="AZ30" s="28">
        <v>9.8951674597794206</v>
      </c>
      <c r="BA30" s="28">
        <v>1.9949373479400601</v>
      </c>
      <c r="BB30" s="28">
        <v>0</v>
      </c>
      <c r="BC30" s="28">
        <v>11.0163823783649</v>
      </c>
      <c r="BD30" s="28">
        <v>221.64768760989</v>
      </c>
      <c r="BE30" s="28">
        <v>207.830307955134</v>
      </c>
      <c r="BF30" s="28">
        <v>13.817379654756101</v>
      </c>
      <c r="BG30" s="28">
        <v>0.17006424973957901</v>
      </c>
      <c r="BH30" s="28">
        <v>1.50334762467024E-2</v>
      </c>
      <c r="BI30" s="28">
        <v>51.224085224292601</v>
      </c>
      <c r="BJ30" s="28">
        <v>0.20308619928680399</v>
      </c>
      <c r="BK30" s="28">
        <v>23.9609624723733</v>
      </c>
      <c r="BL30" s="28">
        <v>1.99052634547528</v>
      </c>
      <c r="BM30" s="28">
        <v>0.92304205533601102</v>
      </c>
      <c r="BN30" s="28">
        <v>59.992860877329299</v>
      </c>
      <c r="BO30" s="28">
        <v>1.6578542698549901</v>
      </c>
      <c r="BP30" s="28">
        <v>21.4892988772962</v>
      </c>
      <c r="BQ30" s="28">
        <v>16.7417508041909</v>
      </c>
      <c r="BR30" s="28">
        <v>0.20977230645442899</v>
      </c>
      <c r="BS30" s="28">
        <v>689.01102934462006</v>
      </c>
      <c r="BT30" s="28">
        <v>2.5693297809073798</v>
      </c>
      <c r="BU30" s="28">
        <v>11.884383543180199</v>
      </c>
      <c r="BV30" s="28">
        <v>1.9563651114641399E-4</v>
      </c>
      <c r="BW30" s="28">
        <v>1.61712863365412</v>
      </c>
      <c r="BX30" s="28">
        <v>0.222943404415575</v>
      </c>
      <c r="BY30" s="28">
        <v>77.180695682137497</v>
      </c>
      <c r="BZ30" s="28">
        <v>4.7424938131905998</v>
      </c>
      <c r="CA30" s="51"/>
      <c r="CB30" s="25">
        <f t="shared" si="0"/>
        <v>1.7651423973095309E-3</v>
      </c>
      <c r="CC30" s="25">
        <f t="shared" si="1"/>
        <v>4.6825337945098942E-4</v>
      </c>
      <c r="CD30" s="25">
        <f t="shared" si="2"/>
        <v>-1.5334742625096287E-2</v>
      </c>
      <c r="CE30" s="25">
        <f t="shared" si="3"/>
        <v>9.342645835707633E-4</v>
      </c>
      <c r="CF30" s="25">
        <f t="shared" si="4"/>
        <v>8.9065625460301367E-4</v>
      </c>
      <c r="CG30" s="25">
        <f t="shared" si="5"/>
        <v>-3.3538106787433003E-3</v>
      </c>
      <c r="CH30" s="25">
        <f t="shared" si="6"/>
        <v>1.1890106154330918E-3</v>
      </c>
      <c r="CI30" s="73">
        <f t="shared" si="7"/>
        <v>-0.99965716611919642</v>
      </c>
      <c r="CJ30" s="73">
        <f t="shared" si="8"/>
        <v>0.42238568658296655</v>
      </c>
      <c r="CK30" s="25">
        <f t="shared" si="9"/>
        <v>2.16218695238931E-4</v>
      </c>
      <c r="CL30" s="73">
        <f t="shared" si="10"/>
        <v>-0.37850468674328042</v>
      </c>
      <c r="CM30" s="25">
        <f t="shared" si="11"/>
        <v>1.5948078456371573E-3</v>
      </c>
      <c r="CN30" s="73" t="str">
        <f t="shared" si="12"/>
        <v/>
      </c>
      <c r="CO30" s="25" t="str">
        <f>IF(O30=0,"",(#REF!-O30)/O30)</f>
        <v/>
      </c>
      <c r="CP30" s="25" t="str">
        <f>IF(P30=0,"",(#REF!-P30)/P30)</f>
        <v/>
      </c>
      <c r="CQ30" s="73" t="str">
        <f t="shared" si="13"/>
        <v/>
      </c>
    </row>
    <row r="31" spans="1:95" x14ac:dyDescent="0.3">
      <c r="A31" s="30" t="s">
        <v>30</v>
      </c>
      <c r="B31" s="84">
        <v>1588.2189000000001</v>
      </c>
      <c r="C31" s="84">
        <v>564.21249999999998</v>
      </c>
      <c r="D31" s="84">
        <v>6221.6626999999999</v>
      </c>
      <c r="E31" s="84">
        <v>952.45600000000002</v>
      </c>
      <c r="F31" s="84">
        <v>901.16258673000004</v>
      </c>
      <c r="G31" s="84">
        <v>1634.154</v>
      </c>
      <c r="H31" s="84">
        <v>210.76400000000001</v>
      </c>
      <c r="I31" s="85">
        <v>2.7957276212000002</v>
      </c>
      <c r="J31" s="85">
        <v>1.7769363837000001</v>
      </c>
      <c r="K31" s="84"/>
      <c r="L31" s="85">
        <v>35.039788719999997</v>
      </c>
      <c r="M31" s="84">
        <v>108.93545435</v>
      </c>
      <c r="N31" s="85"/>
      <c r="O31" s="84"/>
      <c r="P31" s="84"/>
      <c r="Q31" s="85"/>
      <c r="R31" s="28"/>
      <c r="S31" s="28" t="s">
        <v>30</v>
      </c>
      <c r="T31" s="28">
        <v>0.28439224461408702</v>
      </c>
      <c r="U31" s="28">
        <v>0.180690105074782</v>
      </c>
      <c r="V31" s="28">
        <v>0.169653939541559</v>
      </c>
      <c r="W31" s="28">
        <v>0.32009358920441799</v>
      </c>
      <c r="X31" s="28">
        <v>4.6950628739470499</v>
      </c>
      <c r="Y31" s="28">
        <v>385.26657061917399</v>
      </c>
      <c r="Z31" s="28">
        <v>0</v>
      </c>
      <c r="AA31" s="28">
        <v>1589.4304895222001</v>
      </c>
      <c r="AB31" s="28">
        <v>7.4249938185591997</v>
      </c>
      <c r="AC31" s="28">
        <v>8.7815087564740395</v>
      </c>
      <c r="AD31" s="28">
        <v>1.7555049031990699</v>
      </c>
      <c r="AE31" s="28">
        <v>0.28623295740254701</v>
      </c>
      <c r="AF31" s="28">
        <v>140.66704376155801</v>
      </c>
      <c r="AG31" s="28">
        <v>140.66704376155801</v>
      </c>
      <c r="AH31" s="28">
        <v>109.138318482567</v>
      </c>
      <c r="AI31" s="28">
        <v>0</v>
      </c>
      <c r="AJ31" s="28">
        <v>1.6590768442244901</v>
      </c>
      <c r="AK31" s="28">
        <v>7.6132993948241398E-2</v>
      </c>
      <c r="AL31" s="28">
        <v>0.182896379882207</v>
      </c>
      <c r="AM31" s="28">
        <v>0.266479692392808</v>
      </c>
      <c r="AN31" s="28">
        <v>3.4251913507767399E-2</v>
      </c>
      <c r="AO31" s="28">
        <v>564.27934384861896</v>
      </c>
      <c r="AP31" s="28">
        <v>0</v>
      </c>
      <c r="AQ31" s="28">
        <v>5382.8437131742703</v>
      </c>
      <c r="AR31" s="28">
        <v>598.09407242756402</v>
      </c>
      <c r="AS31" s="28">
        <v>5980.93778560183</v>
      </c>
      <c r="AT31" s="28">
        <v>7.2329798800413306E-2</v>
      </c>
      <c r="AU31" s="28">
        <v>5.53271304871053</v>
      </c>
      <c r="AV31" s="28">
        <v>13.2357808265789</v>
      </c>
      <c r="AW31" s="28">
        <v>22.844167027458699</v>
      </c>
      <c r="AX31" s="28">
        <v>12.880632223647799</v>
      </c>
      <c r="AY31" s="28">
        <v>38.150095649321003</v>
      </c>
      <c r="AZ31" s="28">
        <v>84.419355347365695</v>
      </c>
      <c r="BA31" s="28">
        <v>15.6466239216152</v>
      </c>
      <c r="BB31" s="28">
        <v>0.25917377491911803</v>
      </c>
      <c r="BC31" s="28">
        <v>6.0072539680220602</v>
      </c>
      <c r="BD31" s="28">
        <v>952.96245279103698</v>
      </c>
      <c r="BE31" s="28">
        <v>901.64153121333095</v>
      </c>
      <c r="BF31" s="28">
        <v>51.320921577705697</v>
      </c>
      <c r="BG31" s="28">
        <v>0</v>
      </c>
      <c r="BH31" s="28">
        <v>0.121063984082628</v>
      </c>
      <c r="BI31" s="28">
        <v>158.79104168159699</v>
      </c>
      <c r="BJ31" s="28">
        <v>1.2801704294052501</v>
      </c>
      <c r="BK31" s="28">
        <v>114.330595869199</v>
      </c>
      <c r="BL31" s="28">
        <v>39.511243632445399</v>
      </c>
      <c r="BM31" s="28">
        <v>16.4259675862729</v>
      </c>
      <c r="BN31" s="28">
        <v>289.13433173101402</v>
      </c>
      <c r="BO31" s="28">
        <v>4.3304498596772101</v>
      </c>
      <c r="BP31" s="28">
        <v>33.478148549557098</v>
      </c>
      <c r="BQ31" s="28">
        <v>77.192462601321694</v>
      </c>
      <c r="BR31" s="28">
        <v>0.77758943696494198</v>
      </c>
      <c r="BS31" s="28">
        <v>1794.2919886105699</v>
      </c>
      <c r="BT31" s="28">
        <v>12.255232629702499</v>
      </c>
      <c r="BU31" s="28">
        <v>25.138569582911899</v>
      </c>
      <c r="BV31" s="28">
        <v>0.125714390050292</v>
      </c>
      <c r="BW31" s="28">
        <v>5.0204968815387696</v>
      </c>
      <c r="BX31" s="28">
        <v>2.33400687840874</v>
      </c>
      <c r="BY31" s="28">
        <v>210.83187667024899</v>
      </c>
      <c r="BZ31" s="28">
        <v>12.0824059479665</v>
      </c>
      <c r="CA31" s="51"/>
      <c r="CB31" s="25">
        <f t="shared" si="0"/>
        <v>7.6286053654192696E-4</v>
      </c>
      <c r="CC31" s="25">
        <f t="shared" si="1"/>
        <v>1.1847282472293164E-4</v>
      </c>
      <c r="CD31" s="25">
        <f t="shared" si="2"/>
        <v>-3.8691411927260194E-2</v>
      </c>
      <c r="CE31" s="25">
        <f t="shared" si="3"/>
        <v>5.3173352998664859E-4</v>
      </c>
      <c r="CF31" s="25">
        <f t="shared" si="4"/>
        <v>5.3147399856980993E-4</v>
      </c>
      <c r="CG31" s="25">
        <f t="shared" si="5"/>
        <v>9.7994429295262198E-2</v>
      </c>
      <c r="CH31" s="25">
        <f t="shared" si="6"/>
        <v>3.2205058856815271E-4</v>
      </c>
      <c r="CI31" s="73">
        <f t="shared" si="7"/>
        <v>-0.93931671374025372</v>
      </c>
      <c r="CJ31" s="73">
        <f t="shared" si="8"/>
        <v>1.6422233890955755</v>
      </c>
      <c r="CK31" s="25" t="str">
        <f t="shared" si="9"/>
        <v/>
      </c>
      <c r="CL31" s="73">
        <f t="shared" si="10"/>
        <v>3.0144946331045692</v>
      </c>
      <c r="CM31" s="25">
        <f t="shared" si="11"/>
        <v>1.8622415794514091E-3</v>
      </c>
      <c r="CN31" s="73" t="str">
        <f t="shared" si="12"/>
        <v/>
      </c>
      <c r="CO31" s="25" t="str">
        <f>IF(O31=0,"",(#REF!-O31)/O31)</f>
        <v/>
      </c>
      <c r="CP31" s="25" t="str">
        <f>IF(P31=0,"",(#REF!-P31)/P31)</f>
        <v/>
      </c>
      <c r="CQ31" s="73" t="str">
        <f t="shared" si="13"/>
        <v/>
      </c>
    </row>
    <row r="32" spans="1:95" x14ac:dyDescent="0.3">
      <c r="A32" s="30" t="s">
        <v>31</v>
      </c>
      <c r="B32" s="84">
        <v>15862.94189</v>
      </c>
      <c r="C32" s="84">
        <v>283.44638400000002</v>
      </c>
      <c r="D32" s="84">
        <v>20085.955999999998</v>
      </c>
      <c r="E32" s="84">
        <v>418.21082435</v>
      </c>
      <c r="F32" s="84">
        <v>412.04049880000002</v>
      </c>
      <c r="G32" s="84">
        <v>3845.7089999999998</v>
      </c>
      <c r="H32" s="84">
        <v>278.13487750000002</v>
      </c>
      <c r="I32" s="85">
        <v>3.7078425144999998</v>
      </c>
      <c r="J32" s="85">
        <v>4.2769052231</v>
      </c>
      <c r="K32" s="84"/>
      <c r="L32" s="85">
        <v>13.187796198999999</v>
      </c>
      <c r="M32" s="84">
        <v>22.05</v>
      </c>
      <c r="N32" s="85">
        <v>0.629</v>
      </c>
      <c r="O32" s="84"/>
      <c r="P32" s="84"/>
      <c r="Q32" s="85"/>
      <c r="R32" s="28"/>
      <c r="S32" s="28" t="s">
        <v>31</v>
      </c>
      <c r="T32" s="28">
        <v>0</v>
      </c>
      <c r="U32" s="28">
        <v>3.6799320483870399E-2</v>
      </c>
      <c r="V32" s="28">
        <v>3.6799320483870399E-2</v>
      </c>
      <c r="W32" s="28">
        <v>1.48313532482349E-2</v>
      </c>
      <c r="X32" s="28">
        <v>5.8534556683033099</v>
      </c>
      <c r="Y32" s="28">
        <v>236.910689582956</v>
      </c>
      <c r="Z32" s="28">
        <v>0</v>
      </c>
      <c r="AA32" s="28">
        <v>15862.9566567492</v>
      </c>
      <c r="AB32" s="28">
        <v>0.856588405637427</v>
      </c>
      <c r="AC32" s="28">
        <v>20.955211441212001</v>
      </c>
      <c r="AD32" s="28">
        <v>0.425523815069627</v>
      </c>
      <c r="AE32" s="28">
        <v>0</v>
      </c>
      <c r="AF32" s="28">
        <v>39.417159011169602</v>
      </c>
      <c r="AG32" s="28">
        <v>39.417159011169602</v>
      </c>
      <c r="AH32" s="28">
        <v>22.0500072183446</v>
      </c>
      <c r="AI32" s="28">
        <v>0</v>
      </c>
      <c r="AJ32" s="28">
        <v>3.1850454199764</v>
      </c>
      <c r="AK32" s="28">
        <v>0</v>
      </c>
      <c r="AL32" s="28">
        <v>0</v>
      </c>
      <c r="AM32" s="28">
        <v>0</v>
      </c>
      <c r="AN32" s="28">
        <v>0</v>
      </c>
      <c r="AO32" s="28">
        <v>283.45256669404802</v>
      </c>
      <c r="AP32" s="28">
        <v>0</v>
      </c>
      <c r="AQ32" s="28">
        <v>18171.894071581799</v>
      </c>
      <c r="AR32" s="28">
        <v>2019.0995347652299</v>
      </c>
      <c r="AS32" s="28">
        <v>20190.9936063471</v>
      </c>
      <c r="AT32" s="28">
        <v>0</v>
      </c>
      <c r="AU32" s="28">
        <v>6.5819904013012698</v>
      </c>
      <c r="AV32" s="28">
        <v>13.371924878874699</v>
      </c>
      <c r="AW32" s="28">
        <v>92.471062845569307</v>
      </c>
      <c r="AX32" s="28">
        <v>9.0274752642900804</v>
      </c>
      <c r="AY32" s="28">
        <v>6.0411331485154598</v>
      </c>
      <c r="AZ32" s="28">
        <v>23.320167462943001</v>
      </c>
      <c r="BA32" s="28">
        <v>9.0738765850118792</v>
      </c>
      <c r="BB32" s="28">
        <v>0</v>
      </c>
      <c r="BC32" s="28">
        <v>1.69892146126479</v>
      </c>
      <c r="BD32" s="28">
        <v>418.23220089964502</v>
      </c>
      <c r="BE32" s="28">
        <v>412.06187624149902</v>
      </c>
      <c r="BF32" s="28">
        <v>6.1703246581458</v>
      </c>
      <c r="BG32" s="28">
        <v>0</v>
      </c>
      <c r="BH32" s="28">
        <v>5.55376840666457E-2</v>
      </c>
      <c r="BI32" s="28">
        <v>126.531455975719</v>
      </c>
      <c r="BJ32" s="28">
        <v>0</v>
      </c>
      <c r="BK32" s="28">
        <v>40.989673222319503</v>
      </c>
      <c r="BL32" s="28">
        <v>10.2479831481517</v>
      </c>
      <c r="BM32" s="28">
        <v>5.2413705247926199</v>
      </c>
      <c r="BN32" s="28">
        <v>102.49616728557</v>
      </c>
      <c r="BO32" s="28">
        <v>12.479344307603499</v>
      </c>
      <c r="BP32" s="28">
        <v>22.8779335080308</v>
      </c>
      <c r="BQ32" s="28">
        <v>40.242945204627503</v>
      </c>
      <c r="BR32" s="28">
        <v>0.84531088732100901</v>
      </c>
      <c r="BS32" s="28">
        <v>3836.2064142397298</v>
      </c>
      <c r="BT32" s="28">
        <v>65.295863723103295</v>
      </c>
      <c r="BU32" s="28">
        <v>71.116428862249705</v>
      </c>
      <c r="BV32" s="28">
        <v>0</v>
      </c>
      <c r="BW32" s="28">
        <v>30.687648019414901</v>
      </c>
      <c r="BX32" s="28">
        <v>9.4059806593215403E-2</v>
      </c>
      <c r="BY32" s="28">
        <v>278.15286456731502</v>
      </c>
      <c r="BZ32" s="28">
        <v>86.600786006683293</v>
      </c>
      <c r="CA32" s="51"/>
      <c r="CB32" s="25">
        <f t="shared" si="0"/>
        <v>9.3089600293143698E-7</v>
      </c>
      <c r="CC32" s="25">
        <f t="shared" si="1"/>
        <v>2.1812569843872868E-5</v>
      </c>
      <c r="CD32" s="25">
        <f t="shared" si="2"/>
        <v>5.2294053789175505E-3</v>
      </c>
      <c r="CE32" s="25">
        <f t="shared" si="3"/>
        <v>5.1114290688794899E-5</v>
      </c>
      <c r="CF32" s="25">
        <f t="shared" si="4"/>
        <v>5.1881894040165278E-5</v>
      </c>
      <c r="CG32" s="25">
        <f t="shared" si="5"/>
        <v>-2.4709580886827357E-3</v>
      </c>
      <c r="CH32" s="25">
        <f t="shared" si="6"/>
        <v>6.4670304841595708E-5</v>
      </c>
      <c r="CI32" s="73">
        <f t="shared" si="7"/>
        <v>-0.9900752741412393</v>
      </c>
      <c r="CJ32" s="73">
        <f t="shared" si="8"/>
        <v>0.36861944863500845</v>
      </c>
      <c r="CK32" s="25" t="str">
        <f t="shared" si="9"/>
        <v/>
      </c>
      <c r="CL32" s="73">
        <f t="shared" si="10"/>
        <v>1.988911749649158</v>
      </c>
      <c r="CM32" s="25">
        <f t="shared" si="11"/>
        <v>3.2736256686531015E-7</v>
      </c>
      <c r="CN32" s="73">
        <f t="shared" si="12"/>
        <v>-1</v>
      </c>
      <c r="CO32" s="25" t="str">
        <f>IF(O32=0,"",(#REF!-O32)/O32)</f>
        <v/>
      </c>
      <c r="CP32" s="25" t="str">
        <f>IF(P32=0,"",(#REF!-P32)/P32)</f>
        <v/>
      </c>
      <c r="CQ32" s="73" t="str">
        <f t="shared" si="13"/>
        <v/>
      </c>
    </row>
    <row r="33" spans="1:95" x14ac:dyDescent="0.3">
      <c r="A33" s="30" t="s">
        <v>32</v>
      </c>
      <c r="B33" s="84">
        <v>7628.5854589</v>
      </c>
      <c r="C33" s="84">
        <v>566.23331631999997</v>
      </c>
      <c r="D33" s="84">
        <v>18343.225944999998</v>
      </c>
      <c r="E33" s="84">
        <v>1825.2858699999999</v>
      </c>
      <c r="F33" s="84">
        <v>1600.8468313999999</v>
      </c>
      <c r="G33" s="84">
        <v>13315.933316000001</v>
      </c>
      <c r="H33" s="84">
        <v>1112.0190341</v>
      </c>
      <c r="I33" s="85">
        <v>6.0367434964999998</v>
      </c>
      <c r="J33" s="85">
        <v>6.3178568808</v>
      </c>
      <c r="K33" s="84">
        <v>4.4790457332000004</v>
      </c>
      <c r="L33" s="85">
        <v>62.656104778</v>
      </c>
      <c r="M33" s="84">
        <v>370.01959599999998</v>
      </c>
      <c r="N33" s="85"/>
      <c r="O33" s="84"/>
      <c r="P33" s="84"/>
      <c r="Q33" s="85"/>
      <c r="R33" s="28"/>
      <c r="S33" s="28" t="s">
        <v>32</v>
      </c>
      <c r="T33" s="28">
        <v>5.8744405108843303</v>
      </c>
      <c r="U33" s="28">
        <v>1.99096036506138E-2</v>
      </c>
      <c r="V33" s="28">
        <v>1.95939442362871E-2</v>
      </c>
      <c r="W33" s="28">
        <v>3.0165406708559901E-2</v>
      </c>
      <c r="X33" s="28">
        <v>109.285849429297</v>
      </c>
      <c r="Y33" s="28">
        <v>1877.4652308120001</v>
      </c>
      <c r="Z33" s="28">
        <v>4.4948230755470897</v>
      </c>
      <c r="AA33" s="28">
        <v>7631.59379626603</v>
      </c>
      <c r="AB33" s="28">
        <v>63.264260470402299</v>
      </c>
      <c r="AC33" s="28">
        <v>25.487336055383</v>
      </c>
      <c r="AD33" s="28">
        <v>4.55210392204991</v>
      </c>
      <c r="AE33" s="28">
        <v>5.1267534504972803</v>
      </c>
      <c r="AF33" s="28">
        <v>372.08903126180002</v>
      </c>
      <c r="AG33" s="28">
        <v>372.08903126180002</v>
      </c>
      <c r="AH33" s="28">
        <v>371.231189782152</v>
      </c>
      <c r="AI33" s="28">
        <v>0</v>
      </c>
      <c r="AJ33" s="28">
        <v>2.8086291443615199</v>
      </c>
      <c r="AK33" s="28">
        <v>2.1746581807034399E-3</v>
      </c>
      <c r="AL33" s="28">
        <v>5.2248037819518601E-3</v>
      </c>
      <c r="AM33" s="28">
        <v>1.18361794068898E-2</v>
      </c>
      <c r="AN33" s="28">
        <v>2.2410139055348299E-3</v>
      </c>
      <c r="AO33" s="28">
        <v>566.36661877206302</v>
      </c>
      <c r="AP33" s="28">
        <v>0</v>
      </c>
      <c r="AQ33" s="28">
        <v>13634.6512214256</v>
      </c>
      <c r="AR33" s="28">
        <v>1514.9612528119601</v>
      </c>
      <c r="AS33" s="28">
        <v>15149.6124742375</v>
      </c>
      <c r="AT33" s="28">
        <v>2.0660650017104501E-3</v>
      </c>
      <c r="AU33" s="28">
        <v>9.0971464416786691</v>
      </c>
      <c r="AV33" s="28">
        <v>26.629157609307899</v>
      </c>
      <c r="AW33" s="28">
        <v>396.99799882227097</v>
      </c>
      <c r="AX33" s="28">
        <v>22.8585662313541</v>
      </c>
      <c r="AY33" s="28">
        <v>35.741895936098999</v>
      </c>
      <c r="AZ33" s="28">
        <v>111.141029421231</v>
      </c>
      <c r="BA33" s="28">
        <v>27.101061785884799</v>
      </c>
      <c r="BB33" s="28">
        <v>7.2626352618264098E-2</v>
      </c>
      <c r="BC33" s="28">
        <v>8.2054108582678396</v>
      </c>
      <c r="BD33" s="28">
        <v>1826.86470416013</v>
      </c>
      <c r="BE33" s="28">
        <v>1601.8860128502699</v>
      </c>
      <c r="BF33" s="28">
        <v>224.97869130985299</v>
      </c>
      <c r="BG33" s="28">
        <v>3.3833174049394697E-2</v>
      </c>
      <c r="BH33" s="28">
        <v>9.7446723585324899E-2</v>
      </c>
      <c r="BI33" s="28">
        <v>287.687468682683</v>
      </c>
      <c r="BJ33" s="28">
        <v>0.218671117688233</v>
      </c>
      <c r="BK33" s="28">
        <v>217.74271139150201</v>
      </c>
      <c r="BL33" s="28">
        <v>54.704529191179297</v>
      </c>
      <c r="BM33" s="28">
        <v>28.318400209747701</v>
      </c>
      <c r="BN33" s="28">
        <v>545.95519049069298</v>
      </c>
      <c r="BO33" s="28">
        <v>58.575615270429502</v>
      </c>
      <c r="BP33" s="28">
        <v>58.906344498564202</v>
      </c>
      <c r="BQ33" s="28">
        <v>175.13469895467799</v>
      </c>
      <c r="BR33" s="28">
        <v>1.3369702211419701</v>
      </c>
      <c r="BS33" s="28">
        <v>12280.976576360899</v>
      </c>
      <c r="BT33" s="28">
        <v>314.97113638901698</v>
      </c>
      <c r="BU33" s="28">
        <v>254.413801384328</v>
      </c>
      <c r="BV33" s="28">
        <v>3.5908181388376202E-3</v>
      </c>
      <c r="BW33" s="28">
        <v>43.807921506004703</v>
      </c>
      <c r="BX33" s="28">
        <v>0.91168396839926302</v>
      </c>
      <c r="BY33" s="28">
        <v>1112.54713137507</v>
      </c>
      <c r="BZ33" s="28">
        <v>46.2418808668534</v>
      </c>
      <c r="CA33" s="51"/>
      <c r="CB33" s="25">
        <f t="shared" si="0"/>
        <v>3.9435061483387735E-4</v>
      </c>
      <c r="CC33" s="25">
        <f t="shared" si="1"/>
        <v>2.3541965515097758E-4</v>
      </c>
      <c r="CD33" s="25">
        <f t="shared" si="2"/>
        <v>-0.17410315286625005</v>
      </c>
      <c r="CE33" s="25">
        <f t="shared" si="3"/>
        <v>8.6497911701365439E-4</v>
      </c>
      <c r="CF33" s="25">
        <f t="shared" si="4"/>
        <v>6.4914483377601117E-4</v>
      </c>
      <c r="CG33" s="25">
        <f t="shared" si="5"/>
        <v>-7.7723184329522757E-2</v>
      </c>
      <c r="CH33" s="25">
        <f t="shared" si="6"/>
        <v>4.7489949261289132E-4</v>
      </c>
      <c r="CI33" s="73">
        <f t="shared" si="7"/>
        <v>-0.99675421951460297</v>
      </c>
      <c r="CJ33" s="73">
        <f t="shared" si="8"/>
        <v>16.297930531066203</v>
      </c>
      <c r="CK33" s="25">
        <f t="shared" si="9"/>
        <v>3.5224785114701968E-3</v>
      </c>
      <c r="CL33" s="73">
        <f t="shared" si="10"/>
        <v>4.9385918192675309</v>
      </c>
      <c r="CM33" s="25">
        <f t="shared" si="11"/>
        <v>3.2744043700648276E-3</v>
      </c>
      <c r="CN33" s="73" t="str">
        <f t="shared" si="12"/>
        <v/>
      </c>
      <c r="CO33" s="25" t="str">
        <f>IF(O33=0,"",(#REF!-O33)/O33)</f>
        <v/>
      </c>
      <c r="CP33" s="25" t="str">
        <f>IF(P33=0,"",(#REF!-P33)/P33)</f>
        <v/>
      </c>
      <c r="CQ33" s="73" t="str">
        <f t="shared" si="13"/>
        <v/>
      </c>
    </row>
    <row r="34" spans="1:95" x14ac:dyDescent="0.3">
      <c r="A34" s="30" t="s">
        <v>33</v>
      </c>
      <c r="B34" s="84">
        <v>21490.758817000002</v>
      </c>
      <c r="C34" s="84">
        <v>278.04836369999998</v>
      </c>
      <c r="D34" s="84">
        <v>35730.564899999998</v>
      </c>
      <c r="E34" s="84">
        <v>3918.3386423000002</v>
      </c>
      <c r="F34" s="84">
        <v>3611.9217623</v>
      </c>
      <c r="G34" s="84">
        <v>30933.989799999999</v>
      </c>
      <c r="H34" s="84">
        <v>854.92035199999998</v>
      </c>
      <c r="I34" s="85">
        <v>11.571569394999999</v>
      </c>
      <c r="J34" s="85">
        <v>17.331532674999998</v>
      </c>
      <c r="K34" s="84">
        <v>4.7242350000000002</v>
      </c>
      <c r="L34" s="85">
        <v>82.749232390000003</v>
      </c>
      <c r="M34" s="84">
        <v>156.72896738</v>
      </c>
      <c r="N34" s="85">
        <v>17.2667</v>
      </c>
      <c r="O34" s="84"/>
      <c r="P34" s="84"/>
      <c r="Q34" s="85"/>
      <c r="R34" s="28"/>
      <c r="S34" s="28" t="s">
        <v>33</v>
      </c>
      <c r="T34" s="28">
        <v>0.82347959820323602</v>
      </c>
      <c r="U34" s="28">
        <v>0.179536628884744</v>
      </c>
      <c r="V34" s="28">
        <v>0.179536628884744</v>
      </c>
      <c r="W34" s="28">
        <v>8.5354491946444094E-2</v>
      </c>
      <c r="X34" s="28">
        <v>44.962230376940703</v>
      </c>
      <c r="Y34" s="28">
        <v>627.805339814072</v>
      </c>
      <c r="Z34" s="28">
        <v>4.7286825504882604</v>
      </c>
      <c r="AA34" s="28">
        <v>21515.499975901999</v>
      </c>
      <c r="AB34" s="28">
        <v>37.138271728282099</v>
      </c>
      <c r="AC34" s="28">
        <v>27.982936325892101</v>
      </c>
      <c r="AD34" s="28">
        <v>0.45678573124586902</v>
      </c>
      <c r="AE34" s="28">
        <v>38.769065246398199</v>
      </c>
      <c r="AF34" s="28">
        <v>209.36847536905901</v>
      </c>
      <c r="AG34" s="28">
        <v>209.36847536905901</v>
      </c>
      <c r="AH34" s="28">
        <v>156.83068611903701</v>
      </c>
      <c r="AI34" s="28">
        <v>0</v>
      </c>
      <c r="AJ34" s="28">
        <v>7.1098249126436599</v>
      </c>
      <c r="AK34" s="28">
        <v>0</v>
      </c>
      <c r="AL34" s="28">
        <v>0.15109017276520101</v>
      </c>
      <c r="AM34" s="28">
        <v>17.257070962592898</v>
      </c>
      <c r="AN34" s="28">
        <v>0.101975475250251</v>
      </c>
      <c r="AO34" s="28">
        <v>278.048261428817</v>
      </c>
      <c r="AP34" s="28">
        <v>0</v>
      </c>
      <c r="AQ34" s="28">
        <v>25837.141566678099</v>
      </c>
      <c r="AR34" s="28">
        <v>2870.7941053375198</v>
      </c>
      <c r="AS34" s="28">
        <v>28707.935672015599</v>
      </c>
      <c r="AT34" s="28">
        <v>0</v>
      </c>
      <c r="AU34" s="28">
        <v>16.8878868912706</v>
      </c>
      <c r="AV34" s="28">
        <v>145.08167881622799</v>
      </c>
      <c r="AW34" s="28">
        <v>155.52361944474401</v>
      </c>
      <c r="AX34" s="28">
        <v>91.6554679981341</v>
      </c>
      <c r="AY34" s="28">
        <v>31.267525522563801</v>
      </c>
      <c r="AZ34" s="28">
        <v>176.207347735908</v>
      </c>
      <c r="BA34" s="28">
        <v>81.708872131792106</v>
      </c>
      <c r="BB34" s="28">
        <v>0</v>
      </c>
      <c r="BC34" s="28">
        <v>40.369782543960604</v>
      </c>
      <c r="BD34" s="28">
        <v>3919.3706189357199</v>
      </c>
      <c r="BE34" s="28">
        <v>3612.7915889521601</v>
      </c>
      <c r="BF34" s="28">
        <v>306.57902998355797</v>
      </c>
      <c r="BG34" s="28">
        <v>0.397598850609304</v>
      </c>
      <c r="BH34" s="28">
        <v>0.65811000052249502</v>
      </c>
      <c r="BI34" s="28">
        <v>1450.9028998255999</v>
      </c>
      <c r="BJ34" s="28">
        <v>28.8362430488048</v>
      </c>
      <c r="BK34" s="28">
        <v>232.95098046458901</v>
      </c>
      <c r="BL34" s="28">
        <v>49.6488332356355</v>
      </c>
      <c r="BM34" s="28">
        <v>23.3964192717016</v>
      </c>
      <c r="BN34" s="28">
        <v>582.41021650772404</v>
      </c>
      <c r="BO34" s="28">
        <v>14.9358284968198</v>
      </c>
      <c r="BP34" s="28">
        <v>266.624783271328</v>
      </c>
      <c r="BQ34" s="28">
        <v>400.70393691339501</v>
      </c>
      <c r="BR34" s="28">
        <v>9.9708928136596899</v>
      </c>
      <c r="BS34" s="28">
        <v>20881.371855760499</v>
      </c>
      <c r="BT34" s="28">
        <v>103.016665326902</v>
      </c>
      <c r="BU34" s="28">
        <v>449.55307619395802</v>
      </c>
      <c r="BV34" s="28">
        <v>1.8720849385384499</v>
      </c>
      <c r="BW34" s="28">
        <v>89.368398796029595</v>
      </c>
      <c r="BX34" s="28">
        <v>9.1982040054492398</v>
      </c>
      <c r="BY34" s="28">
        <v>855.35681362100297</v>
      </c>
      <c r="BZ34" s="28">
        <v>213.83158154158301</v>
      </c>
      <c r="CA34" s="51"/>
      <c r="CB34" s="25">
        <f t="shared" si="0"/>
        <v>1.1512464084063128E-3</v>
      </c>
      <c r="CC34" s="25">
        <f t="shared" si="1"/>
        <v>-3.6781796382819185E-7</v>
      </c>
      <c r="CD34" s="25">
        <f t="shared" si="2"/>
        <v>-0.19654403023402517</v>
      </c>
      <c r="CE34" s="25">
        <f t="shared" si="3"/>
        <v>2.6337096660792344E-4</v>
      </c>
      <c r="CF34" s="25">
        <f t="shared" si="4"/>
        <v>2.4082101147346324E-4</v>
      </c>
      <c r="CG34" s="25">
        <f t="shared" si="5"/>
        <v>-0.32496997669015526</v>
      </c>
      <c r="CH34" s="25">
        <f t="shared" si="6"/>
        <v>5.1052898668505528E-4</v>
      </c>
      <c r="CI34" s="73">
        <f t="shared" si="7"/>
        <v>-0.98448467768232717</v>
      </c>
      <c r="CJ34" s="73">
        <f t="shared" si="8"/>
        <v>1.5942443302661176</v>
      </c>
      <c r="CK34" s="25">
        <f t="shared" si="9"/>
        <v>9.4143294909338263E-4</v>
      </c>
      <c r="CL34" s="73">
        <f t="shared" si="10"/>
        <v>1.5301561032288267</v>
      </c>
      <c r="CM34" s="25">
        <f t="shared" si="11"/>
        <v>6.4901045886678463E-4</v>
      </c>
      <c r="CN34" s="73">
        <f t="shared" si="12"/>
        <v>-5.5766518252484544E-4</v>
      </c>
      <c r="CO34" s="25" t="str">
        <f>IF(O34=0,"",(#REF!-O34)/O34)</f>
        <v/>
      </c>
      <c r="CP34" s="25" t="str">
        <f>IF(P34=0,"",(#REF!-P34)/P34)</f>
        <v/>
      </c>
      <c r="CQ34" s="73" t="str">
        <f t="shared" si="13"/>
        <v/>
      </c>
    </row>
    <row r="35" spans="1:95" x14ac:dyDescent="0.3">
      <c r="A35" s="30" t="s">
        <v>34</v>
      </c>
      <c r="B35" s="84">
        <v>5827.6</v>
      </c>
      <c r="C35" s="84">
        <v>139.81</v>
      </c>
      <c r="D35" s="84">
        <v>38220.300000000003</v>
      </c>
      <c r="E35" s="84">
        <v>3383.8820000000001</v>
      </c>
      <c r="F35" s="84">
        <v>2815.7820000000002</v>
      </c>
      <c r="G35" s="84">
        <v>47157.2</v>
      </c>
      <c r="H35" s="84">
        <v>615.79999999999995</v>
      </c>
      <c r="I35" s="85">
        <v>7.0553000350000001</v>
      </c>
      <c r="J35" s="85">
        <v>14.619264319999999</v>
      </c>
      <c r="K35" s="84">
        <v>14.9</v>
      </c>
      <c r="L35" s="85">
        <v>5.3027847750000001</v>
      </c>
      <c r="M35" s="84">
        <v>87.860500000000002</v>
      </c>
      <c r="N35" s="85"/>
      <c r="O35" s="84"/>
      <c r="P35" s="84"/>
      <c r="Q35" s="85"/>
      <c r="R35" s="28"/>
      <c r="S35" s="28" t="s">
        <v>34</v>
      </c>
      <c r="T35" s="28">
        <v>0.359167936841504</v>
      </c>
      <c r="U35" s="28">
        <v>0.21940340845849901</v>
      </c>
      <c r="V35" s="28">
        <v>0.20523719149508399</v>
      </c>
      <c r="W35" s="28">
        <v>0.40583531216455199</v>
      </c>
      <c r="X35" s="28">
        <v>0.68901815237544894</v>
      </c>
      <c r="Y35" s="28">
        <v>93.728688553691896</v>
      </c>
      <c r="Z35" s="28">
        <v>14.8999990785683</v>
      </c>
      <c r="AA35" s="28">
        <v>5828.0531660907</v>
      </c>
      <c r="AB35" s="28">
        <v>0.69878615533722399</v>
      </c>
      <c r="AC35" s="28">
        <v>12.1995909713623</v>
      </c>
      <c r="AD35" s="28">
        <v>0.21012621122938499</v>
      </c>
      <c r="AE35" s="28">
        <v>0.36742347655871199</v>
      </c>
      <c r="AF35" s="28">
        <v>39.778708936191698</v>
      </c>
      <c r="AG35" s="28">
        <v>39.778708936191698</v>
      </c>
      <c r="AH35" s="28">
        <v>87.862328490958305</v>
      </c>
      <c r="AI35" s="28">
        <v>0</v>
      </c>
      <c r="AJ35" s="28">
        <v>9.0433807511802993</v>
      </c>
      <c r="AK35" s="28">
        <v>9.7728087056801E-2</v>
      </c>
      <c r="AL35" s="28">
        <v>0.23477555953813101</v>
      </c>
      <c r="AM35" s="28">
        <v>0.34206672977452202</v>
      </c>
      <c r="AN35" s="28">
        <v>4.3967742624333998E-2</v>
      </c>
      <c r="AO35" s="28">
        <v>139.80986652292501</v>
      </c>
      <c r="AP35" s="28">
        <v>0</v>
      </c>
      <c r="AQ35" s="28">
        <v>34560.615762367699</v>
      </c>
      <c r="AR35" s="28">
        <v>3840.0686709030601</v>
      </c>
      <c r="AS35" s="28">
        <v>38400.684433270799</v>
      </c>
      <c r="AT35" s="28">
        <v>9.2846352772201907E-2</v>
      </c>
      <c r="AU35" s="28">
        <v>16.904882290877801</v>
      </c>
      <c r="AV35" s="28">
        <v>104.59259357462901</v>
      </c>
      <c r="AW35" s="28">
        <v>171.88784944075701</v>
      </c>
      <c r="AX35" s="28">
        <v>400.45586805447601</v>
      </c>
      <c r="AY35" s="28">
        <v>2.8512830295915301</v>
      </c>
      <c r="AZ35" s="28">
        <v>42.311290711376401</v>
      </c>
      <c r="BA35" s="28">
        <v>76.572907921757903</v>
      </c>
      <c r="BB35" s="28">
        <v>0.603241110137402</v>
      </c>
      <c r="BC35" s="28">
        <v>11.810161696897501</v>
      </c>
      <c r="BD35" s="28">
        <v>3383.8993252263799</v>
      </c>
      <c r="BE35" s="28">
        <v>2815.7963910508802</v>
      </c>
      <c r="BF35" s="28">
        <v>568.10293417549894</v>
      </c>
      <c r="BG35" s="28">
        <v>27.2944159570539</v>
      </c>
      <c r="BH35" s="28">
        <v>0.73377898631480798</v>
      </c>
      <c r="BI35" s="28">
        <v>601.90721771193296</v>
      </c>
      <c r="BJ35" s="28">
        <v>5.3739693766982404</v>
      </c>
      <c r="BK35" s="28">
        <v>317.41280299497799</v>
      </c>
      <c r="BL35" s="28">
        <v>11.8112356520445</v>
      </c>
      <c r="BM35" s="28">
        <v>11.101588990228</v>
      </c>
      <c r="BN35" s="28">
        <v>793.39192680985605</v>
      </c>
      <c r="BO35" s="28">
        <v>10.687326500213601</v>
      </c>
      <c r="BP35" s="28">
        <v>176.490557824479</v>
      </c>
      <c r="BQ35" s="28">
        <v>212.18223544040001</v>
      </c>
      <c r="BR35" s="28">
        <v>18.899315208033599</v>
      </c>
      <c r="BS35" s="28">
        <v>47148.541093376902</v>
      </c>
      <c r="BT35" s="28">
        <v>113.437892679385</v>
      </c>
      <c r="BU35" s="28">
        <v>1348.37504653009</v>
      </c>
      <c r="BV35" s="28">
        <v>0.161373489025151</v>
      </c>
      <c r="BW35" s="28">
        <v>88.690078255382105</v>
      </c>
      <c r="BX35" s="28">
        <v>2.9811986763273199</v>
      </c>
      <c r="BY35" s="28">
        <v>615.80244511317903</v>
      </c>
      <c r="BZ35" s="28">
        <v>272.67270796262699</v>
      </c>
      <c r="CA35" s="51"/>
      <c r="CB35" s="25">
        <f t="shared" ref="CB35:CB61" si="14">+IF(B35=0,"",(AA35-B35)/B35)</f>
        <v>7.7762044529411197E-5</v>
      </c>
      <c r="CC35" s="25">
        <f t="shared" ref="CC35:CC61" si="15">IF(C35=0,"",(AO35-C35)/C35)</f>
        <v>-9.5470334737383175E-7</v>
      </c>
      <c r="CD35" s="25">
        <f t="shared" ref="CD35:CD61" si="16">IF(D35=0,"",(AS35-D35)/D35)</f>
        <v>4.7195975246347053E-3</v>
      </c>
      <c r="CE35" s="25">
        <f t="shared" ref="CE35:CE61" si="17">IF(E35=0,"",(BD35-E35)/E35)</f>
        <v>5.1199262798918876E-6</v>
      </c>
      <c r="CF35" s="25">
        <f t="shared" ref="CF35:CF61" si="18">IF(F35=0,"",(BE35-F35)/F35)</f>
        <v>5.1108540647045094E-6</v>
      </c>
      <c r="CG35" s="25">
        <f t="shared" ref="CG35:CG61" si="19">IF(G35=0,"",(BS35-G35)/G35)</f>
        <v>-1.8361791249470687E-4</v>
      </c>
      <c r="CH35" s="25">
        <f t="shared" ref="CH35:CH61" si="20">IF(H35=0,"",(BY35-H35)/H35)</f>
        <v>3.9706287416017573E-6</v>
      </c>
      <c r="CI35" s="73">
        <f t="shared" ref="CI35:CI54" si="21">IF(I35=0,"",(V35-I35)/I35)</f>
        <v>-0.97091021069593897</v>
      </c>
      <c r="CJ35" s="73">
        <f t="shared" ref="CJ35:CJ54" si="22">IF(J35=0,"",(X35-J35)/J35)</f>
        <v>-0.95286916377639941</v>
      </c>
      <c r="CK35" s="25">
        <f t="shared" ref="CK35:CK54" si="23">IF(K35=0,"",(Z35-K35)/K35)</f>
        <v>-6.1841053739448975E-8</v>
      </c>
      <c r="CL35" s="73">
        <f t="shared" ref="CL35:CL54" si="24">IF(L35=0,"",(AG35-L35)/L35)</f>
        <v>6.5014752859155402</v>
      </c>
      <c r="CM35" s="25">
        <f t="shared" ref="CM35:CM54" si="25">IF(M35=0,"",(AH35-M35)/M35)</f>
        <v>2.0811296979906373E-5</v>
      </c>
      <c r="CN35" s="73" t="str">
        <f t="shared" ref="CN35:CN54" si="26">IF(N35=0,"",(AM35-N35)/N35)</f>
        <v/>
      </c>
      <c r="CO35" s="25" t="str">
        <f>IF(O35=0,"",(#REF!-O35)/O35)</f>
        <v/>
      </c>
      <c r="CP35" s="25" t="str">
        <f>IF(P35=0,"",(#REF!-P35)/P35)</f>
        <v/>
      </c>
      <c r="CQ35" s="73" t="str">
        <f t="shared" ref="CQ35:CQ61" si="27">IF(Q35=0,"",(AN35-Q35)/Q35)</f>
        <v/>
      </c>
    </row>
    <row r="36" spans="1:95" x14ac:dyDescent="0.3">
      <c r="A36" s="30" t="s">
        <v>35</v>
      </c>
      <c r="B36" s="84">
        <v>15830.050735999999</v>
      </c>
      <c r="C36" s="84">
        <v>1419.0216882</v>
      </c>
      <c r="D36" s="84">
        <v>57645.262119999999</v>
      </c>
      <c r="E36" s="84">
        <v>11554.644774</v>
      </c>
      <c r="F36" s="84">
        <v>10632.351997</v>
      </c>
      <c r="G36" s="84">
        <v>103202.209</v>
      </c>
      <c r="H36" s="84">
        <v>990.41170596999996</v>
      </c>
      <c r="I36" s="85">
        <v>12.809354884999999</v>
      </c>
      <c r="J36" s="85">
        <v>6.0921203915</v>
      </c>
      <c r="K36" s="84">
        <v>0.37769999999999998</v>
      </c>
      <c r="L36" s="85">
        <v>32.913233214999998</v>
      </c>
      <c r="M36" s="84">
        <v>1856.4653483</v>
      </c>
      <c r="N36" s="85"/>
      <c r="O36" s="84"/>
      <c r="P36" s="84"/>
      <c r="Q36" s="85"/>
      <c r="R36" s="28"/>
      <c r="S36" s="28" t="s">
        <v>35</v>
      </c>
      <c r="T36" s="28">
        <v>0</v>
      </c>
      <c r="U36" s="28">
        <v>0</v>
      </c>
      <c r="V36" s="28">
        <v>0</v>
      </c>
      <c r="W36" s="28">
        <v>0</v>
      </c>
      <c r="X36" s="28">
        <v>8.9585375396343299</v>
      </c>
      <c r="Y36" s="28">
        <v>305.32264700583499</v>
      </c>
      <c r="Z36" s="28">
        <v>0.37872045458203402</v>
      </c>
      <c r="AA36" s="28">
        <v>15830.572356812099</v>
      </c>
      <c r="AB36" s="28">
        <v>15.0910871333693</v>
      </c>
      <c r="AC36" s="28">
        <v>22.163720046902998</v>
      </c>
      <c r="AD36" s="28">
        <v>0.64732801826063002</v>
      </c>
      <c r="AE36" s="28">
        <v>6.4450061544713</v>
      </c>
      <c r="AF36" s="28">
        <v>98.630836159187695</v>
      </c>
      <c r="AG36" s="28">
        <v>98.630836159187695</v>
      </c>
      <c r="AH36" s="28">
        <v>1856.6223829862899</v>
      </c>
      <c r="AI36" s="28">
        <v>0</v>
      </c>
      <c r="AJ36" s="28">
        <v>13.5186949864396</v>
      </c>
      <c r="AK36" s="28">
        <v>0</v>
      </c>
      <c r="AL36" s="28">
        <v>0</v>
      </c>
      <c r="AM36" s="28">
        <v>0</v>
      </c>
      <c r="AN36" s="28">
        <v>0</v>
      </c>
      <c r="AO36" s="28">
        <v>1419.0322274820801</v>
      </c>
      <c r="AP36" s="28">
        <v>0</v>
      </c>
      <c r="AQ36" s="28">
        <v>50022.7003882465</v>
      </c>
      <c r="AR36" s="28">
        <v>5558.0781302313599</v>
      </c>
      <c r="AS36" s="28">
        <v>55580.778518477797</v>
      </c>
      <c r="AT36" s="28">
        <v>0</v>
      </c>
      <c r="AU36" s="28">
        <v>25.357603445436698</v>
      </c>
      <c r="AV36" s="28">
        <v>596.57552351342997</v>
      </c>
      <c r="AW36" s="28">
        <v>254.41952538404001</v>
      </c>
      <c r="AX36" s="28">
        <v>349.04690535466801</v>
      </c>
      <c r="AY36" s="28">
        <v>25.540769318498199</v>
      </c>
      <c r="AZ36" s="28">
        <v>482.005078973872</v>
      </c>
      <c r="BA36" s="28">
        <v>300.05123906248099</v>
      </c>
      <c r="BB36" s="28">
        <v>0</v>
      </c>
      <c r="BC36" s="28">
        <v>49.2840518882551</v>
      </c>
      <c r="BD36" s="28">
        <v>11555.3441356973</v>
      </c>
      <c r="BE36" s="28">
        <v>10633.040827229899</v>
      </c>
      <c r="BF36" s="28">
        <v>922.30330846740196</v>
      </c>
      <c r="BG36" s="28">
        <v>1.16093200394627E-2</v>
      </c>
      <c r="BH36" s="28">
        <v>2.8070602923075199</v>
      </c>
      <c r="BI36" s="28">
        <v>5824.4837341686798</v>
      </c>
      <c r="BJ36" s="28">
        <v>1.22922193378418E-2</v>
      </c>
      <c r="BK36" s="28">
        <v>253.57993573412901</v>
      </c>
      <c r="BL36" s="28">
        <v>65.564611870815696</v>
      </c>
      <c r="BM36" s="28">
        <v>22.361610353645901</v>
      </c>
      <c r="BN36" s="28">
        <v>633.35321801880104</v>
      </c>
      <c r="BO36" s="28">
        <v>16.2575460930851</v>
      </c>
      <c r="BP36" s="28">
        <v>910.31395719949001</v>
      </c>
      <c r="BQ36" s="28">
        <v>1075.3244042234101</v>
      </c>
      <c r="BR36" s="28">
        <v>42.724825718100398</v>
      </c>
      <c r="BS36" s="28">
        <v>102203.421851365</v>
      </c>
      <c r="BT36" s="28">
        <v>166.609534373711</v>
      </c>
      <c r="BU36" s="28">
        <v>2169.96297185905</v>
      </c>
      <c r="BV36" s="28">
        <v>0</v>
      </c>
      <c r="BW36" s="28">
        <v>134.66856148736801</v>
      </c>
      <c r="BX36" s="28">
        <v>9.7030271637861307E-2</v>
      </c>
      <c r="BY36" s="28">
        <v>990.47906124524604</v>
      </c>
      <c r="BZ36" s="28">
        <v>419.09056156882099</v>
      </c>
      <c r="CA36" s="51"/>
      <c r="CB36" s="25">
        <f t="shared" si="14"/>
        <v>3.2951303871303137E-5</v>
      </c>
      <c r="CC36" s="25">
        <f t="shared" si="15"/>
        <v>7.4271465811674676E-6</v>
      </c>
      <c r="CD36" s="25">
        <f t="shared" si="16"/>
        <v>-3.5813586851675204E-2</v>
      </c>
      <c r="CE36" s="25">
        <f t="shared" si="17"/>
        <v>6.0526455895314477E-5</v>
      </c>
      <c r="CF36" s="25">
        <f t="shared" si="18"/>
        <v>6.4786251442178899E-5</v>
      </c>
      <c r="CG36" s="25">
        <f t="shared" si="19"/>
        <v>-9.6779628877421125E-3</v>
      </c>
      <c r="CH36" s="25">
        <f t="shared" si="20"/>
        <v>6.8007349711319596E-5</v>
      </c>
      <c r="CI36" s="73">
        <f t="shared" si="21"/>
        <v>-1</v>
      </c>
      <c r="CJ36" s="73">
        <f t="shared" si="22"/>
        <v>0.47051222955700017</v>
      </c>
      <c r="CK36" s="25">
        <f t="shared" si="23"/>
        <v>2.701759549997448E-3</v>
      </c>
      <c r="CL36" s="73">
        <f t="shared" si="24"/>
        <v>1.9966924098552952</v>
      </c>
      <c r="CM36" s="25">
        <f t="shared" si="25"/>
        <v>8.4587997526476441E-5</v>
      </c>
      <c r="CN36" s="73" t="str">
        <f t="shared" si="26"/>
        <v/>
      </c>
      <c r="CO36" s="25" t="str">
        <f>IF(O36=0,"",(#REF!-O36)/O36)</f>
        <v/>
      </c>
      <c r="CP36" s="25" t="str">
        <f>IF(P36=0,"",(#REF!-P36)/P36)</f>
        <v/>
      </c>
      <c r="CQ36" s="73" t="str">
        <f t="shared" si="27"/>
        <v/>
      </c>
    </row>
    <row r="37" spans="1:95" x14ac:dyDescent="0.3">
      <c r="A37" s="30" t="s">
        <v>36</v>
      </c>
      <c r="B37" s="84">
        <v>22071.8773</v>
      </c>
      <c r="C37" s="84">
        <v>499.96567700000003</v>
      </c>
      <c r="D37" s="84">
        <v>25151.470799999999</v>
      </c>
      <c r="E37" s="84">
        <v>3391.5742835000001</v>
      </c>
      <c r="F37" s="84">
        <v>2824.0566167000002</v>
      </c>
      <c r="G37" s="84">
        <v>51390.949000000001</v>
      </c>
      <c r="H37" s="84">
        <v>681.86904500000003</v>
      </c>
      <c r="I37" s="85">
        <v>4.8447376938</v>
      </c>
      <c r="J37" s="85">
        <v>4.9385256963000002</v>
      </c>
      <c r="K37" s="84"/>
      <c r="L37" s="85">
        <v>45.807962582999998</v>
      </c>
      <c r="M37" s="84">
        <v>120.66</v>
      </c>
      <c r="N37" s="85"/>
      <c r="O37" s="84"/>
      <c r="P37" s="84"/>
      <c r="Q37" s="85"/>
      <c r="R37" s="28"/>
      <c r="S37" s="28" t="s">
        <v>36</v>
      </c>
      <c r="T37" s="28">
        <v>0</v>
      </c>
      <c r="U37" s="28">
        <v>0</v>
      </c>
      <c r="V37" s="28">
        <v>0</v>
      </c>
      <c r="W37" s="28">
        <v>0</v>
      </c>
      <c r="X37" s="28">
        <v>15.5354214575773</v>
      </c>
      <c r="Y37" s="28">
        <v>612.18485889951205</v>
      </c>
      <c r="Z37" s="28">
        <v>0</v>
      </c>
      <c r="AA37" s="28">
        <v>22072.130342504301</v>
      </c>
      <c r="AB37" s="28">
        <v>1.0079647904892601E-3</v>
      </c>
      <c r="AC37" s="28">
        <v>7.2897765156683096</v>
      </c>
      <c r="AD37" s="28">
        <v>3.9686330802427298E-4</v>
      </c>
      <c r="AE37" s="28">
        <v>0</v>
      </c>
      <c r="AF37" s="28">
        <v>200.39556760361401</v>
      </c>
      <c r="AG37" s="28">
        <v>200.39556760361401</v>
      </c>
      <c r="AH37" s="28">
        <v>120.660008608167</v>
      </c>
      <c r="AI37" s="28">
        <v>0</v>
      </c>
      <c r="AJ37" s="28">
        <v>5.3718093222986703</v>
      </c>
      <c r="AK37" s="28">
        <v>0</v>
      </c>
      <c r="AL37" s="28">
        <v>0</v>
      </c>
      <c r="AM37" s="28">
        <v>0</v>
      </c>
      <c r="AN37" s="28">
        <v>0</v>
      </c>
      <c r="AO37" s="28">
        <v>499.97508578184897</v>
      </c>
      <c r="AP37" s="28">
        <v>0</v>
      </c>
      <c r="AQ37" s="28">
        <v>22575.695269641499</v>
      </c>
      <c r="AR37" s="28">
        <v>2508.4108150662701</v>
      </c>
      <c r="AS37" s="28">
        <v>25084.106084707801</v>
      </c>
      <c r="AT37" s="28">
        <v>0</v>
      </c>
      <c r="AU37" s="28">
        <v>9.7637193175785502</v>
      </c>
      <c r="AV37" s="28">
        <v>142.12177417205299</v>
      </c>
      <c r="AW37" s="28">
        <v>201.46655341577201</v>
      </c>
      <c r="AX37" s="28">
        <v>85.206159671018597</v>
      </c>
      <c r="AY37" s="28">
        <v>15.4604375057468</v>
      </c>
      <c r="AZ37" s="28">
        <v>132.99737556143401</v>
      </c>
      <c r="BA37" s="28">
        <v>75.508964490303498</v>
      </c>
      <c r="BB37" s="28">
        <v>0</v>
      </c>
      <c r="BC37" s="28">
        <v>12.6153960693805</v>
      </c>
      <c r="BD37" s="28">
        <v>3391.6406158628702</v>
      </c>
      <c r="BE37" s="28">
        <v>2824.1232315495199</v>
      </c>
      <c r="BF37" s="28">
        <v>567.51738431334195</v>
      </c>
      <c r="BG37" s="28">
        <v>0</v>
      </c>
      <c r="BH37" s="28">
        <v>0.656056248659313</v>
      </c>
      <c r="BI37" s="28">
        <v>1379.8528186809399</v>
      </c>
      <c r="BJ37" s="28">
        <v>0</v>
      </c>
      <c r="BK37" s="28">
        <v>120.44921827250199</v>
      </c>
      <c r="BL37" s="28">
        <v>30.685092147808799</v>
      </c>
      <c r="BM37" s="28">
        <v>13.4577594194028</v>
      </c>
      <c r="BN37" s="28">
        <v>300.77650424081003</v>
      </c>
      <c r="BO37" s="28">
        <v>21.7477953683414</v>
      </c>
      <c r="BP37" s="28">
        <v>220.87613574108801</v>
      </c>
      <c r="BQ37" s="28">
        <v>283.47405745536997</v>
      </c>
      <c r="BR37" s="28">
        <v>9.9854818730069397</v>
      </c>
      <c r="BS37" s="28">
        <v>51351.184743458201</v>
      </c>
      <c r="BT37" s="28">
        <v>148.84381968194299</v>
      </c>
      <c r="BU37" s="28">
        <v>1075.17251503426</v>
      </c>
      <c r="BV37" s="28">
        <v>0</v>
      </c>
      <c r="BW37" s="28">
        <v>61.410660551935898</v>
      </c>
      <c r="BX37" s="28">
        <v>0.219222258315108</v>
      </c>
      <c r="BY37" s="28">
        <v>681.88564232532497</v>
      </c>
      <c r="BZ37" s="28">
        <v>167.034940893781</v>
      </c>
      <c r="CA37" s="51"/>
      <c r="CB37" s="25">
        <f t="shared" si="14"/>
        <v>1.1464475851382971E-5</v>
      </c>
      <c r="CC37" s="25">
        <f t="shared" si="15"/>
        <v>1.8818855537051198E-5</v>
      </c>
      <c r="CD37" s="25">
        <f t="shared" si="16"/>
        <v>-2.6783608731223195E-3</v>
      </c>
      <c r="CE37" s="25">
        <f t="shared" si="17"/>
        <v>1.9557986151970108E-5</v>
      </c>
      <c r="CF37" s="25">
        <f t="shared" si="18"/>
        <v>2.3588354824691576E-5</v>
      </c>
      <c r="CG37" s="25">
        <f t="shared" si="19"/>
        <v>-7.7375991912114936E-4</v>
      </c>
      <c r="CH37" s="25">
        <f t="shared" si="20"/>
        <v>2.4340927992907535E-5</v>
      </c>
      <c r="CI37" s="73">
        <f t="shared" si="21"/>
        <v>-1</v>
      </c>
      <c r="CJ37" s="73">
        <f t="shared" si="22"/>
        <v>2.1457609847442152</v>
      </c>
      <c r="CK37" s="25" t="str">
        <f t="shared" si="23"/>
        <v/>
      </c>
      <c r="CL37" s="73">
        <f t="shared" si="24"/>
        <v>3.3746885105513011</v>
      </c>
      <c r="CM37" s="25">
        <f t="shared" si="25"/>
        <v>7.1342342181758581E-8</v>
      </c>
      <c r="CN37" s="73" t="str">
        <f t="shared" si="26"/>
        <v/>
      </c>
      <c r="CO37" s="25" t="str">
        <f>IF(O37=0,"",(#REF!-O37)/O37)</f>
        <v/>
      </c>
      <c r="CP37" s="25" t="str">
        <f>IF(P37=0,"",(#REF!-P37)/P37)</f>
        <v/>
      </c>
      <c r="CQ37" s="73" t="str">
        <f t="shared" si="27"/>
        <v/>
      </c>
    </row>
    <row r="38" spans="1:95" x14ac:dyDescent="0.3">
      <c r="A38" s="30" t="s">
        <v>37</v>
      </c>
      <c r="B38" s="84">
        <v>3641.7530499999998</v>
      </c>
      <c r="C38" s="84">
        <v>48.072884999999999</v>
      </c>
      <c r="D38" s="84">
        <v>2988.473</v>
      </c>
      <c r="E38" s="84">
        <v>677.07866650000005</v>
      </c>
      <c r="F38" s="84">
        <v>590.46800470000005</v>
      </c>
      <c r="G38" s="84">
        <v>3745.2089999999998</v>
      </c>
      <c r="H38" s="84">
        <v>110.735265</v>
      </c>
      <c r="I38" s="85">
        <v>3.2289179080000001</v>
      </c>
      <c r="J38" s="85">
        <v>13.069967866000001</v>
      </c>
      <c r="K38" s="84">
        <v>0.79821600000000004</v>
      </c>
      <c r="L38" s="85">
        <v>21.779320773999999</v>
      </c>
      <c r="M38" s="84">
        <v>100.86682500000001</v>
      </c>
      <c r="N38" s="85"/>
      <c r="O38" s="84"/>
      <c r="P38" s="84"/>
      <c r="Q38" s="85"/>
      <c r="R38" s="28"/>
      <c r="S38" s="28" t="s">
        <v>37</v>
      </c>
      <c r="T38" s="28">
        <v>0</v>
      </c>
      <c r="U38" s="28">
        <v>0</v>
      </c>
      <c r="V38" s="28">
        <v>0</v>
      </c>
      <c r="W38" s="28">
        <v>0</v>
      </c>
      <c r="X38" s="28">
        <v>16.846472134774402</v>
      </c>
      <c r="Y38" s="28">
        <v>96.403279236800003</v>
      </c>
      <c r="Z38" s="28">
        <v>0.80039289751263298</v>
      </c>
      <c r="AA38" s="28">
        <v>3647.3965792423701</v>
      </c>
      <c r="AB38" s="28">
        <v>14.470457816167601</v>
      </c>
      <c r="AC38" s="28">
        <v>5.3199149720321799</v>
      </c>
      <c r="AD38" s="28">
        <v>0</v>
      </c>
      <c r="AE38" s="28">
        <v>14.550146544196201</v>
      </c>
      <c r="AF38" s="28">
        <v>26.2188967206373</v>
      </c>
      <c r="AG38" s="28">
        <v>26.2188967206373</v>
      </c>
      <c r="AH38" s="28">
        <v>101.05862365765699</v>
      </c>
      <c r="AI38" s="28">
        <v>0</v>
      </c>
      <c r="AJ38" s="28">
        <v>0.52890258606608898</v>
      </c>
      <c r="AK38" s="28">
        <v>0</v>
      </c>
      <c r="AL38" s="28">
        <v>0</v>
      </c>
      <c r="AM38" s="28">
        <v>0</v>
      </c>
      <c r="AN38" s="28">
        <v>0</v>
      </c>
      <c r="AO38" s="28">
        <v>48.072956758544201</v>
      </c>
      <c r="AP38" s="28">
        <v>0</v>
      </c>
      <c r="AQ38" s="28">
        <v>2803.2521002232202</v>
      </c>
      <c r="AR38" s="28">
        <v>311.47219013859399</v>
      </c>
      <c r="AS38" s="28">
        <v>3114.7242903618098</v>
      </c>
      <c r="AT38" s="28">
        <v>0</v>
      </c>
      <c r="AU38" s="28">
        <v>2.3513953151311102</v>
      </c>
      <c r="AV38" s="28">
        <v>17.228433006597299</v>
      </c>
      <c r="AW38" s="28">
        <v>12.052284089835601</v>
      </c>
      <c r="AX38" s="28">
        <v>11.8943021537613</v>
      </c>
      <c r="AY38" s="28">
        <v>2.42683793239526</v>
      </c>
      <c r="AZ38" s="28">
        <v>24.378106565584702</v>
      </c>
      <c r="BA38" s="28">
        <v>8.7499666632274593</v>
      </c>
      <c r="BB38" s="28">
        <v>0</v>
      </c>
      <c r="BC38" s="28">
        <v>26.1481178190698</v>
      </c>
      <c r="BD38" s="28">
        <v>677.92029267851899</v>
      </c>
      <c r="BE38" s="28">
        <v>591.30520117722699</v>
      </c>
      <c r="BF38" s="28">
        <v>86.615091501292397</v>
      </c>
      <c r="BG38" s="28">
        <v>0.39644255802289302</v>
      </c>
      <c r="BH38" s="28">
        <v>8.0797465120895903E-2</v>
      </c>
      <c r="BI38" s="28">
        <v>214.57451363393301</v>
      </c>
      <c r="BJ38" s="28">
        <v>0.41977705319201802</v>
      </c>
      <c r="BK38" s="28">
        <v>47.672142669356397</v>
      </c>
      <c r="BL38" s="28">
        <v>2.2113715559340101</v>
      </c>
      <c r="BM38" s="28">
        <v>0.81699463940651496</v>
      </c>
      <c r="BN38" s="28">
        <v>119.165483604557</v>
      </c>
      <c r="BO38" s="28">
        <v>1.96191282382851</v>
      </c>
      <c r="BP38" s="28">
        <v>64.114706934836803</v>
      </c>
      <c r="BQ38" s="28">
        <v>49.797432192441299</v>
      </c>
      <c r="BR38" s="28">
        <v>1.2297747297893999</v>
      </c>
      <c r="BS38" s="28">
        <v>3775.6402386582599</v>
      </c>
      <c r="BT38" s="28">
        <v>7.23899554832873</v>
      </c>
      <c r="BU38" s="28">
        <v>89.869507403671705</v>
      </c>
      <c r="BV38" s="28">
        <v>0</v>
      </c>
      <c r="BW38" s="28">
        <v>5.3884369497598499</v>
      </c>
      <c r="BX38" s="28">
        <v>0.19689039057523999</v>
      </c>
      <c r="BY38" s="28">
        <v>110.91137082844099</v>
      </c>
      <c r="BZ38" s="28">
        <v>16.469402706108198</v>
      </c>
      <c r="CA38" s="51"/>
      <c r="CB38" s="25">
        <f t="shared" si="14"/>
        <v>1.5496737875651063E-3</v>
      </c>
      <c r="CC38" s="25">
        <f t="shared" si="15"/>
        <v>1.4927030945163285E-6</v>
      </c>
      <c r="CD38" s="25">
        <f t="shared" si="16"/>
        <v>4.2246087002228191E-2</v>
      </c>
      <c r="CE38" s="25">
        <f t="shared" si="17"/>
        <v>1.243025692818718E-3</v>
      </c>
      <c r="CF38" s="25">
        <f t="shared" si="18"/>
        <v>1.4178523993900313E-3</v>
      </c>
      <c r="CG38" s="25">
        <f t="shared" si="19"/>
        <v>8.1253779584156988E-3</v>
      </c>
      <c r="CH38" s="25">
        <f t="shared" si="20"/>
        <v>1.590331936632793E-3</v>
      </c>
      <c r="CI38" s="73">
        <f t="shared" si="21"/>
        <v>-1</v>
      </c>
      <c r="CJ38" s="73">
        <f t="shared" si="22"/>
        <v>0.2889451839126963</v>
      </c>
      <c r="CK38" s="25">
        <f t="shared" si="23"/>
        <v>2.7272035547182055E-3</v>
      </c>
      <c r="CL38" s="73">
        <f t="shared" si="24"/>
        <v>0.20384363648003367</v>
      </c>
      <c r="CM38" s="25">
        <f t="shared" si="25"/>
        <v>1.9015038656861538E-3</v>
      </c>
      <c r="CN38" s="73" t="str">
        <f t="shared" si="26"/>
        <v/>
      </c>
      <c r="CO38" s="25" t="str">
        <f>IF(O38=0,"",(#REF!-O38)/O38)</f>
        <v/>
      </c>
      <c r="CP38" s="25" t="str">
        <f>IF(P38=0,"",(#REF!-P38)/P38)</f>
        <v/>
      </c>
      <c r="CQ38" s="73" t="str">
        <f t="shared" si="27"/>
        <v/>
      </c>
    </row>
    <row r="39" spans="1:95" x14ac:dyDescent="0.3">
      <c r="A39" s="30" t="s">
        <v>130</v>
      </c>
      <c r="B39" s="84">
        <v>41160.957390000003</v>
      </c>
      <c r="C39" s="84">
        <v>1129.4298323</v>
      </c>
      <c r="D39" s="84">
        <v>83794.555399999997</v>
      </c>
      <c r="E39" s="84">
        <v>7945.6484766000003</v>
      </c>
      <c r="F39" s="84">
        <v>6234.1138981000004</v>
      </c>
      <c r="G39" s="84">
        <v>104271.7141</v>
      </c>
      <c r="H39" s="84">
        <v>970.30921220000005</v>
      </c>
      <c r="I39" s="85">
        <v>14.966251911000001</v>
      </c>
      <c r="J39" s="85">
        <v>17.086751112999998</v>
      </c>
      <c r="K39" s="84">
        <v>4.9000000000000004</v>
      </c>
      <c r="L39" s="85">
        <v>95.705300287</v>
      </c>
      <c r="M39" s="84">
        <v>3005.1489399000002</v>
      </c>
      <c r="N39" s="85">
        <v>0.11</v>
      </c>
      <c r="O39" s="84"/>
      <c r="P39" s="84"/>
      <c r="Q39" s="85"/>
      <c r="R39" s="28"/>
      <c r="S39" s="28" t="s">
        <v>130</v>
      </c>
      <c r="T39" s="28">
        <v>0.82479354142717198</v>
      </c>
      <c r="U39" s="28">
        <v>4.8647650596008597E-2</v>
      </c>
      <c r="V39" s="28">
        <v>4.8084528436912001E-2</v>
      </c>
      <c r="W39" s="28">
        <v>3.2369759991071299E-2</v>
      </c>
      <c r="X39" s="28">
        <v>35.204873255851901</v>
      </c>
      <c r="Y39" s="28">
        <v>1311.61640859866</v>
      </c>
      <c r="Z39" s="28">
        <v>4.89999116557152</v>
      </c>
      <c r="AA39" s="28">
        <v>41164.080748406202</v>
      </c>
      <c r="AB39" s="28">
        <v>21.2046135254927</v>
      </c>
      <c r="AC39" s="28">
        <v>36.486589309749299</v>
      </c>
      <c r="AD39" s="28">
        <v>5.0208807920779703</v>
      </c>
      <c r="AE39" s="28">
        <v>0.89805866472858198</v>
      </c>
      <c r="AF39" s="28">
        <v>382.35148545271198</v>
      </c>
      <c r="AG39" s="28">
        <v>382.35148545271198</v>
      </c>
      <c r="AH39" s="28">
        <v>3005.39563881504</v>
      </c>
      <c r="AI39" s="28">
        <v>0</v>
      </c>
      <c r="AJ39" s="28">
        <v>6.2947191159592002</v>
      </c>
      <c r="AK39" s="28">
        <v>3.88561650556388E-3</v>
      </c>
      <c r="AL39" s="28">
        <v>1.0986383443288899E-2</v>
      </c>
      <c r="AM39" s="28">
        <v>0.202167019035146</v>
      </c>
      <c r="AN39" s="28">
        <v>2.86269419623341E-3</v>
      </c>
      <c r="AO39" s="28">
        <v>1129.4850162083601</v>
      </c>
      <c r="AP39" s="28">
        <v>0</v>
      </c>
      <c r="AQ39" s="28">
        <v>75574.1456027315</v>
      </c>
      <c r="AR39" s="28">
        <v>8397.1277511893804</v>
      </c>
      <c r="AS39" s="28">
        <v>83971.273353920798</v>
      </c>
      <c r="AT39" s="28">
        <v>3.6917663740251398E-3</v>
      </c>
      <c r="AU39" s="28">
        <v>14.798924386271301</v>
      </c>
      <c r="AV39" s="28">
        <v>212.10954239869</v>
      </c>
      <c r="AW39" s="28">
        <v>235.22327189807001</v>
      </c>
      <c r="AX39" s="28">
        <v>132.41536872568099</v>
      </c>
      <c r="AY39" s="28">
        <v>57.968402049502899</v>
      </c>
      <c r="AZ39" s="28">
        <v>479.34910638170197</v>
      </c>
      <c r="BA39" s="28">
        <v>118.958356623372</v>
      </c>
      <c r="BB39" s="28">
        <v>0</v>
      </c>
      <c r="BC39" s="28">
        <v>45.233945703335699</v>
      </c>
      <c r="BD39" s="28">
        <v>7966.8937922467603</v>
      </c>
      <c r="BE39" s="28">
        <v>6234.9332314180101</v>
      </c>
      <c r="BF39" s="28">
        <v>1731.96056082875</v>
      </c>
      <c r="BG39" s="28">
        <v>0.34070292718684703</v>
      </c>
      <c r="BH39" s="28">
        <v>1.07726297742136</v>
      </c>
      <c r="BI39" s="28">
        <v>2612.2255046671298</v>
      </c>
      <c r="BJ39" s="28">
        <v>4.9138742077525501</v>
      </c>
      <c r="BK39" s="28">
        <v>374.26445795426997</v>
      </c>
      <c r="BL39" s="28">
        <v>70.836624446530706</v>
      </c>
      <c r="BM39" s="28">
        <v>27.972238635393399</v>
      </c>
      <c r="BN39" s="28">
        <v>947.82411489666697</v>
      </c>
      <c r="BO39" s="28">
        <v>30.589700012012798</v>
      </c>
      <c r="BP39" s="28">
        <v>380.84123349216799</v>
      </c>
      <c r="BQ39" s="28">
        <v>753.51486854006998</v>
      </c>
      <c r="BR39" s="28">
        <v>15.0876267911352</v>
      </c>
      <c r="BS39" s="28">
        <v>104231.57510232599</v>
      </c>
      <c r="BT39" s="28">
        <v>169.49824787564299</v>
      </c>
      <c r="BU39" s="28">
        <v>2166.8357909495799</v>
      </c>
      <c r="BV39" s="28">
        <v>2.6868065620573402E-2</v>
      </c>
      <c r="BW39" s="28">
        <v>66.811390858975798</v>
      </c>
      <c r="BX39" s="28">
        <v>0.52145761443430105</v>
      </c>
      <c r="BY39" s="28">
        <v>970.45967040310802</v>
      </c>
      <c r="BZ39" s="28">
        <v>172.28433309449201</v>
      </c>
      <c r="CA39" s="51"/>
      <c r="CB39" s="25">
        <f t="shared" si="14"/>
        <v>7.5881578181125455E-5</v>
      </c>
      <c r="CC39" s="25">
        <f t="shared" si="15"/>
        <v>4.8859970563794916E-5</v>
      </c>
      <c r="CD39" s="25">
        <f t="shared" si="16"/>
        <v>2.1089431536121133E-3</v>
      </c>
      <c r="CE39" s="25">
        <f t="shared" si="17"/>
        <v>2.6738302996070894E-3</v>
      </c>
      <c r="CF39" s="25">
        <f t="shared" si="18"/>
        <v>1.3142738990692032E-4</v>
      </c>
      <c r="CG39" s="25">
        <f t="shared" si="19"/>
        <v>-3.8494617663528842E-4</v>
      </c>
      <c r="CH39" s="25">
        <f t="shared" si="20"/>
        <v>1.5506211959673852E-4</v>
      </c>
      <c r="CI39" s="73">
        <f t="shared" si="21"/>
        <v>-0.9967871362367241</v>
      </c>
      <c r="CJ39" s="73">
        <f t="shared" si="22"/>
        <v>1.0603608622277652</v>
      </c>
      <c r="CK39" s="25">
        <f t="shared" si="23"/>
        <v>-1.8029445878203876E-6</v>
      </c>
      <c r="CL39" s="73">
        <f t="shared" si="24"/>
        <v>2.995092061841095</v>
      </c>
      <c r="CM39" s="25">
        <f t="shared" si="25"/>
        <v>8.2092075958146714E-5</v>
      </c>
      <c r="CN39" s="73">
        <f t="shared" si="26"/>
        <v>0.83788199122859996</v>
      </c>
      <c r="CO39" s="25" t="str">
        <f>IF(O39=0,"",(#REF!-O39)/O39)</f>
        <v/>
      </c>
      <c r="CP39" s="25" t="str">
        <f>IF(P39=0,"",(#REF!-P39)/P39)</f>
        <v/>
      </c>
      <c r="CQ39" s="73" t="str">
        <f t="shared" si="27"/>
        <v/>
      </c>
    </row>
    <row r="40" spans="1:95" x14ac:dyDescent="0.3">
      <c r="A40" s="30" t="s">
        <v>39</v>
      </c>
      <c r="B40" s="84">
        <v>5905.5450000000001</v>
      </c>
      <c r="C40" s="84">
        <v>47.008499999999998</v>
      </c>
      <c r="D40" s="84">
        <v>470.85950000000003</v>
      </c>
      <c r="E40" s="84">
        <v>63.244500000000002</v>
      </c>
      <c r="F40" s="84">
        <v>63.244500000000002</v>
      </c>
      <c r="G40" s="84">
        <v>12.451499999999999</v>
      </c>
      <c r="H40" s="84">
        <v>36.054049999999997</v>
      </c>
      <c r="I40" s="85">
        <v>0.81629711360000001</v>
      </c>
      <c r="J40" s="85">
        <v>0.2462647741</v>
      </c>
      <c r="K40" s="84"/>
      <c r="L40" s="85">
        <v>12.747988339000001</v>
      </c>
      <c r="M40" s="84"/>
      <c r="N40" s="85"/>
      <c r="O40" s="84"/>
      <c r="P40" s="84"/>
      <c r="Q40" s="85"/>
      <c r="R40" s="28"/>
      <c r="S40" s="28" t="s">
        <v>39</v>
      </c>
      <c r="T40" s="28">
        <v>0</v>
      </c>
      <c r="U40" s="28">
        <v>0</v>
      </c>
      <c r="V40" s="28">
        <v>0</v>
      </c>
      <c r="W40" s="28">
        <v>0</v>
      </c>
      <c r="X40" s="28">
        <v>1.0151758023289601E-3</v>
      </c>
      <c r="Y40" s="28">
        <v>84.099217556976797</v>
      </c>
      <c r="Z40" s="28">
        <v>0</v>
      </c>
      <c r="AA40" s="28">
        <v>5905.5382988034398</v>
      </c>
      <c r="AB40" s="28">
        <v>3.68805239726186E-3</v>
      </c>
      <c r="AC40" s="28">
        <v>3.5981617070057298E-4</v>
      </c>
      <c r="AD40" s="28">
        <v>1.45207581395195E-3</v>
      </c>
      <c r="AE40" s="28">
        <v>0</v>
      </c>
      <c r="AF40" s="28">
        <v>36.042981451274201</v>
      </c>
      <c r="AG40" s="28">
        <v>36.042981451274201</v>
      </c>
      <c r="AH40" s="28">
        <v>0</v>
      </c>
      <c r="AI40" s="28">
        <v>0</v>
      </c>
      <c r="AJ40" s="28">
        <v>9.3312114131075701E-4</v>
      </c>
      <c r="AK40" s="28">
        <v>0</v>
      </c>
      <c r="AL40" s="28">
        <v>0</v>
      </c>
      <c r="AM40" s="28">
        <v>0</v>
      </c>
      <c r="AN40" s="28">
        <v>0</v>
      </c>
      <c r="AO40" s="28">
        <v>47.008475200758298</v>
      </c>
      <c r="AP40" s="28">
        <v>0</v>
      </c>
      <c r="AQ40" s="28">
        <v>179.64746958999501</v>
      </c>
      <c r="AR40" s="28">
        <v>19.9607990123293</v>
      </c>
      <c r="AS40" s="28">
        <v>199.60826860232399</v>
      </c>
      <c r="AT40" s="28">
        <v>0</v>
      </c>
      <c r="AU40" s="28">
        <v>2.30897532256375E-3</v>
      </c>
      <c r="AV40" s="28">
        <v>0.49227738223184903</v>
      </c>
      <c r="AW40" s="28">
        <v>1.6485403928636301E-3</v>
      </c>
      <c r="AX40" s="28">
        <v>0.66602769005219398</v>
      </c>
      <c r="AY40" s="28">
        <v>1.7374519320755899</v>
      </c>
      <c r="AZ40" s="28">
        <v>4.2158171486521399</v>
      </c>
      <c r="BA40" s="28">
        <v>0.98455821910635599</v>
      </c>
      <c r="BB40" s="28">
        <v>0</v>
      </c>
      <c r="BC40" s="28">
        <v>0.23166054862018201</v>
      </c>
      <c r="BD40" s="28">
        <v>63.244500438787</v>
      </c>
      <c r="BE40" s="28">
        <v>63.244500200371597</v>
      </c>
      <c r="BF40" s="28">
        <v>2.38415404796155E-7</v>
      </c>
      <c r="BG40" s="28">
        <v>0</v>
      </c>
      <c r="BH40" s="28">
        <v>0</v>
      </c>
      <c r="BI40" s="28">
        <v>3.57075732072289</v>
      </c>
      <c r="BJ40" s="28">
        <v>0</v>
      </c>
      <c r="BK40" s="28">
        <v>11.294463532796501</v>
      </c>
      <c r="BL40" s="28">
        <v>2.80887766001422</v>
      </c>
      <c r="BM40" s="28">
        <v>1.5058007881523601</v>
      </c>
      <c r="BN40" s="28">
        <v>28.236784999751901</v>
      </c>
      <c r="BO40" s="28">
        <v>0</v>
      </c>
      <c r="BP40" s="28">
        <v>1.53474871277633</v>
      </c>
      <c r="BQ40" s="28">
        <v>5.9652742274177797</v>
      </c>
      <c r="BR40" s="28">
        <v>3.8001223565204398E-8</v>
      </c>
      <c r="BS40" s="28">
        <v>7.3578258335400104</v>
      </c>
      <c r="BT40" s="28">
        <v>0</v>
      </c>
      <c r="BU40" s="28">
        <v>0</v>
      </c>
      <c r="BV40" s="28">
        <v>0</v>
      </c>
      <c r="BW40" s="28">
        <v>0</v>
      </c>
      <c r="BX40" s="28">
        <v>0</v>
      </c>
      <c r="BY40" s="28">
        <v>36.054009546013198</v>
      </c>
      <c r="BZ40" s="28">
        <v>0</v>
      </c>
      <c r="CA40" s="51"/>
      <c r="CB40" s="25">
        <f t="shared" si="14"/>
        <v>-1.1347295736876547E-6</v>
      </c>
      <c r="CC40" s="25">
        <f t="shared" si="15"/>
        <v>-5.2754803280640024E-7</v>
      </c>
      <c r="CD40" s="25">
        <f t="shared" si="16"/>
        <v>-0.5760767944528592</v>
      </c>
      <c r="CE40" s="25">
        <f t="shared" si="17"/>
        <v>6.9379471392338236E-9</v>
      </c>
      <c r="CF40" s="25">
        <f t="shared" si="18"/>
        <v>3.168205849864256E-9</v>
      </c>
      <c r="CG40" s="25">
        <f t="shared" si="19"/>
        <v>-0.40908116824960761</v>
      </c>
      <c r="CH40" s="25">
        <f t="shared" si="20"/>
        <v>-1.1220372412707771E-6</v>
      </c>
      <c r="CI40" s="73">
        <f t="shared" si="21"/>
        <v>-1</v>
      </c>
      <c r="CJ40" s="73">
        <f t="shared" si="22"/>
        <v>-0.99587770599331948</v>
      </c>
      <c r="CK40" s="25" t="str">
        <f t="shared" si="23"/>
        <v/>
      </c>
      <c r="CL40" s="73">
        <f t="shared" si="24"/>
        <v>1.8273465971888034</v>
      </c>
      <c r="CM40" s="25" t="str">
        <f t="shared" si="25"/>
        <v/>
      </c>
      <c r="CN40" s="73" t="str">
        <f t="shared" si="26"/>
        <v/>
      </c>
      <c r="CO40" s="25" t="str">
        <f>IF(O40=0,"",(#REF!-O40)/O40)</f>
        <v/>
      </c>
      <c r="CP40" s="25" t="str">
        <f>IF(P40=0,"",(#REF!-P40)/P40)</f>
        <v/>
      </c>
      <c r="CQ40" s="73" t="str">
        <f t="shared" si="27"/>
        <v/>
      </c>
    </row>
    <row r="41" spans="1:95" x14ac:dyDescent="0.3">
      <c r="A41" s="30" t="s">
        <v>40</v>
      </c>
      <c r="B41" s="84">
        <v>18303.755486999999</v>
      </c>
      <c r="C41" s="84">
        <v>1122.9750343999999</v>
      </c>
      <c r="D41" s="84">
        <v>13163.318984</v>
      </c>
      <c r="E41" s="84">
        <v>1844.5396049000001</v>
      </c>
      <c r="F41" s="84">
        <v>1637.6744358999999</v>
      </c>
      <c r="G41" s="84">
        <v>9680.2746822000008</v>
      </c>
      <c r="H41" s="84">
        <v>403.06819595000002</v>
      </c>
      <c r="I41" s="85">
        <v>9.9803920098999992</v>
      </c>
      <c r="J41" s="85">
        <v>15.542398994999999</v>
      </c>
      <c r="K41" s="84">
        <v>109.235338</v>
      </c>
      <c r="L41" s="85">
        <v>32.933694791999997</v>
      </c>
      <c r="M41" s="84">
        <v>298.99189339999998</v>
      </c>
      <c r="N41" s="85">
        <v>17.138876</v>
      </c>
      <c r="O41" s="84"/>
      <c r="P41" s="84"/>
      <c r="Q41" s="85"/>
      <c r="R41" s="28"/>
      <c r="S41" s="28" t="s">
        <v>40</v>
      </c>
      <c r="T41" s="28">
        <v>3.0613089868996202</v>
      </c>
      <c r="U41" s="28">
        <v>1.61688292162898</v>
      </c>
      <c r="V41" s="28">
        <v>1.61688292162898</v>
      </c>
      <c r="W41" s="28">
        <v>0.30882914499247399</v>
      </c>
      <c r="X41" s="28">
        <v>40.326310062692002</v>
      </c>
      <c r="Y41" s="28">
        <v>256.68567969074297</v>
      </c>
      <c r="Z41" s="28">
        <v>109.467193571763</v>
      </c>
      <c r="AA41" s="28">
        <v>18307.050928049499</v>
      </c>
      <c r="AB41" s="28">
        <v>31.835969161216301</v>
      </c>
      <c r="AC41" s="28">
        <v>12.7970648352167</v>
      </c>
      <c r="AD41" s="28">
        <v>0.10760473068298</v>
      </c>
      <c r="AE41" s="28">
        <v>33.1572911939218</v>
      </c>
      <c r="AF41" s="28">
        <v>63.793613564200903</v>
      </c>
      <c r="AG41" s="28">
        <v>63.793613564200903</v>
      </c>
      <c r="AH41" s="28">
        <v>299.06632630006101</v>
      </c>
      <c r="AI41" s="28">
        <v>0</v>
      </c>
      <c r="AJ41" s="28">
        <v>2.0605496415087301</v>
      </c>
      <c r="AK41" s="28">
        <v>1.51370160020281E-2</v>
      </c>
      <c r="AL41" s="28">
        <v>0.40526221862133999</v>
      </c>
      <c r="AM41" s="28">
        <v>20.274734132067699</v>
      </c>
      <c r="AN41" s="28">
        <v>0.202618842522196</v>
      </c>
      <c r="AO41" s="28">
        <v>1123.2460980681601</v>
      </c>
      <c r="AP41" s="28">
        <v>0</v>
      </c>
      <c r="AQ41" s="28">
        <v>11756.781839203601</v>
      </c>
      <c r="AR41" s="28">
        <v>1306.3092425884399</v>
      </c>
      <c r="AS41" s="28">
        <v>13063.091081792099</v>
      </c>
      <c r="AT41" s="28">
        <v>7.8324183867677796E-2</v>
      </c>
      <c r="AU41" s="28">
        <v>6.7908539167936004</v>
      </c>
      <c r="AV41" s="28">
        <v>71.527153121689594</v>
      </c>
      <c r="AW41" s="28">
        <v>75.502609552832993</v>
      </c>
      <c r="AX41" s="28">
        <v>44.200914363579301</v>
      </c>
      <c r="AY41" s="28">
        <v>10.635256849512601</v>
      </c>
      <c r="AZ41" s="28">
        <v>75.374179375099899</v>
      </c>
      <c r="BA41" s="28">
        <v>38.0348122057014</v>
      </c>
      <c r="BB41" s="28">
        <v>2.0998983669262599E-2</v>
      </c>
      <c r="BC41" s="28">
        <v>21.301728600429701</v>
      </c>
      <c r="BD41" s="28">
        <v>1845.0774697443201</v>
      </c>
      <c r="BE41" s="28">
        <v>1638.1240554697099</v>
      </c>
      <c r="BF41" s="28">
        <v>206.95341427461</v>
      </c>
      <c r="BG41" s="28">
        <v>0.22622364457084199</v>
      </c>
      <c r="BH41" s="28">
        <v>0.33258786766756498</v>
      </c>
      <c r="BI41" s="28">
        <v>722.98694839234395</v>
      </c>
      <c r="BJ41" s="28">
        <v>15.6627376554947</v>
      </c>
      <c r="BK41" s="28">
        <v>83.394467574033897</v>
      </c>
      <c r="BL41" s="28">
        <v>16.184500413013801</v>
      </c>
      <c r="BM41" s="28">
        <v>6.9981558696689197</v>
      </c>
      <c r="BN41" s="28">
        <v>208.47955237311001</v>
      </c>
      <c r="BO41" s="28">
        <v>8.6572512054700894</v>
      </c>
      <c r="BP41" s="28">
        <v>131.859203411321</v>
      </c>
      <c r="BQ41" s="28">
        <v>185.878450950683</v>
      </c>
      <c r="BR41" s="28">
        <v>5.0261838181264</v>
      </c>
      <c r="BS41" s="28">
        <v>9800.0747394744303</v>
      </c>
      <c r="BT41" s="28">
        <v>56.8622034696075</v>
      </c>
      <c r="BU41" s="28">
        <v>200.810938867712</v>
      </c>
      <c r="BV41" s="28">
        <v>4.4191071285901096</v>
      </c>
      <c r="BW41" s="28">
        <v>34.308088011296299</v>
      </c>
      <c r="BX41" s="28">
        <v>8.3258191436748792</v>
      </c>
      <c r="BY41" s="28">
        <v>403.50167840021601</v>
      </c>
      <c r="BZ41" s="28">
        <v>62.591092525599002</v>
      </c>
      <c r="CA41" s="51"/>
      <c r="CB41" s="25">
        <f t="shared" si="14"/>
        <v>1.8004179808023071E-4</v>
      </c>
      <c r="CC41" s="25">
        <f t="shared" si="15"/>
        <v>2.4137995935503894E-4</v>
      </c>
      <c r="CD41" s="25">
        <f t="shared" si="16"/>
        <v>-7.6141816763482693E-3</v>
      </c>
      <c r="CE41" s="25">
        <f t="shared" si="17"/>
        <v>2.9159842536920937E-4</v>
      </c>
      <c r="CF41" s="25">
        <f t="shared" si="18"/>
        <v>2.745475900787776E-4</v>
      </c>
      <c r="CG41" s="25">
        <f t="shared" si="19"/>
        <v>1.2375687798892393E-2</v>
      </c>
      <c r="CH41" s="25">
        <f t="shared" si="20"/>
        <v>1.0754568447016923E-3</v>
      </c>
      <c r="CI41" s="73">
        <f t="shared" si="21"/>
        <v>-0.83799404672430489</v>
      </c>
      <c r="CJ41" s="73">
        <f t="shared" si="22"/>
        <v>1.5946001048914653</v>
      </c>
      <c r="CK41" s="25">
        <f t="shared" si="23"/>
        <v>2.1225326529680918E-3</v>
      </c>
      <c r="CL41" s="73">
        <f t="shared" si="24"/>
        <v>0.93703178362171391</v>
      </c>
      <c r="CM41" s="25">
        <f t="shared" si="25"/>
        <v>2.4894621461006621E-4</v>
      </c>
      <c r="CN41" s="73">
        <f t="shared" si="26"/>
        <v>0.18296754886771452</v>
      </c>
      <c r="CO41" s="25" t="str">
        <f>IF(O41=0,"",(#REF!-O41)/O41)</f>
        <v/>
      </c>
      <c r="CP41" s="25" t="str">
        <f>IF(P41=0,"",(#REF!-P41)/P41)</f>
        <v/>
      </c>
      <c r="CQ41" s="73" t="str">
        <f t="shared" si="27"/>
        <v/>
      </c>
    </row>
    <row r="42" spans="1:95" x14ac:dyDescent="0.3">
      <c r="A42" s="30" t="s">
        <v>41</v>
      </c>
      <c r="B42" s="84">
        <v>366.1</v>
      </c>
      <c r="C42" s="84">
        <v>0</v>
      </c>
      <c r="D42" s="84">
        <v>1055.7</v>
      </c>
      <c r="E42" s="84">
        <v>23.205401999999999</v>
      </c>
      <c r="F42" s="84">
        <v>17.557402</v>
      </c>
      <c r="G42" s="84">
        <v>837.1</v>
      </c>
      <c r="H42" s="84">
        <v>80.2</v>
      </c>
      <c r="I42" s="85">
        <v>0.40931833000000001</v>
      </c>
      <c r="J42" s="85">
        <v>0.90448594000000004</v>
      </c>
      <c r="K42" s="84"/>
      <c r="L42" s="85">
        <v>0.43634309999999998</v>
      </c>
      <c r="M42" s="84">
        <v>37.631725000000003</v>
      </c>
      <c r="N42" s="85"/>
      <c r="O42" s="84"/>
      <c r="P42" s="84"/>
      <c r="Q42" s="85"/>
      <c r="R42" s="28"/>
      <c r="S42" s="28" t="s">
        <v>41</v>
      </c>
      <c r="T42" s="28">
        <v>0</v>
      </c>
      <c r="U42" s="28">
        <v>0</v>
      </c>
      <c r="V42" s="28">
        <v>0</v>
      </c>
      <c r="W42" s="28">
        <v>0</v>
      </c>
      <c r="X42" s="28">
        <v>2.7686804034481999E-2</v>
      </c>
      <c r="Y42" s="28">
        <v>8.5340802561054705</v>
      </c>
      <c r="Z42" s="28">
        <v>0</v>
      </c>
      <c r="AA42" s="28">
        <v>366.11073102619599</v>
      </c>
      <c r="AB42" s="28">
        <v>0.100583031832503</v>
      </c>
      <c r="AC42" s="28">
        <v>1.6376696029709901</v>
      </c>
      <c r="AD42" s="28">
        <v>3.96021795605416E-2</v>
      </c>
      <c r="AE42" s="28">
        <v>0</v>
      </c>
      <c r="AF42" s="28">
        <v>3.6401562072251998</v>
      </c>
      <c r="AG42" s="28">
        <v>3.6401562072251998</v>
      </c>
      <c r="AH42" s="28">
        <v>37.6317691826033</v>
      </c>
      <c r="AI42" s="28">
        <v>0</v>
      </c>
      <c r="AJ42" s="28">
        <v>1.22496884789146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978.55117799897403</v>
      </c>
      <c r="AR42" s="28">
        <v>108.727961573174</v>
      </c>
      <c r="AS42" s="28">
        <v>1087.2791395721399</v>
      </c>
      <c r="AT42" s="28">
        <v>0</v>
      </c>
      <c r="AU42" s="28">
        <v>2.24316419693998</v>
      </c>
      <c r="AV42" s="28">
        <v>0.37320653950407001</v>
      </c>
      <c r="AW42" s="28">
        <v>22.498555561913001</v>
      </c>
      <c r="AX42" s="28">
        <v>0.27776456523531501</v>
      </c>
      <c r="AY42" s="28">
        <v>0.27952950145008998</v>
      </c>
      <c r="AZ42" s="28">
        <v>2.8738251818537499</v>
      </c>
      <c r="BA42" s="28">
        <v>0.30132200594696701</v>
      </c>
      <c r="BB42" s="28">
        <v>0</v>
      </c>
      <c r="BC42" s="28">
        <v>5.9836814958801103E-2</v>
      </c>
      <c r="BD42" s="28">
        <v>23.216783492209998</v>
      </c>
      <c r="BE42" s="28">
        <v>17.568783073331801</v>
      </c>
      <c r="BF42" s="28">
        <v>5.6480004188781701</v>
      </c>
      <c r="BG42" s="28">
        <v>0</v>
      </c>
      <c r="BH42" s="28">
        <v>1.4010577776308001E-3</v>
      </c>
      <c r="BI42" s="28">
        <v>3.46271509769231</v>
      </c>
      <c r="BJ42" s="28">
        <v>0</v>
      </c>
      <c r="BK42" s="28">
        <v>1.9696606819998099</v>
      </c>
      <c r="BL42" s="28">
        <v>0.46320203762187401</v>
      </c>
      <c r="BM42" s="28">
        <v>0.24487503966666099</v>
      </c>
      <c r="BN42" s="28">
        <v>5.0936774135374803</v>
      </c>
      <c r="BO42" s="28">
        <v>1.38641685866322</v>
      </c>
      <c r="BP42" s="28">
        <v>0.68897812952154203</v>
      </c>
      <c r="BQ42" s="28">
        <v>1.45745393720134</v>
      </c>
      <c r="BR42" s="28">
        <v>2.1335069364187002E-2</v>
      </c>
      <c r="BS42" s="28">
        <v>831.56682662680601</v>
      </c>
      <c r="BT42" s="28">
        <v>14.727993459905401</v>
      </c>
      <c r="BU42" s="28">
        <v>20.2159345020034</v>
      </c>
      <c r="BV42" s="28">
        <v>0</v>
      </c>
      <c r="BW42" s="28">
        <v>11.979030205973199</v>
      </c>
      <c r="BX42" s="28">
        <v>0</v>
      </c>
      <c r="BY42" s="28">
        <v>80.2001509119969</v>
      </c>
      <c r="BZ42" s="28">
        <v>37.300448909136499</v>
      </c>
      <c r="CA42" s="51"/>
      <c r="CB42" s="25">
        <f t="shared" si="14"/>
        <v>2.9311735034060806E-5</v>
      </c>
      <c r="CC42" s="25" t="str">
        <f t="shared" si="15"/>
        <v/>
      </c>
      <c r="CD42" s="25">
        <f t="shared" si="16"/>
        <v>2.9912986238647216E-2</v>
      </c>
      <c r="CE42" s="25">
        <f t="shared" si="17"/>
        <v>4.9046735798841438E-4</v>
      </c>
      <c r="CF42" s="25">
        <f t="shared" si="18"/>
        <v>6.4822080919495727E-4</v>
      </c>
      <c r="CG42" s="25">
        <f t="shared" si="19"/>
        <v>-6.6099311589941671E-3</v>
      </c>
      <c r="CH42" s="25">
        <f t="shared" si="20"/>
        <v>1.8816957219103147E-6</v>
      </c>
      <c r="CI42" s="73">
        <f t="shared" si="21"/>
        <v>-1</v>
      </c>
      <c r="CJ42" s="73">
        <f t="shared" si="22"/>
        <v>-0.96938945890692119</v>
      </c>
      <c r="CK42" s="25" t="str">
        <f t="shared" si="23"/>
        <v/>
      </c>
      <c r="CL42" s="73">
        <f t="shared" si="24"/>
        <v>7.3424172565698864</v>
      </c>
      <c r="CM42" s="25">
        <f t="shared" si="25"/>
        <v>1.1740786077933081E-6</v>
      </c>
      <c r="CN42" s="73" t="str">
        <f t="shared" si="26"/>
        <v/>
      </c>
      <c r="CO42" s="25" t="str">
        <f>IF(O42=0,"",(#REF!-O42)/O42)</f>
        <v/>
      </c>
      <c r="CP42" s="25" t="str">
        <f>IF(P42=0,"",(#REF!-P42)/P42)</f>
        <v/>
      </c>
      <c r="CQ42" s="73" t="str">
        <f t="shared" si="27"/>
        <v/>
      </c>
    </row>
    <row r="43" spans="1:95" x14ac:dyDescent="0.3">
      <c r="A43" s="30" t="s">
        <v>42</v>
      </c>
      <c r="B43" s="84">
        <v>4340.2316803000003</v>
      </c>
      <c r="C43" s="84">
        <v>91.015007979000004</v>
      </c>
      <c r="D43" s="84">
        <v>18804.674949</v>
      </c>
      <c r="E43" s="84">
        <v>3278.9993697</v>
      </c>
      <c r="F43" s="84">
        <v>2905.2464995</v>
      </c>
      <c r="G43" s="84">
        <v>31252.379413999999</v>
      </c>
      <c r="H43" s="84">
        <v>646.53488642000002</v>
      </c>
      <c r="I43" s="85">
        <v>1.7889650895</v>
      </c>
      <c r="J43" s="85">
        <v>0.72554024780000004</v>
      </c>
      <c r="K43" s="84"/>
      <c r="L43" s="85">
        <v>4.8147883127000002</v>
      </c>
      <c r="M43" s="84">
        <v>382.31899261000001</v>
      </c>
      <c r="N43" s="85"/>
      <c r="O43" s="84"/>
      <c r="P43" s="84"/>
      <c r="Q43" s="85"/>
      <c r="R43" s="28"/>
      <c r="S43" s="28" t="s">
        <v>42</v>
      </c>
      <c r="T43" s="28">
        <v>1.1091421838811E-2</v>
      </c>
      <c r="U43" s="28">
        <v>0</v>
      </c>
      <c r="V43" s="28">
        <v>0</v>
      </c>
      <c r="W43" s="28">
        <v>0</v>
      </c>
      <c r="X43" s="28">
        <v>0.51208044174260403</v>
      </c>
      <c r="Y43" s="28">
        <v>255.39986768668001</v>
      </c>
      <c r="Z43" s="28">
        <v>0</v>
      </c>
      <c r="AA43" s="28">
        <v>4340.2470505163201</v>
      </c>
      <c r="AB43" s="28">
        <v>0.22077331921443899</v>
      </c>
      <c r="AC43" s="28">
        <v>11.406739508148499</v>
      </c>
      <c r="AD43" s="28">
        <v>8.6924207427416203E-2</v>
      </c>
      <c r="AE43" s="28">
        <v>0</v>
      </c>
      <c r="AF43" s="28">
        <v>108.02876349530401</v>
      </c>
      <c r="AG43" s="28">
        <v>108.02876349530401</v>
      </c>
      <c r="AH43" s="28">
        <v>382.31846346762501</v>
      </c>
      <c r="AI43" s="28">
        <v>0</v>
      </c>
      <c r="AJ43" s="28">
        <v>8.4452806384050501</v>
      </c>
      <c r="AK43" s="28">
        <v>0</v>
      </c>
      <c r="AL43" s="28">
        <v>0</v>
      </c>
      <c r="AM43" s="28">
        <v>0</v>
      </c>
      <c r="AN43" s="28">
        <v>0</v>
      </c>
      <c r="AO43" s="28">
        <v>91.014967392188197</v>
      </c>
      <c r="AP43" s="28">
        <v>0</v>
      </c>
      <c r="AQ43" s="28">
        <v>17007.123690197001</v>
      </c>
      <c r="AR43" s="28">
        <v>1889.6804665704999</v>
      </c>
      <c r="AS43" s="28">
        <v>18896.804156767499</v>
      </c>
      <c r="AT43" s="28">
        <v>0</v>
      </c>
      <c r="AU43" s="28">
        <v>15.3864386173646</v>
      </c>
      <c r="AV43" s="28">
        <v>164.407057046651</v>
      </c>
      <c r="AW43" s="28">
        <v>160.47883960829401</v>
      </c>
      <c r="AX43" s="28">
        <v>96.056413989707806</v>
      </c>
      <c r="AY43" s="28">
        <v>7.0205178782991302</v>
      </c>
      <c r="AZ43" s="28">
        <v>130.40323992888599</v>
      </c>
      <c r="BA43" s="28">
        <v>82.416752668609405</v>
      </c>
      <c r="BB43" s="28">
        <v>0</v>
      </c>
      <c r="BC43" s="28">
        <v>13.409568986379201</v>
      </c>
      <c r="BD43" s="28">
        <v>3279.04974282074</v>
      </c>
      <c r="BE43" s="28">
        <v>2905.2972490636098</v>
      </c>
      <c r="BF43" s="28">
        <v>373.75249375712502</v>
      </c>
      <c r="BG43" s="28">
        <v>0</v>
      </c>
      <c r="BH43" s="28">
        <v>0.77772529207383201</v>
      </c>
      <c r="BI43" s="28">
        <v>1606.68608962346</v>
      </c>
      <c r="BJ43" s="28">
        <v>4.8343832073943001E-2</v>
      </c>
      <c r="BK43" s="28">
        <v>64.377197701583398</v>
      </c>
      <c r="BL43" s="28">
        <v>17.218947289419901</v>
      </c>
      <c r="BM43" s="28">
        <v>5.5252271684277101</v>
      </c>
      <c r="BN43" s="28">
        <v>160.73286416163401</v>
      </c>
      <c r="BO43" s="28">
        <v>10.1576645728626</v>
      </c>
      <c r="BP43" s="28">
        <v>250.417628110599</v>
      </c>
      <c r="BQ43" s="28">
        <v>294.00255656428101</v>
      </c>
      <c r="BR43" s="28">
        <v>11.797118821525499</v>
      </c>
      <c r="BS43" s="28">
        <v>31167.175721574102</v>
      </c>
      <c r="BT43" s="28">
        <v>105.71207519092999</v>
      </c>
      <c r="BU43" s="28">
        <v>710.47968114775995</v>
      </c>
      <c r="BV43" s="28">
        <v>0</v>
      </c>
      <c r="BW43" s="28">
        <v>84.006772086331196</v>
      </c>
      <c r="BX43" s="28">
        <v>1.22463191016749E-2</v>
      </c>
      <c r="BY43" s="28">
        <v>646.53577898915705</v>
      </c>
      <c r="BZ43" s="28">
        <v>260.87903601087697</v>
      </c>
      <c r="CA43" s="51"/>
      <c r="CB43" s="25">
        <f t="shared" si="14"/>
        <v>3.541335452094994E-6</v>
      </c>
      <c r="CC43" s="25">
        <f t="shared" si="15"/>
        <v>-4.4593537601935559E-7</v>
      </c>
      <c r="CD43" s="25">
        <f t="shared" si="16"/>
        <v>4.8992714852748968E-3</v>
      </c>
      <c r="CE43" s="25">
        <f t="shared" si="17"/>
        <v>1.5362345356173034E-5</v>
      </c>
      <c r="CF43" s="25">
        <f t="shared" si="18"/>
        <v>1.7468247055285754E-5</v>
      </c>
      <c r="CG43" s="25">
        <f t="shared" si="19"/>
        <v>-2.7263105729392551E-3</v>
      </c>
      <c r="CH43" s="25">
        <f t="shared" si="20"/>
        <v>1.3805429154388237E-6</v>
      </c>
      <c r="CI43" s="73">
        <f t="shared" si="21"/>
        <v>-1</v>
      </c>
      <c r="CJ43" s="73">
        <f t="shared" si="22"/>
        <v>-0.29420808384462993</v>
      </c>
      <c r="CK43" s="25" t="str">
        <f t="shared" si="23"/>
        <v/>
      </c>
      <c r="CL43" s="73">
        <f t="shared" si="24"/>
        <v>21.436866686403594</v>
      </c>
      <c r="CM43" s="25">
        <f t="shared" si="25"/>
        <v>-1.3840337132836997E-6</v>
      </c>
      <c r="CN43" s="73" t="str">
        <f t="shared" si="26"/>
        <v/>
      </c>
      <c r="CO43" s="25" t="str">
        <f>IF(O43=0,"",(#REF!-O43)/O43)</f>
        <v/>
      </c>
      <c r="CP43" s="25" t="str">
        <f>IF(P43=0,"",(#REF!-P43)/P43)</f>
        <v/>
      </c>
      <c r="CQ43" s="73" t="str">
        <f t="shared" si="27"/>
        <v/>
      </c>
    </row>
    <row r="44" spans="1:95" x14ac:dyDescent="0.3">
      <c r="A44" s="30" t="s">
        <v>43</v>
      </c>
      <c r="B44" s="84">
        <v>155645.53909999999</v>
      </c>
      <c r="C44" s="84">
        <v>3462.2267947</v>
      </c>
      <c r="D44" s="84">
        <v>110474.7086</v>
      </c>
      <c r="E44" s="84">
        <v>17302.1767</v>
      </c>
      <c r="F44" s="84">
        <v>13402.374175000001</v>
      </c>
      <c r="G44" s="84">
        <v>247808.16149999999</v>
      </c>
      <c r="H44" s="84">
        <v>2896.2177999999999</v>
      </c>
      <c r="I44" s="85">
        <v>37.476860287000001</v>
      </c>
      <c r="J44" s="85">
        <v>33.540857666999997</v>
      </c>
      <c r="K44" s="84">
        <v>1.4752873413000001</v>
      </c>
      <c r="L44" s="85">
        <v>260.83937307999997</v>
      </c>
      <c r="M44" s="84">
        <v>514.44193976999998</v>
      </c>
      <c r="N44" s="85">
        <v>0.38</v>
      </c>
      <c r="O44" s="84"/>
      <c r="P44" s="84"/>
      <c r="Q44" s="85"/>
      <c r="R44" s="28"/>
      <c r="S44" s="28" t="s">
        <v>43</v>
      </c>
      <c r="T44" s="28">
        <v>0.44415514077654999</v>
      </c>
      <c r="U44" s="28">
        <v>0.60900657108856704</v>
      </c>
      <c r="V44" s="28">
        <v>0.59149165375510604</v>
      </c>
      <c r="W44" s="28">
        <v>0.63930415124334095</v>
      </c>
      <c r="X44" s="28">
        <v>59.535446079411102</v>
      </c>
      <c r="Y44" s="28">
        <v>3824.3388313781502</v>
      </c>
      <c r="Z44" s="28">
        <v>1.4787006034804899</v>
      </c>
      <c r="AA44" s="28">
        <v>155651.348902589</v>
      </c>
      <c r="AB44" s="28">
        <v>18.738550627150399</v>
      </c>
      <c r="AC44" s="28">
        <v>193.20167985920099</v>
      </c>
      <c r="AD44" s="28">
        <v>6.1298300698711197</v>
      </c>
      <c r="AE44" s="28">
        <v>4.10068952918426</v>
      </c>
      <c r="AF44" s="28">
        <v>1064.75145357099</v>
      </c>
      <c r="AG44" s="28">
        <v>1064.75145357099</v>
      </c>
      <c r="AH44" s="28">
        <v>514.46191009584004</v>
      </c>
      <c r="AI44" s="28">
        <v>0</v>
      </c>
      <c r="AJ44" s="28">
        <v>24.0268117678349</v>
      </c>
      <c r="AK44" s="28">
        <v>0.12083071779070401</v>
      </c>
      <c r="AL44" s="28">
        <v>0.29027460452869902</v>
      </c>
      <c r="AM44" s="28">
        <v>0.42332512670115102</v>
      </c>
      <c r="AN44" s="28">
        <v>5.44795859871854E-2</v>
      </c>
      <c r="AO44" s="28">
        <v>3462.5633539157202</v>
      </c>
      <c r="AP44" s="28">
        <v>0</v>
      </c>
      <c r="AQ44" s="28">
        <v>100190.961592003</v>
      </c>
      <c r="AR44" s="28">
        <v>11132.329540566499</v>
      </c>
      <c r="AS44" s="28">
        <v>111323.29113256899</v>
      </c>
      <c r="AT44" s="28">
        <v>0.114794751671801</v>
      </c>
      <c r="AU44" s="28">
        <v>57.1280074236278</v>
      </c>
      <c r="AV44" s="28">
        <v>403.44901998371898</v>
      </c>
      <c r="AW44" s="28">
        <v>742.39758642247898</v>
      </c>
      <c r="AX44" s="28">
        <v>974.77154720002898</v>
      </c>
      <c r="AY44" s="28">
        <v>132.023858972993</v>
      </c>
      <c r="AZ44" s="28">
        <v>585.97779281348596</v>
      </c>
      <c r="BA44" s="28">
        <v>304.75478337493598</v>
      </c>
      <c r="BB44" s="28">
        <v>5.2196011750635201</v>
      </c>
      <c r="BC44" s="28">
        <v>55.631917239601698</v>
      </c>
      <c r="BD44" s="28">
        <v>17303.653820322099</v>
      </c>
      <c r="BE44" s="28">
        <v>13403.7546012082</v>
      </c>
      <c r="BF44" s="28">
        <v>3899.89921911385</v>
      </c>
      <c r="BG44" s="28">
        <v>57.437942329771701</v>
      </c>
      <c r="BH44" s="28">
        <v>2.2636296958221802</v>
      </c>
      <c r="BI44" s="28">
        <v>3203.22155230109</v>
      </c>
      <c r="BJ44" s="28">
        <v>11.388496266225699</v>
      </c>
      <c r="BK44" s="28">
        <v>1534.35207530917</v>
      </c>
      <c r="BL44" s="28">
        <v>241.43017246316799</v>
      </c>
      <c r="BM44" s="28">
        <v>135.16098436828599</v>
      </c>
      <c r="BN44" s="28">
        <v>3840.5313054010799</v>
      </c>
      <c r="BO44" s="28">
        <v>114.183456229199</v>
      </c>
      <c r="BP44" s="28">
        <v>708.41552541488102</v>
      </c>
      <c r="BQ44" s="28">
        <v>1157.40509951996</v>
      </c>
      <c r="BR44" s="28">
        <v>50.319297378939602</v>
      </c>
      <c r="BS44" s="28">
        <v>247736.613594597</v>
      </c>
      <c r="BT44" s="28">
        <v>519.52448276457301</v>
      </c>
      <c r="BU44" s="28">
        <v>6385.8420491772204</v>
      </c>
      <c r="BV44" s="28">
        <v>0.199520672184168</v>
      </c>
      <c r="BW44" s="28">
        <v>215.43123664032899</v>
      </c>
      <c r="BX44" s="28">
        <v>4.5869607925356002</v>
      </c>
      <c r="BY44" s="28">
        <v>2896.9368510869899</v>
      </c>
      <c r="BZ44" s="28">
        <v>585.52437751537695</v>
      </c>
      <c r="CA44" s="51"/>
      <c r="CB44" s="25">
        <f t="shared" si="14"/>
        <v>3.7327138462182384E-5</v>
      </c>
      <c r="CC44" s="25">
        <f t="shared" si="15"/>
        <v>9.7208887712202705E-5</v>
      </c>
      <c r="CD44" s="25">
        <f t="shared" si="16"/>
        <v>7.6812380256325455E-3</v>
      </c>
      <c r="CE44" s="25">
        <f t="shared" si="17"/>
        <v>8.5371936011896497E-5</v>
      </c>
      <c r="CF44" s="25">
        <f t="shared" si="18"/>
        <v>1.02998632195659E-4</v>
      </c>
      <c r="CG44" s="25">
        <f t="shared" si="19"/>
        <v>-2.8872295799259074E-4</v>
      </c>
      <c r="CH44" s="25">
        <f t="shared" si="20"/>
        <v>2.4827244932684994E-4</v>
      </c>
      <c r="CI44" s="73">
        <f t="shared" si="21"/>
        <v>-0.98421715028352352</v>
      </c>
      <c r="CJ44" s="73">
        <f t="shared" si="22"/>
        <v>0.77501263296515288</v>
      </c>
      <c r="CK44" s="25">
        <f t="shared" si="23"/>
        <v>2.3136253426279388E-3</v>
      </c>
      <c r="CL44" s="73">
        <f t="shared" si="24"/>
        <v>3.0820196774680504</v>
      </c>
      <c r="CM44" s="25">
        <f t="shared" si="25"/>
        <v>3.8819396896356583E-5</v>
      </c>
      <c r="CN44" s="73">
        <f t="shared" si="26"/>
        <v>0.11401349131881847</v>
      </c>
      <c r="CO44" s="25" t="str">
        <f>IF(O44=0,"",(#REF!-O44)/O44)</f>
        <v/>
      </c>
      <c r="CP44" s="25" t="str">
        <f>IF(P44=0,"",(#REF!-P44)/P44)</f>
        <v/>
      </c>
      <c r="CQ44" s="73" t="str">
        <f t="shared" si="27"/>
        <v/>
      </c>
    </row>
    <row r="45" spans="1:95" x14ac:dyDescent="0.3">
      <c r="A45" s="30" t="s">
        <v>44</v>
      </c>
      <c r="B45" s="84">
        <v>11688.617584</v>
      </c>
      <c r="C45" s="84">
        <v>237.757643</v>
      </c>
      <c r="D45" s="84">
        <v>28215.953802</v>
      </c>
      <c r="E45" s="84">
        <v>1875.4356009999999</v>
      </c>
      <c r="F45" s="84">
        <v>1601.983956</v>
      </c>
      <c r="G45" s="84">
        <v>14772.871932</v>
      </c>
      <c r="H45" s="84">
        <v>285.92963099999997</v>
      </c>
      <c r="I45" s="85">
        <v>3.3244094771000001</v>
      </c>
      <c r="J45" s="85">
        <v>1.0353398733000001</v>
      </c>
      <c r="K45" s="84"/>
      <c r="L45" s="85">
        <v>10.041499863</v>
      </c>
      <c r="M45" s="84">
        <v>118.95578999999999</v>
      </c>
      <c r="N45" s="85">
        <v>5.2499899199999998E-2</v>
      </c>
      <c r="O45" s="84"/>
      <c r="P45" s="84"/>
      <c r="Q45" s="85"/>
      <c r="R45" s="28"/>
      <c r="S45" s="28" t="s">
        <v>44</v>
      </c>
      <c r="T45" s="28">
        <v>0</v>
      </c>
      <c r="U45" s="28">
        <v>8.1185823541090208E-3</v>
      </c>
      <c r="V45" s="28">
        <v>8.1185823541090208E-3</v>
      </c>
      <c r="W45" s="28">
        <v>3.2720727287157501E-3</v>
      </c>
      <c r="X45" s="28">
        <v>0.93038810553380302</v>
      </c>
      <c r="Y45" s="28">
        <v>160.83590038081999</v>
      </c>
      <c r="Z45" s="28">
        <v>0</v>
      </c>
      <c r="AA45" s="28">
        <v>11689.2309300863</v>
      </c>
      <c r="AB45" s="28">
        <v>0.56661924286512699</v>
      </c>
      <c r="AC45" s="28">
        <v>9.7284943529152095</v>
      </c>
      <c r="AD45" s="28">
        <v>1.40659494655367</v>
      </c>
      <c r="AE45" s="28">
        <v>0</v>
      </c>
      <c r="AF45" s="28">
        <v>58.210457926039297</v>
      </c>
      <c r="AG45" s="28">
        <v>58.210457926039297</v>
      </c>
      <c r="AH45" s="28">
        <v>119.129980770405</v>
      </c>
      <c r="AI45" s="28">
        <v>0</v>
      </c>
      <c r="AJ45" s="28">
        <v>3.5429823943837202</v>
      </c>
      <c r="AK45" s="28">
        <v>0</v>
      </c>
      <c r="AL45" s="28">
        <v>0</v>
      </c>
      <c r="AM45" s="28">
        <v>0</v>
      </c>
      <c r="AN45" s="28">
        <v>0</v>
      </c>
      <c r="AO45" s="28">
        <v>237.761995804273</v>
      </c>
      <c r="AP45" s="28">
        <v>0</v>
      </c>
      <c r="AQ45" s="28">
        <v>25878.196687892501</v>
      </c>
      <c r="AR45" s="28">
        <v>2875.3555144798402</v>
      </c>
      <c r="AS45" s="28">
        <v>28753.552202372401</v>
      </c>
      <c r="AT45" s="28">
        <v>0</v>
      </c>
      <c r="AU45" s="28">
        <v>6.9419921324647103</v>
      </c>
      <c r="AV45" s="28">
        <v>85.950782959925405</v>
      </c>
      <c r="AW45" s="28">
        <v>69.148734494224399</v>
      </c>
      <c r="AX45" s="28">
        <v>50.785204593991203</v>
      </c>
      <c r="AY45" s="28">
        <v>5.9652471301884296</v>
      </c>
      <c r="AZ45" s="28">
        <v>73.821039963954405</v>
      </c>
      <c r="BA45" s="28">
        <v>44.212882188418</v>
      </c>
      <c r="BB45" s="28">
        <v>0</v>
      </c>
      <c r="BC45" s="28">
        <v>7.2518369728445604</v>
      </c>
      <c r="BD45" s="28">
        <v>1876.0111028153401</v>
      </c>
      <c r="BE45" s="28">
        <v>1602.34579750275</v>
      </c>
      <c r="BF45" s="28">
        <v>273.66530531258798</v>
      </c>
      <c r="BG45" s="28">
        <v>0</v>
      </c>
      <c r="BH45" s="28">
        <v>0.40133377158903599</v>
      </c>
      <c r="BI45" s="28">
        <v>837.205169245413</v>
      </c>
      <c r="BJ45" s="28">
        <v>0</v>
      </c>
      <c r="BK45" s="28">
        <v>51.094511061249797</v>
      </c>
      <c r="BL45" s="28">
        <v>13.124253085864501</v>
      </c>
      <c r="BM45" s="28">
        <v>5.20665296427961</v>
      </c>
      <c r="BN45" s="28">
        <v>127.59724749990301</v>
      </c>
      <c r="BO45" s="28">
        <v>5.5689551301981401</v>
      </c>
      <c r="BP45" s="28">
        <v>132.03705452294699</v>
      </c>
      <c r="BQ45" s="28">
        <v>161.58410068100699</v>
      </c>
      <c r="BR45" s="28">
        <v>6.1084808611760497</v>
      </c>
      <c r="BS45" s="28">
        <v>14787.241454745301</v>
      </c>
      <c r="BT45" s="28">
        <v>45.247382931740503</v>
      </c>
      <c r="BU45" s="28">
        <v>301.37524019202198</v>
      </c>
      <c r="BV45" s="28">
        <v>0</v>
      </c>
      <c r="BW45" s="28">
        <v>34.8098792934505</v>
      </c>
      <c r="BX45" s="28">
        <v>1.10067158023776E-2</v>
      </c>
      <c r="BY45" s="28">
        <v>286.00570950026702</v>
      </c>
      <c r="BZ45" s="28">
        <v>105.540361901409</v>
      </c>
      <c r="CA45" s="51"/>
      <c r="CB45" s="25">
        <f t="shared" si="14"/>
        <v>5.2473791865669923E-5</v>
      </c>
      <c r="CC45" s="25">
        <f t="shared" si="15"/>
        <v>1.830773647515275E-5</v>
      </c>
      <c r="CD45" s="25">
        <f t="shared" si="16"/>
        <v>1.9052994066579974E-2</v>
      </c>
      <c r="CE45" s="25">
        <f t="shared" si="17"/>
        <v>3.0686301093641415E-4</v>
      </c>
      <c r="CF45" s="25">
        <f t="shared" si="18"/>
        <v>2.2587086555687048E-4</v>
      </c>
      <c r="CG45" s="25">
        <f t="shared" si="19"/>
        <v>9.7269663010985448E-4</v>
      </c>
      <c r="CH45" s="25">
        <f t="shared" si="20"/>
        <v>2.6607420854204701E-4</v>
      </c>
      <c r="CI45" s="73">
        <f t="shared" si="21"/>
        <v>-0.99755788737517648</v>
      </c>
      <c r="CJ45" s="73">
        <f t="shared" si="22"/>
        <v>-0.10136938649110276</v>
      </c>
      <c r="CK45" s="25" t="str">
        <f t="shared" si="23"/>
        <v/>
      </c>
      <c r="CL45" s="73">
        <f t="shared" si="24"/>
        <v>4.7969883702859839</v>
      </c>
      <c r="CM45" s="25">
        <f t="shared" si="25"/>
        <v>1.4643320043942795E-3</v>
      </c>
      <c r="CN45" s="73">
        <f t="shared" si="26"/>
        <v>-1</v>
      </c>
      <c r="CO45" s="25" t="str">
        <f>IF(O45=0,"",(#REF!-O45)/O45)</f>
        <v/>
      </c>
      <c r="CP45" s="25" t="str">
        <f>IF(P45=0,"",(#REF!-P45)/P45)</f>
        <v/>
      </c>
      <c r="CQ45" s="73" t="str">
        <f t="shared" si="27"/>
        <v/>
      </c>
    </row>
    <row r="46" spans="1:95" x14ac:dyDescent="0.3">
      <c r="A46" s="30" t="s">
        <v>45</v>
      </c>
      <c r="B46" s="84">
        <v>1528.288</v>
      </c>
      <c r="C46" s="84">
        <v>17.017025</v>
      </c>
      <c r="D46" s="84">
        <v>294.58499999999998</v>
      </c>
      <c r="E46" s="84">
        <v>50.512585000000001</v>
      </c>
      <c r="F46" s="84">
        <v>48.977139999999999</v>
      </c>
      <c r="G46" s="84">
        <v>2.222</v>
      </c>
      <c r="H46" s="84">
        <v>41.719164999999997</v>
      </c>
      <c r="I46" s="85">
        <v>2.1734149999999999</v>
      </c>
      <c r="J46" s="85">
        <v>10.998004999999999</v>
      </c>
      <c r="K46" s="84">
        <v>1.9008704999999999</v>
      </c>
      <c r="L46" s="85">
        <v>11.521715</v>
      </c>
      <c r="M46" s="84">
        <v>45.717134999999999</v>
      </c>
      <c r="N46" s="85"/>
      <c r="O46" s="84"/>
      <c r="P46" s="84"/>
      <c r="Q46" s="85"/>
      <c r="R46" s="28"/>
      <c r="S46" s="28" t="s">
        <v>45</v>
      </c>
      <c r="T46" s="28">
        <v>0</v>
      </c>
      <c r="U46" s="28">
        <v>0</v>
      </c>
      <c r="V46" s="28">
        <v>0</v>
      </c>
      <c r="W46" s="28">
        <v>0</v>
      </c>
      <c r="X46" s="28">
        <v>13.9867012750712</v>
      </c>
      <c r="Y46" s="28">
        <v>28.415965246231799</v>
      </c>
      <c r="Z46" s="28">
        <v>1.9009389734787601</v>
      </c>
      <c r="AA46" s="28">
        <v>1528.7856539695799</v>
      </c>
      <c r="AB46" s="28">
        <v>12.113698865445</v>
      </c>
      <c r="AC46" s="28">
        <v>3.85305791794603</v>
      </c>
      <c r="AD46" s="28">
        <v>0</v>
      </c>
      <c r="AE46" s="28">
        <v>12.180379403119099</v>
      </c>
      <c r="AF46" s="28">
        <v>3.6464982256099901E-3</v>
      </c>
      <c r="AG46" s="28">
        <v>3.6464982256099901E-3</v>
      </c>
      <c r="AH46" s="28">
        <v>45.718800870452398</v>
      </c>
      <c r="AI46" s="28">
        <v>0</v>
      </c>
      <c r="AJ46" s="28">
        <v>3.3197423370266298E-4</v>
      </c>
      <c r="AK46" s="28">
        <v>0</v>
      </c>
      <c r="AL46" s="28">
        <v>0</v>
      </c>
      <c r="AM46" s="28">
        <v>0</v>
      </c>
      <c r="AN46" s="28">
        <v>0</v>
      </c>
      <c r="AO46" s="28">
        <v>17.017010284682801</v>
      </c>
      <c r="AP46" s="28">
        <v>0</v>
      </c>
      <c r="AQ46" s="28">
        <v>265.44103115527599</v>
      </c>
      <c r="AR46" s="28">
        <v>29.493395813863799</v>
      </c>
      <c r="AS46" s="28">
        <v>294.93442696914002</v>
      </c>
      <c r="AT46" s="28">
        <v>0</v>
      </c>
      <c r="AU46" s="28">
        <v>1.16429858750844</v>
      </c>
      <c r="AV46" s="28">
        <v>1.0927021500575899E-4</v>
      </c>
      <c r="AW46" s="28">
        <v>1.0552998752587099</v>
      </c>
      <c r="AX46" s="28">
        <v>0.31149639135347201</v>
      </c>
      <c r="AY46" s="28">
        <v>0.26257245333641899</v>
      </c>
      <c r="AZ46" s="28">
        <v>1.8175614886820199</v>
      </c>
      <c r="BA46" s="28">
        <v>2.18577467660951E-4</v>
      </c>
      <c r="BB46" s="28">
        <v>0</v>
      </c>
      <c r="BC46" s="28">
        <v>4.3433087236892103</v>
      </c>
      <c r="BD46" s="28">
        <v>50.513440738546102</v>
      </c>
      <c r="BE46" s="28">
        <v>48.976862223358999</v>
      </c>
      <c r="BF46" s="28">
        <v>1.5365785151870801</v>
      </c>
      <c r="BG46" s="28">
        <v>6.9643904014065394E-2</v>
      </c>
      <c r="BH46" s="28">
        <v>0</v>
      </c>
      <c r="BI46" s="28">
        <v>8.1878591616924794</v>
      </c>
      <c r="BJ46" s="28">
        <v>7.3742380280758593E-2</v>
      </c>
      <c r="BK46" s="28">
        <v>6.8772915360152496</v>
      </c>
      <c r="BL46" s="28">
        <v>6.2357203877930103E-4</v>
      </c>
      <c r="BM46" s="28">
        <v>3.3427790362495E-4</v>
      </c>
      <c r="BN46" s="28">
        <v>17.198122417588401</v>
      </c>
      <c r="BO46" s="28">
        <v>1.01501595332677</v>
      </c>
      <c r="BP46" s="28">
        <v>6.6351933848112497</v>
      </c>
      <c r="BQ46" s="28">
        <v>3.1987846842705698</v>
      </c>
      <c r="BR46" s="28">
        <v>0</v>
      </c>
      <c r="BS46" s="28">
        <v>2.2244237847847899</v>
      </c>
      <c r="BT46" s="28">
        <v>9.7134236853122502E-3</v>
      </c>
      <c r="BU46" s="28">
        <v>0</v>
      </c>
      <c r="BV46" s="28">
        <v>0</v>
      </c>
      <c r="BW46" s="28">
        <v>3.4506602208355601E-2</v>
      </c>
      <c r="BX46" s="28">
        <v>0.16320209964019899</v>
      </c>
      <c r="BY46" s="28">
        <v>41.730665169397597</v>
      </c>
      <c r="BZ46" s="28">
        <v>2.92074307336103E-2</v>
      </c>
      <c r="CA46" s="51"/>
      <c r="CB46" s="25">
        <f t="shared" si="14"/>
        <v>3.2562839568190988E-4</v>
      </c>
      <c r="CC46" s="25">
        <f t="shared" si="15"/>
        <v>-8.6474088152493545E-7</v>
      </c>
      <c r="CD46" s="25">
        <f t="shared" si="16"/>
        <v>1.1861668759103161E-3</v>
      </c>
      <c r="CE46" s="25">
        <f t="shared" si="17"/>
        <v>1.6941095889278413E-5</v>
      </c>
      <c r="CF46" s="25">
        <f t="shared" si="18"/>
        <v>-5.6715569957565919E-6</v>
      </c>
      <c r="CG46" s="25">
        <f t="shared" si="19"/>
        <v>1.0908122343788857E-3</v>
      </c>
      <c r="CH46" s="25">
        <f t="shared" si="20"/>
        <v>2.7565674906484324E-4</v>
      </c>
      <c r="CI46" s="73">
        <f t="shared" si="21"/>
        <v>-1</v>
      </c>
      <c r="CJ46" s="73">
        <f t="shared" si="22"/>
        <v>0.27174894674726924</v>
      </c>
      <c r="CK46" s="25">
        <f t="shared" si="23"/>
        <v>3.6022169190460885E-5</v>
      </c>
      <c r="CL46" s="73">
        <f t="shared" si="24"/>
        <v>-0.99968351081192253</v>
      </c>
      <c r="CM46" s="25">
        <f t="shared" si="25"/>
        <v>3.6438644993809792E-5</v>
      </c>
      <c r="CN46" s="73" t="str">
        <f t="shared" si="26"/>
        <v/>
      </c>
      <c r="CO46" s="25" t="str">
        <f>IF(O46=0,"",(#REF!-O46)/O46)</f>
        <v/>
      </c>
      <c r="CP46" s="25" t="str">
        <f>IF(P46=0,"",(#REF!-P46)/P46)</f>
        <v/>
      </c>
      <c r="CQ46" s="73" t="str">
        <f t="shared" si="27"/>
        <v/>
      </c>
    </row>
    <row r="47" spans="1:95" x14ac:dyDescent="0.3">
      <c r="A47" s="30" t="s">
        <v>46</v>
      </c>
      <c r="B47" s="84">
        <v>10751.292407999999</v>
      </c>
      <c r="C47" s="84">
        <v>677.47929368999996</v>
      </c>
      <c r="D47" s="84">
        <v>28186.611349999999</v>
      </c>
      <c r="E47" s="84">
        <v>4079.3101516000002</v>
      </c>
      <c r="F47" s="84">
        <v>2159.0608400000001</v>
      </c>
      <c r="G47" s="84">
        <v>11377.681306</v>
      </c>
      <c r="H47" s="84">
        <v>941.05769181000005</v>
      </c>
      <c r="I47" s="85">
        <v>11.997089224</v>
      </c>
      <c r="J47" s="85">
        <v>26.627211767999999</v>
      </c>
      <c r="K47" s="84">
        <v>4.7358849999999997</v>
      </c>
      <c r="L47" s="85">
        <v>146.24785681</v>
      </c>
      <c r="M47" s="84">
        <v>898.71691019000002</v>
      </c>
      <c r="N47" s="85">
        <v>1.4474231E-3</v>
      </c>
      <c r="O47" s="84"/>
      <c r="P47" s="84"/>
      <c r="Q47" s="85"/>
      <c r="R47" s="28"/>
      <c r="S47" s="28" t="s">
        <v>46</v>
      </c>
      <c r="T47" s="28">
        <v>26.7010056951572</v>
      </c>
      <c r="U47" s="28">
        <v>1.9143930725990801</v>
      </c>
      <c r="V47" s="28">
        <v>1.9143930725990801</v>
      </c>
      <c r="W47" s="28">
        <v>0.12987699622301899</v>
      </c>
      <c r="X47" s="28">
        <v>43.074228633279297</v>
      </c>
      <c r="Y47" s="28">
        <v>1080.7016212062899</v>
      </c>
      <c r="Z47" s="28">
        <v>4.7412959956658103</v>
      </c>
      <c r="AA47" s="28">
        <v>10760.0620129207</v>
      </c>
      <c r="AB47" s="28">
        <v>39.409091522351297</v>
      </c>
      <c r="AC47" s="28">
        <v>35.765214106064498</v>
      </c>
      <c r="AD47" s="28">
        <v>8.7467942401189998</v>
      </c>
      <c r="AE47" s="28">
        <v>25.625176922862298</v>
      </c>
      <c r="AF47" s="28">
        <v>360.910123331813</v>
      </c>
      <c r="AG47" s="28">
        <v>360.910123331813</v>
      </c>
      <c r="AH47" s="28">
        <v>899.24019320392301</v>
      </c>
      <c r="AI47" s="28">
        <v>0</v>
      </c>
      <c r="AJ47" s="28">
        <v>5.4289555040458204</v>
      </c>
      <c r="AK47" s="28">
        <v>2.3866875301997499E-2</v>
      </c>
      <c r="AL47" s="28">
        <v>1.2868620601927401</v>
      </c>
      <c r="AM47" s="28">
        <v>34.846866239588699</v>
      </c>
      <c r="AN47" s="28">
        <v>0.418062040542379</v>
      </c>
      <c r="AO47" s="28">
        <v>677.55484572903401</v>
      </c>
      <c r="AP47" s="28">
        <v>0</v>
      </c>
      <c r="AQ47" s="28">
        <v>23798.6647117844</v>
      </c>
      <c r="AR47" s="28">
        <v>2644.29654969905</v>
      </c>
      <c r="AS47" s="28">
        <v>26442.9612614834</v>
      </c>
      <c r="AT47" s="28">
        <v>0.12639296973398001</v>
      </c>
      <c r="AU47" s="28">
        <v>16.451735395040298</v>
      </c>
      <c r="AV47" s="28">
        <v>44.65801643871</v>
      </c>
      <c r="AW47" s="28">
        <v>147.23163533523399</v>
      </c>
      <c r="AX47" s="28">
        <v>35.7396817374607</v>
      </c>
      <c r="AY47" s="28">
        <v>37.847026366651299</v>
      </c>
      <c r="AZ47" s="28">
        <v>166.31496433738801</v>
      </c>
      <c r="BA47" s="28">
        <v>35.333384705775998</v>
      </c>
      <c r="BB47" s="28">
        <v>0.14965319323181001</v>
      </c>
      <c r="BC47" s="28">
        <v>30.458997547702801</v>
      </c>
      <c r="BD47" s="28">
        <v>4080.2971308521001</v>
      </c>
      <c r="BE47" s="28">
        <v>2159.8311141814602</v>
      </c>
      <c r="BF47" s="28">
        <v>1920.4660166706401</v>
      </c>
      <c r="BG47" s="28">
        <v>0.458519831313348</v>
      </c>
      <c r="BH47" s="28">
        <v>0.18781647068833701</v>
      </c>
      <c r="BI47" s="28">
        <v>480.16330989128198</v>
      </c>
      <c r="BJ47" s="28">
        <v>21.9880675461091</v>
      </c>
      <c r="BK47" s="28">
        <v>246.453190194076</v>
      </c>
      <c r="BL47" s="28">
        <v>54.089001876156502</v>
      </c>
      <c r="BM47" s="28">
        <v>27.5185878366282</v>
      </c>
      <c r="BN47" s="28">
        <v>620.86324078546602</v>
      </c>
      <c r="BO47" s="28">
        <v>16.1482857873131</v>
      </c>
      <c r="BP47" s="28">
        <v>114.69344847094099</v>
      </c>
      <c r="BQ47" s="28">
        <v>240.24641678277899</v>
      </c>
      <c r="BR47" s="28">
        <v>2.66779016909816</v>
      </c>
      <c r="BS47" s="28">
        <v>9948.5511979344901</v>
      </c>
      <c r="BT47" s="28">
        <v>88.207150360718103</v>
      </c>
      <c r="BU47" s="28">
        <v>175.43676474452499</v>
      </c>
      <c r="BV47" s="28">
        <v>6.4058310426638503</v>
      </c>
      <c r="BW47" s="28">
        <v>89.284235793846406</v>
      </c>
      <c r="BX47" s="28">
        <v>20.856413209704499</v>
      </c>
      <c r="BY47" s="28">
        <v>942.01557786043304</v>
      </c>
      <c r="BZ47" s="28">
        <v>107.448887581427</v>
      </c>
      <c r="CA47" s="51"/>
      <c r="CB47" s="25">
        <f t="shared" si="14"/>
        <v>8.1567913771698976E-4</v>
      </c>
      <c r="CC47" s="25">
        <f t="shared" si="15"/>
        <v>1.1151933311872071E-4</v>
      </c>
      <c r="CD47" s="25">
        <f t="shared" si="16"/>
        <v>-6.1860933436278381E-2</v>
      </c>
      <c r="CE47" s="25">
        <f t="shared" si="17"/>
        <v>2.4194758805303973E-4</v>
      </c>
      <c r="CF47" s="25">
        <f t="shared" si="18"/>
        <v>3.5676353680708751E-4</v>
      </c>
      <c r="CG47" s="25">
        <f t="shared" si="19"/>
        <v>-0.12560820343173623</v>
      </c>
      <c r="CH47" s="25">
        <f t="shared" si="20"/>
        <v>1.017882387838117E-3</v>
      </c>
      <c r="CI47" s="73">
        <f t="shared" si="21"/>
        <v>-0.84042853755147839</v>
      </c>
      <c r="CJ47" s="73">
        <f t="shared" si="22"/>
        <v>0.61767702185945594</v>
      </c>
      <c r="CK47" s="25">
        <f t="shared" si="23"/>
        <v>1.1425521662393836E-3</v>
      </c>
      <c r="CL47" s="73">
        <f t="shared" si="24"/>
        <v>1.4677976908796315</v>
      </c>
      <c r="CM47" s="25">
        <f t="shared" si="25"/>
        <v>5.8225566692893672E-4</v>
      </c>
      <c r="CN47" s="73">
        <f t="shared" si="26"/>
        <v>24074.107160849308</v>
      </c>
      <c r="CO47" s="25" t="str">
        <f>IF(O47=0,"",(#REF!-O47)/O47)</f>
        <v/>
      </c>
      <c r="CP47" s="25" t="str">
        <f>IF(P47=0,"",(#REF!-P47)/P47)</f>
        <v/>
      </c>
      <c r="CQ47" s="73" t="str">
        <f t="shared" si="27"/>
        <v/>
      </c>
    </row>
    <row r="48" spans="1:95" x14ac:dyDescent="0.3">
      <c r="A48" s="30" t="s">
        <v>47</v>
      </c>
      <c r="B48" s="84">
        <v>5237.8900000000003</v>
      </c>
      <c r="C48" s="84">
        <v>94.572999999999993</v>
      </c>
      <c r="D48" s="84">
        <v>8710.1589999999997</v>
      </c>
      <c r="E48" s="84">
        <v>797.68579999999997</v>
      </c>
      <c r="F48" s="84">
        <v>714.21479999999997</v>
      </c>
      <c r="G48" s="84">
        <v>1770.2280000000001</v>
      </c>
      <c r="H48" s="84">
        <v>188.79</v>
      </c>
      <c r="I48" s="85">
        <v>4.8680132499999997</v>
      </c>
      <c r="J48" s="85">
        <v>14.402842178</v>
      </c>
      <c r="K48" s="84">
        <v>2.0369999999999999</v>
      </c>
      <c r="L48" s="85">
        <v>26.803172984</v>
      </c>
      <c r="M48" s="84">
        <v>138.24135999999999</v>
      </c>
      <c r="N48" s="85"/>
      <c r="O48" s="84"/>
      <c r="P48" s="84"/>
      <c r="Q48" s="85"/>
      <c r="R48" s="28"/>
      <c r="S48" s="28" t="s">
        <v>47</v>
      </c>
      <c r="T48" s="28">
        <v>1.06575791832768</v>
      </c>
      <c r="U48" s="28">
        <v>0.83513347543550598</v>
      </c>
      <c r="V48" s="28">
        <v>0.83513347543550598</v>
      </c>
      <c r="W48" s="28">
        <v>6.6112198531721594E-2</v>
      </c>
      <c r="X48" s="28">
        <v>28.039353266127101</v>
      </c>
      <c r="Y48" s="28">
        <v>132.115755179801</v>
      </c>
      <c r="Z48" s="28">
        <v>2.0425655261275302</v>
      </c>
      <c r="AA48" s="28">
        <v>5246.1270176845301</v>
      </c>
      <c r="AB48" s="28">
        <v>23.0921674213958</v>
      </c>
      <c r="AC48" s="28">
        <v>7.9283814348527502</v>
      </c>
      <c r="AD48" s="28">
        <v>0</v>
      </c>
      <c r="AE48" s="28">
        <v>23.6458347170332</v>
      </c>
      <c r="AF48" s="28">
        <v>27.791004957330799</v>
      </c>
      <c r="AG48" s="28">
        <v>27.791004957330799</v>
      </c>
      <c r="AH48" s="28">
        <v>138.615453300892</v>
      </c>
      <c r="AI48" s="28">
        <v>0</v>
      </c>
      <c r="AJ48" s="28">
        <v>0.43317660092746202</v>
      </c>
      <c r="AK48" s="28">
        <v>0</v>
      </c>
      <c r="AL48" s="28">
        <v>0.19640200108026401</v>
      </c>
      <c r="AM48" s="28">
        <v>14.7657996612422</v>
      </c>
      <c r="AN48" s="28">
        <v>0.203414340684369</v>
      </c>
      <c r="AO48" s="28">
        <v>94.668683951678005</v>
      </c>
      <c r="AP48" s="28">
        <v>0</v>
      </c>
      <c r="AQ48" s="28">
        <v>7881.8707775634502</v>
      </c>
      <c r="AR48" s="28">
        <v>875.76318143356798</v>
      </c>
      <c r="AS48" s="28">
        <v>8757.6339589970194</v>
      </c>
      <c r="AT48" s="28">
        <v>5.2934120519904898E-2</v>
      </c>
      <c r="AU48" s="28">
        <v>3.18809201979749</v>
      </c>
      <c r="AV48" s="28">
        <v>15.0311290732171</v>
      </c>
      <c r="AW48" s="28">
        <v>21.196457607047101</v>
      </c>
      <c r="AX48" s="28">
        <v>11.742760059051299</v>
      </c>
      <c r="AY48" s="28">
        <v>12.9677000272711</v>
      </c>
      <c r="AZ48" s="28">
        <v>29.854357642140201</v>
      </c>
      <c r="BA48" s="28">
        <v>9.87302073660058</v>
      </c>
      <c r="BB48" s="28">
        <v>0</v>
      </c>
      <c r="BC48" s="28">
        <v>18.1020598959037</v>
      </c>
      <c r="BD48" s="28">
        <v>798.62685470839597</v>
      </c>
      <c r="BE48" s="28">
        <v>715.01208649683997</v>
      </c>
      <c r="BF48" s="28">
        <v>83.614768211555599</v>
      </c>
      <c r="BG48" s="28">
        <v>0.22441373854285501</v>
      </c>
      <c r="BH48" s="28">
        <v>7.6353511577021194E-2</v>
      </c>
      <c r="BI48" s="28">
        <v>171.99183898311699</v>
      </c>
      <c r="BJ48" s="28">
        <v>38.745694367741898</v>
      </c>
      <c r="BK48" s="28">
        <v>60.2444817396782</v>
      </c>
      <c r="BL48" s="28">
        <v>12.2099431299679</v>
      </c>
      <c r="BM48" s="28">
        <v>5.45127122035196</v>
      </c>
      <c r="BN48" s="28">
        <v>150.603288998473</v>
      </c>
      <c r="BO48" s="28">
        <v>3.66165992033467</v>
      </c>
      <c r="BP48" s="28">
        <v>44.795429561865497</v>
      </c>
      <c r="BQ48" s="28">
        <v>132.108185251132</v>
      </c>
      <c r="BR48" s="28">
        <v>0.99015856020740101</v>
      </c>
      <c r="BS48" s="28">
        <v>1687.8449212467999</v>
      </c>
      <c r="BT48" s="28">
        <v>14.0517507397232</v>
      </c>
      <c r="BU48" s="28">
        <v>32.805614643099197</v>
      </c>
      <c r="BV48" s="28">
        <v>3.1842287873842698</v>
      </c>
      <c r="BW48" s="28">
        <v>14.224022015144801</v>
      </c>
      <c r="BX48" s="28">
        <v>6.9981340171960502</v>
      </c>
      <c r="BY48" s="28">
        <v>189.127847175976</v>
      </c>
      <c r="BZ48" s="28">
        <v>13.745593600947901</v>
      </c>
      <c r="CA48" s="51"/>
      <c r="CB48" s="25">
        <f t="shared" si="14"/>
        <v>1.5725831746237027E-3</v>
      </c>
      <c r="CC48" s="25">
        <f t="shared" si="15"/>
        <v>1.0117470279890893E-3</v>
      </c>
      <c r="CD48" s="25">
        <f t="shared" si="16"/>
        <v>5.450527251800996E-3</v>
      </c>
      <c r="CE48" s="25">
        <f t="shared" si="17"/>
        <v>1.1797310524971055E-3</v>
      </c>
      <c r="CF48" s="25">
        <f t="shared" si="18"/>
        <v>1.1163119230237202E-3</v>
      </c>
      <c r="CG48" s="25">
        <f t="shared" si="19"/>
        <v>-4.6538117549377901E-2</v>
      </c>
      <c r="CH48" s="25">
        <f t="shared" si="20"/>
        <v>1.7895395729435294E-3</v>
      </c>
      <c r="CI48" s="73">
        <f t="shared" si="21"/>
        <v>-0.82844469960399014</v>
      </c>
      <c r="CJ48" s="73">
        <f t="shared" si="22"/>
        <v>0.9467930648408095</v>
      </c>
      <c r="CK48" s="25">
        <f t="shared" si="23"/>
        <v>2.7322170483702756E-3</v>
      </c>
      <c r="CL48" s="73">
        <f t="shared" si="24"/>
        <v>3.6855038540417571E-2</v>
      </c>
      <c r="CM48" s="25">
        <f t="shared" si="25"/>
        <v>2.7060881120672844E-3</v>
      </c>
      <c r="CN48" s="73" t="str">
        <f t="shared" si="26"/>
        <v/>
      </c>
      <c r="CO48" s="25" t="str">
        <f>IF(O48=0,"",(#REF!-O48)/O48)</f>
        <v/>
      </c>
      <c r="CP48" s="25" t="str">
        <f>IF(P48=0,"",(#REF!-P48)/P48)</f>
        <v/>
      </c>
      <c r="CQ48" s="73" t="str">
        <f t="shared" si="27"/>
        <v/>
      </c>
    </row>
    <row r="49" spans="1:95" x14ac:dyDescent="0.3">
      <c r="A49" s="30" t="s">
        <v>48</v>
      </c>
      <c r="B49" s="84">
        <v>12253.374981000001</v>
      </c>
      <c r="C49" s="84">
        <v>20.802813</v>
      </c>
      <c r="D49" s="84">
        <v>52311.708350000001</v>
      </c>
      <c r="E49" s="84">
        <v>7214.9706778999998</v>
      </c>
      <c r="F49" s="84">
        <v>6342.1603796999998</v>
      </c>
      <c r="G49" s="84">
        <v>46043.123901999999</v>
      </c>
      <c r="H49" s="84">
        <v>867.67791127999999</v>
      </c>
      <c r="I49" s="85">
        <v>8.7125426210000008</v>
      </c>
      <c r="J49" s="85">
        <v>19.701230678000002</v>
      </c>
      <c r="K49" s="84"/>
      <c r="L49" s="85">
        <v>3.6853790541000002</v>
      </c>
      <c r="M49" s="84">
        <v>412.17994672999998</v>
      </c>
      <c r="N49" s="85"/>
      <c r="O49" s="84"/>
      <c r="P49" s="84"/>
      <c r="Q49" s="85"/>
      <c r="R49" s="28"/>
      <c r="S49" s="28" t="s">
        <v>48</v>
      </c>
      <c r="T49" s="28">
        <v>7.5015525536142897E-3</v>
      </c>
      <c r="U49" s="28">
        <v>2.3167233616958102E-5</v>
      </c>
      <c r="V49" s="28">
        <v>2.3167233616958102E-5</v>
      </c>
      <c r="W49" s="28">
        <v>4.4376212900345299E-5</v>
      </c>
      <c r="X49" s="28">
        <v>1.36481062865598</v>
      </c>
      <c r="Y49" s="28">
        <v>31.8297197204827</v>
      </c>
      <c r="Z49" s="28">
        <v>0</v>
      </c>
      <c r="AA49" s="28">
        <v>12253.368249330801</v>
      </c>
      <c r="AB49" s="28">
        <v>2.08302421429984E-2</v>
      </c>
      <c r="AC49" s="28">
        <v>18.836850974023999</v>
      </c>
      <c r="AD49" s="28">
        <v>0.72908555656046803</v>
      </c>
      <c r="AE49" s="28">
        <v>0</v>
      </c>
      <c r="AF49" s="28">
        <v>9.3263516438556593</v>
      </c>
      <c r="AG49" s="28">
        <v>9.3263516438556593</v>
      </c>
      <c r="AH49" s="28">
        <v>412.17967809376302</v>
      </c>
      <c r="AI49" s="28">
        <v>0</v>
      </c>
      <c r="AJ49" s="28">
        <v>13.2709513016264</v>
      </c>
      <c r="AK49" s="28">
        <v>0</v>
      </c>
      <c r="AL49" s="28">
        <v>0</v>
      </c>
      <c r="AM49" s="28">
        <v>9.8190645149555798E-6</v>
      </c>
      <c r="AN49" s="28">
        <v>2.9347686891648501E-6</v>
      </c>
      <c r="AO49" s="28">
        <v>20.802666924684601</v>
      </c>
      <c r="AP49" s="28">
        <v>0</v>
      </c>
      <c r="AQ49" s="28">
        <v>45896.7425078917</v>
      </c>
      <c r="AR49" s="28">
        <v>5099.6383933228599</v>
      </c>
      <c r="AS49" s="28">
        <v>50996.380901214601</v>
      </c>
      <c r="AT49" s="28">
        <v>0</v>
      </c>
      <c r="AU49" s="28">
        <v>24.288043421148299</v>
      </c>
      <c r="AV49" s="28">
        <v>376.262567121259</v>
      </c>
      <c r="AW49" s="28">
        <v>257.66672304140701</v>
      </c>
      <c r="AX49" s="28">
        <v>217.66135392264999</v>
      </c>
      <c r="AY49" s="28">
        <v>4.9702568480519398</v>
      </c>
      <c r="AZ49" s="28">
        <v>273.09003643214999</v>
      </c>
      <c r="BA49" s="28">
        <v>184.47291136379201</v>
      </c>
      <c r="BB49" s="28">
        <v>0</v>
      </c>
      <c r="BC49" s="28">
        <v>29.387319967863199</v>
      </c>
      <c r="BD49" s="28">
        <v>7215.0856697081799</v>
      </c>
      <c r="BE49" s="28">
        <v>6342.27421233102</v>
      </c>
      <c r="BF49" s="28">
        <v>872.81145737716099</v>
      </c>
      <c r="BG49" s="28">
        <v>0</v>
      </c>
      <c r="BH49" s="28">
        <v>1.7854191925285301</v>
      </c>
      <c r="BI49" s="28">
        <v>3681.24082858678</v>
      </c>
      <c r="BJ49" s="28">
        <v>0</v>
      </c>
      <c r="BK49" s="28">
        <v>87.269606895285904</v>
      </c>
      <c r="BL49" s="28">
        <v>23.5216142624712</v>
      </c>
      <c r="BM49" s="28">
        <v>4.4675800431554702</v>
      </c>
      <c r="BN49" s="28">
        <v>217.26289712395999</v>
      </c>
      <c r="BO49" s="28">
        <v>16.768103947937501</v>
      </c>
      <c r="BP49" s="28">
        <v>568.37660859846596</v>
      </c>
      <c r="BQ49" s="28">
        <v>645.33028899121996</v>
      </c>
      <c r="BR49" s="28">
        <v>27.174922981381801</v>
      </c>
      <c r="BS49" s="28">
        <v>44541.795429693397</v>
      </c>
      <c r="BT49" s="28">
        <v>170.16932084912301</v>
      </c>
      <c r="BU49" s="28">
        <v>1006.53861755452</v>
      </c>
      <c r="BV49" s="28">
        <v>0</v>
      </c>
      <c r="BW49" s="28">
        <v>133.691015743576</v>
      </c>
      <c r="BX49" s="28">
        <v>2.2625194555300099E-2</v>
      </c>
      <c r="BY49" s="28">
        <v>867.67734933921997</v>
      </c>
      <c r="BZ49" s="28">
        <v>413.18287526347501</v>
      </c>
      <c r="CA49" s="51"/>
      <c r="CB49" s="25">
        <f t="shared" si="14"/>
        <v>-5.4937265942429142E-7</v>
      </c>
      <c r="CC49" s="25">
        <f t="shared" si="15"/>
        <v>-7.0219020571511181E-6</v>
      </c>
      <c r="CD49" s="25">
        <f t="shared" si="16"/>
        <v>-2.5144035442027379E-2</v>
      </c>
      <c r="CE49" s="25">
        <f t="shared" si="17"/>
        <v>1.593794532420235E-5</v>
      </c>
      <c r="CF49" s="25">
        <f t="shared" si="18"/>
        <v>1.7948557621550363E-5</v>
      </c>
      <c r="CG49" s="25">
        <f t="shared" si="19"/>
        <v>-3.2607007193996861E-2</v>
      </c>
      <c r="CH49" s="25">
        <f t="shared" si="20"/>
        <v>-6.4763753082965525E-7</v>
      </c>
      <c r="CI49" s="73">
        <f t="shared" si="21"/>
        <v>-0.99999734093310921</v>
      </c>
      <c r="CJ49" s="73">
        <f t="shared" si="22"/>
        <v>-0.93072460035808624</v>
      </c>
      <c r="CK49" s="25" t="str">
        <f t="shared" si="23"/>
        <v/>
      </c>
      <c r="CL49" s="73">
        <f t="shared" si="24"/>
        <v>1.5306356569970876</v>
      </c>
      <c r="CM49" s="25">
        <f t="shared" si="25"/>
        <v>-6.517450426651617E-7</v>
      </c>
      <c r="CN49" s="73" t="str">
        <f t="shared" si="26"/>
        <v/>
      </c>
      <c r="CO49" s="25" t="str">
        <f>IF(O49=0,"",(#REF!-O49)/O49)</f>
        <v/>
      </c>
      <c r="CP49" s="25" t="str">
        <f>IF(P49=0,"",(#REF!-P49)/P49)</f>
        <v/>
      </c>
      <c r="CQ49" s="73" t="str">
        <f t="shared" si="27"/>
        <v/>
      </c>
    </row>
    <row r="50" spans="1:95" x14ac:dyDescent="0.3">
      <c r="A50" s="30" t="s">
        <v>49</v>
      </c>
      <c r="B50" s="84">
        <v>11001.594370999999</v>
      </c>
      <c r="C50" s="84">
        <v>1528.3820069000001</v>
      </c>
      <c r="D50" s="84">
        <v>16438.130982999999</v>
      </c>
      <c r="E50" s="84">
        <v>971.19267578999995</v>
      </c>
      <c r="F50" s="84">
        <v>583.27604946999998</v>
      </c>
      <c r="G50" s="84">
        <v>13234.653485000001</v>
      </c>
      <c r="H50" s="84">
        <v>770.16202224000006</v>
      </c>
      <c r="I50" s="85">
        <v>9.2322065477000006</v>
      </c>
      <c r="J50" s="85">
        <v>11.468565569000001</v>
      </c>
      <c r="K50" s="84">
        <v>25.673477999999999</v>
      </c>
      <c r="L50" s="85">
        <v>30.313114348999999</v>
      </c>
      <c r="M50" s="84">
        <v>394.8041159</v>
      </c>
      <c r="N50" s="85"/>
      <c r="O50" s="84"/>
      <c r="P50" s="84"/>
      <c r="Q50" s="85"/>
      <c r="R50" s="28"/>
      <c r="S50" s="28" t="s">
        <v>49</v>
      </c>
      <c r="T50" s="28">
        <v>0</v>
      </c>
      <c r="U50" s="28">
        <v>0</v>
      </c>
      <c r="V50" s="28">
        <v>0</v>
      </c>
      <c r="W50" s="28">
        <v>0</v>
      </c>
      <c r="X50" s="28">
        <v>66.677722040224495</v>
      </c>
      <c r="Y50" s="28">
        <v>297.12554012182801</v>
      </c>
      <c r="Z50" s="28">
        <v>25.679358124220499</v>
      </c>
      <c r="AA50" s="28">
        <v>11003.100597610999</v>
      </c>
      <c r="AB50" s="28">
        <v>55.707654143224403</v>
      </c>
      <c r="AC50" s="28">
        <v>28.270780155022099</v>
      </c>
      <c r="AD50" s="28">
        <v>2.4647999745667101E-2</v>
      </c>
      <c r="AE50" s="28">
        <v>55.901781319594001</v>
      </c>
      <c r="AF50" s="28">
        <v>61.635761981955099</v>
      </c>
      <c r="AG50" s="28">
        <v>61.635761981955099</v>
      </c>
      <c r="AH50" s="28">
        <v>394.84064879635298</v>
      </c>
      <c r="AI50" s="28">
        <v>0</v>
      </c>
      <c r="AJ50" s="28">
        <v>7.8030528729672204</v>
      </c>
      <c r="AK50" s="28">
        <v>0</v>
      </c>
      <c r="AL50" s="28">
        <v>0</v>
      </c>
      <c r="AM50" s="28">
        <v>0</v>
      </c>
      <c r="AN50" s="28">
        <v>0</v>
      </c>
      <c r="AO50" s="28">
        <v>1528.5096719954499</v>
      </c>
      <c r="AP50" s="28">
        <v>0</v>
      </c>
      <c r="AQ50" s="28">
        <v>14749.1143828448</v>
      </c>
      <c r="AR50" s="28">
        <v>1638.79042045705</v>
      </c>
      <c r="AS50" s="28">
        <v>16387.904803301899</v>
      </c>
      <c r="AT50" s="28">
        <v>0</v>
      </c>
      <c r="AU50" s="28">
        <v>19.535464338828</v>
      </c>
      <c r="AV50" s="28">
        <v>17.6021390520227</v>
      </c>
      <c r="AW50" s="28">
        <v>166.41593103774699</v>
      </c>
      <c r="AX50" s="28">
        <v>12.131055680171</v>
      </c>
      <c r="AY50" s="28">
        <v>7.5397912810915004</v>
      </c>
      <c r="AZ50" s="28">
        <v>30.903644916447099</v>
      </c>
      <c r="BA50" s="28">
        <v>11.6162545458556</v>
      </c>
      <c r="BB50" s="28">
        <v>0</v>
      </c>
      <c r="BC50" s="28">
        <v>7.9616859178250197</v>
      </c>
      <c r="BD50" s="28">
        <v>971.44835453928204</v>
      </c>
      <c r="BE50" s="28">
        <v>583.49657395833106</v>
      </c>
      <c r="BF50" s="28">
        <v>387.95178058095001</v>
      </c>
      <c r="BG50" s="28">
        <v>9.3165786471337095E-2</v>
      </c>
      <c r="BH50" s="28">
        <v>7.4150373184080395E-2</v>
      </c>
      <c r="BI50" s="28">
        <v>178.28316781433401</v>
      </c>
      <c r="BJ50" s="28">
        <v>9.8807735191829699E-2</v>
      </c>
      <c r="BK50" s="28">
        <v>58.237522651067302</v>
      </c>
      <c r="BL50" s="28">
        <v>12.2625104026262</v>
      </c>
      <c r="BM50" s="28">
        <v>6.2353233512831396</v>
      </c>
      <c r="BN50" s="28">
        <v>145.578972120516</v>
      </c>
      <c r="BO50" s="28">
        <v>16.084194268268899</v>
      </c>
      <c r="BP50" s="28">
        <v>38.646902826072903</v>
      </c>
      <c r="BQ50" s="28">
        <v>55.103007907468502</v>
      </c>
      <c r="BR50" s="28">
        <v>1.1284715967015999</v>
      </c>
      <c r="BS50" s="28">
        <v>13226.345842697599</v>
      </c>
      <c r="BT50" s="28">
        <v>108.61636853441</v>
      </c>
      <c r="BU50" s="28">
        <v>295.86352675765102</v>
      </c>
      <c r="BV50" s="28">
        <v>0</v>
      </c>
      <c r="BW50" s="28">
        <v>79.122858832398194</v>
      </c>
      <c r="BX50" s="28">
        <v>0.783985213851357</v>
      </c>
      <c r="BY50" s="28">
        <v>770.30794510630096</v>
      </c>
      <c r="BZ50" s="28">
        <v>242.23949180223599</v>
      </c>
      <c r="CA50" s="51"/>
      <c r="CB50" s="25">
        <f t="shared" si="14"/>
        <v>1.3690984780990111E-4</v>
      </c>
      <c r="CC50" s="25">
        <f t="shared" si="15"/>
        <v>8.3529572367053743E-5</v>
      </c>
      <c r="CD50" s="25">
        <f t="shared" si="16"/>
        <v>-3.0554677870643031E-3</v>
      </c>
      <c r="CE50" s="25">
        <f t="shared" si="17"/>
        <v>2.6326264154958299E-4</v>
      </c>
      <c r="CF50" s="25">
        <f t="shared" si="18"/>
        <v>3.7807910770802552E-4</v>
      </c>
      <c r="CG50" s="25">
        <f t="shared" si="19"/>
        <v>-6.2771891321650956E-4</v>
      </c>
      <c r="CH50" s="25">
        <f t="shared" si="20"/>
        <v>1.8947034791003267E-4</v>
      </c>
      <c r="CI50" s="73">
        <f t="shared" si="21"/>
        <v>-1</v>
      </c>
      <c r="CJ50" s="73">
        <f t="shared" si="22"/>
        <v>4.8139548175455431</v>
      </c>
      <c r="CK50" s="25">
        <f t="shared" si="23"/>
        <v>2.2903496832412008E-4</v>
      </c>
      <c r="CL50" s="73">
        <f t="shared" si="24"/>
        <v>1.0333035158424231</v>
      </c>
      <c r="CM50" s="25">
        <f t="shared" si="25"/>
        <v>9.253423376729421E-5</v>
      </c>
      <c r="CN50" s="73" t="str">
        <f t="shared" si="26"/>
        <v/>
      </c>
      <c r="CO50" s="25" t="str">
        <f>IF(O50=0,"",(#REF!-O50)/O50)</f>
        <v/>
      </c>
      <c r="CP50" s="25" t="str">
        <f>IF(P50=0,"",(#REF!-P50)/P50)</f>
        <v/>
      </c>
      <c r="CQ50" s="73" t="str">
        <f t="shared" si="27"/>
        <v/>
      </c>
    </row>
    <row r="51" spans="1:95" s="30" customFormat="1" x14ac:dyDescent="0.3">
      <c r="A51" s="30" t="s">
        <v>50</v>
      </c>
      <c r="B51" s="84">
        <v>15893.200541</v>
      </c>
      <c r="C51" s="84">
        <v>129.19212340000001</v>
      </c>
      <c r="D51" s="84">
        <v>36098.392137000003</v>
      </c>
      <c r="E51" s="84">
        <v>1988.208267</v>
      </c>
      <c r="F51" s="84">
        <v>1215.7612265</v>
      </c>
      <c r="G51" s="84">
        <v>32000.641441</v>
      </c>
      <c r="H51" s="84">
        <v>612.19139259999997</v>
      </c>
      <c r="I51" s="85">
        <v>5.7080981499999996</v>
      </c>
      <c r="J51" s="85">
        <v>1.1366256493</v>
      </c>
      <c r="K51" s="84"/>
      <c r="L51" s="85">
        <v>1.7707912210000001</v>
      </c>
      <c r="M51" s="84">
        <v>20.174724550000001</v>
      </c>
      <c r="N51" s="85"/>
      <c r="O51" s="84"/>
      <c r="P51" s="84"/>
      <c r="Q51" s="85"/>
      <c r="R51" s="28"/>
      <c r="S51" s="28" t="s">
        <v>50</v>
      </c>
      <c r="T51" s="28">
        <v>1.0825840836036699E-3</v>
      </c>
      <c r="U51" s="28">
        <v>0</v>
      </c>
      <c r="V51" s="28">
        <v>0</v>
      </c>
      <c r="W51" s="28">
        <v>0</v>
      </c>
      <c r="X51" s="28">
        <v>1.6810906827449699E-2</v>
      </c>
      <c r="Y51" s="28">
        <v>7.1855255523850401</v>
      </c>
      <c r="Z51" s="28">
        <v>0</v>
      </c>
      <c r="AA51" s="28">
        <v>15893.198931349099</v>
      </c>
      <c r="AB51" s="28">
        <v>0</v>
      </c>
      <c r="AC51" s="28">
        <v>12.9891335002768</v>
      </c>
      <c r="AD51" s="28">
        <v>0</v>
      </c>
      <c r="AE51" s="28">
        <v>0</v>
      </c>
      <c r="AF51" s="28">
        <v>3.2701827484023598</v>
      </c>
      <c r="AG51" s="28">
        <v>3.2701827484023598</v>
      </c>
      <c r="AH51" s="28">
        <v>20.174721102222801</v>
      </c>
      <c r="AI51" s="28">
        <v>0</v>
      </c>
      <c r="AJ51" s="28">
        <v>9.5713048785880108</v>
      </c>
      <c r="AK51" s="28">
        <v>0</v>
      </c>
      <c r="AL51" s="28">
        <v>0</v>
      </c>
      <c r="AM51" s="28">
        <v>0</v>
      </c>
      <c r="AN51" s="28">
        <v>0</v>
      </c>
      <c r="AO51" s="28">
        <v>129.19467570572701</v>
      </c>
      <c r="AP51" s="28">
        <v>0</v>
      </c>
      <c r="AQ51" s="28">
        <v>32485.324660996299</v>
      </c>
      <c r="AR51" s="28">
        <v>3609.48062666027</v>
      </c>
      <c r="AS51" s="28">
        <v>36094.8052876566</v>
      </c>
      <c r="AT51" s="28">
        <v>0</v>
      </c>
      <c r="AU51" s="28">
        <v>17.3963716385434</v>
      </c>
      <c r="AV51" s="28">
        <v>72.421496161422397</v>
      </c>
      <c r="AW51" s="28">
        <v>179.53549002731501</v>
      </c>
      <c r="AX51" s="28">
        <v>41.866362693386698</v>
      </c>
      <c r="AY51" s="28">
        <v>0.83008967520406496</v>
      </c>
      <c r="AZ51" s="28">
        <v>52.102465864184197</v>
      </c>
      <c r="BA51" s="28">
        <v>35.451058707981197</v>
      </c>
      <c r="BB51" s="28">
        <v>0</v>
      </c>
      <c r="BC51" s="28">
        <v>5.6417257636534996</v>
      </c>
      <c r="BD51" s="28">
        <v>1988.2768952372401</v>
      </c>
      <c r="BE51" s="28">
        <v>1215.78647112308</v>
      </c>
      <c r="BF51" s="28">
        <v>772.49042411415496</v>
      </c>
      <c r="BG51" s="28">
        <v>0</v>
      </c>
      <c r="BH51" s="28">
        <v>0.343830912658388</v>
      </c>
      <c r="BI51" s="28">
        <v>708.39912734337497</v>
      </c>
      <c r="BJ51" s="28">
        <v>0</v>
      </c>
      <c r="BK51" s="28">
        <v>15.8675611303096</v>
      </c>
      <c r="BL51" s="28">
        <v>4.3230771342118697</v>
      </c>
      <c r="BM51" s="28">
        <v>0.74950240821882996</v>
      </c>
      <c r="BN51" s="28">
        <v>39.486985388867701</v>
      </c>
      <c r="BO51" s="28">
        <v>11.0857433972492</v>
      </c>
      <c r="BP51" s="28">
        <v>109.33231500410599</v>
      </c>
      <c r="BQ51" s="28">
        <v>123.737589299867</v>
      </c>
      <c r="BR51" s="28">
        <v>5.2332836356421204</v>
      </c>
      <c r="BS51" s="28">
        <v>31979.824850578399</v>
      </c>
      <c r="BT51" s="28">
        <v>117.801231165771</v>
      </c>
      <c r="BU51" s="28">
        <v>783.44445547490295</v>
      </c>
      <c r="BV51" s="28">
        <v>0</v>
      </c>
      <c r="BW51" s="28">
        <v>95.592523116934004</v>
      </c>
      <c r="BX51" s="28">
        <v>4.07665533821656E-3</v>
      </c>
      <c r="BY51" s="28">
        <v>612.19262939753196</v>
      </c>
      <c r="BZ51" s="28">
        <v>297.63130301886798</v>
      </c>
      <c r="CA51" s="51"/>
      <c r="CB51" s="25">
        <f t="shared" si="14"/>
        <v>-1.0127921664147878E-7</v>
      </c>
      <c r="CC51" s="25">
        <f t="shared" si="15"/>
        <v>1.9755892695495463E-5</v>
      </c>
      <c r="CD51" s="25">
        <f t="shared" si="16"/>
        <v>-9.9363133122106075E-5</v>
      </c>
      <c r="CE51" s="25">
        <f t="shared" si="17"/>
        <v>3.4517629958175321E-5</v>
      </c>
      <c r="CF51" s="25">
        <f t="shared" si="18"/>
        <v>2.0764458126902231E-5</v>
      </c>
      <c r="CG51" s="25">
        <f t="shared" si="19"/>
        <v>-6.5050541127371106E-4</v>
      </c>
      <c r="CH51" s="25">
        <f t="shared" si="20"/>
        <v>2.0202791919939465E-6</v>
      </c>
      <c r="CI51" s="73">
        <f t="shared" si="21"/>
        <v>-1</v>
      </c>
      <c r="CJ51" s="73">
        <f t="shared" si="22"/>
        <v>-0.98520981218591808</v>
      </c>
      <c r="CK51" s="25" t="str">
        <f t="shared" si="23"/>
        <v/>
      </c>
      <c r="CL51" s="73">
        <f t="shared" si="24"/>
        <v>0.846735351757405</v>
      </c>
      <c r="CM51" s="25">
        <f t="shared" si="25"/>
        <v>-1.7089587474634274E-7</v>
      </c>
      <c r="CN51" s="73" t="str">
        <f t="shared" si="26"/>
        <v/>
      </c>
      <c r="CO51" s="25" t="str">
        <f>IF(O51=0,"",(#REF!-O51)/O51)</f>
        <v/>
      </c>
      <c r="CP51" s="25" t="str">
        <f>IF(P51=0,"",(#REF!-P51)/P51)</f>
        <v/>
      </c>
      <c r="CQ51" s="73" t="str">
        <f t="shared" si="27"/>
        <v/>
      </c>
    </row>
    <row r="52" spans="1:95" s="30" customFormat="1" x14ac:dyDescent="0.3">
      <c r="B52" s="84"/>
      <c r="C52" s="84"/>
      <c r="D52" s="84"/>
      <c r="E52" s="84"/>
      <c r="F52" s="84"/>
      <c r="G52" s="84"/>
      <c r="H52" s="84"/>
      <c r="I52" s="85"/>
      <c r="J52" s="85"/>
      <c r="K52" s="84"/>
      <c r="L52" s="85"/>
      <c r="M52" s="84"/>
      <c r="N52" s="85"/>
      <c r="O52" s="84"/>
      <c r="P52" s="84"/>
      <c r="Q52" s="85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51"/>
      <c r="CB52" s="25" t="str">
        <f t="shared" si="14"/>
        <v/>
      </c>
      <c r="CC52" s="25" t="str">
        <f t="shared" si="15"/>
        <v/>
      </c>
      <c r="CD52" s="25" t="str">
        <f t="shared" si="16"/>
        <v/>
      </c>
      <c r="CE52" s="25" t="str">
        <f t="shared" si="17"/>
        <v/>
      </c>
      <c r="CF52" s="25" t="str">
        <f t="shared" si="18"/>
        <v/>
      </c>
      <c r="CG52" s="25" t="str">
        <f t="shared" si="19"/>
        <v/>
      </c>
      <c r="CH52" s="25" t="str">
        <f t="shared" si="20"/>
        <v/>
      </c>
      <c r="CI52" s="73" t="str">
        <f t="shared" si="21"/>
        <v/>
      </c>
      <c r="CJ52" s="73" t="str">
        <f t="shared" si="22"/>
        <v/>
      </c>
      <c r="CK52" s="25" t="str">
        <f t="shared" si="23"/>
        <v/>
      </c>
      <c r="CL52" s="73" t="str">
        <f t="shared" si="24"/>
        <v/>
      </c>
      <c r="CM52" s="25" t="str">
        <f t="shared" si="25"/>
        <v/>
      </c>
      <c r="CN52" s="73" t="str">
        <f t="shared" si="26"/>
        <v/>
      </c>
      <c r="CO52" s="25" t="str">
        <f>IF(O52=0,"",(#REF!-O52)/O52)</f>
        <v/>
      </c>
      <c r="CP52" s="25" t="str">
        <f>IF(P52=0,"",(#REF!-P52)/P52)</f>
        <v/>
      </c>
      <c r="CQ52" s="73" t="str">
        <f t="shared" si="27"/>
        <v/>
      </c>
    </row>
    <row r="53" spans="1:95" s="30" customFormat="1" x14ac:dyDescent="0.3">
      <c r="B53" s="84"/>
      <c r="C53" s="84"/>
      <c r="D53" s="84"/>
      <c r="E53" s="84"/>
      <c r="F53" s="84"/>
      <c r="G53" s="84"/>
      <c r="H53" s="84"/>
      <c r="I53" s="85"/>
      <c r="J53" s="85"/>
      <c r="K53" s="84"/>
      <c r="L53" s="85"/>
      <c r="M53" s="84"/>
      <c r="N53" s="85"/>
      <c r="O53" s="84"/>
      <c r="P53" s="84"/>
      <c r="Q53" s="85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51"/>
      <c r="CB53" s="25" t="str">
        <f t="shared" si="14"/>
        <v/>
      </c>
      <c r="CC53" s="25" t="str">
        <f t="shared" si="15"/>
        <v/>
      </c>
      <c r="CD53" s="25" t="str">
        <f t="shared" si="16"/>
        <v/>
      </c>
      <c r="CE53" s="25" t="str">
        <f t="shared" si="17"/>
        <v/>
      </c>
      <c r="CF53" s="25" t="str">
        <f t="shared" si="18"/>
        <v/>
      </c>
      <c r="CG53" s="25" t="str">
        <f t="shared" si="19"/>
        <v/>
      </c>
      <c r="CH53" s="25" t="str">
        <f t="shared" si="20"/>
        <v/>
      </c>
      <c r="CI53" s="73" t="str">
        <f t="shared" si="21"/>
        <v/>
      </c>
      <c r="CJ53" s="73" t="str">
        <f t="shared" si="22"/>
        <v/>
      </c>
      <c r="CK53" s="25" t="str">
        <f t="shared" si="23"/>
        <v/>
      </c>
      <c r="CL53" s="73" t="str">
        <f t="shared" si="24"/>
        <v/>
      </c>
      <c r="CM53" s="25" t="str">
        <f t="shared" si="25"/>
        <v/>
      </c>
      <c r="CN53" s="73" t="str">
        <f t="shared" si="26"/>
        <v/>
      </c>
      <c r="CO53" s="25" t="str">
        <f>IF(O53=0,"",(#REF!-O53)/O53)</f>
        <v/>
      </c>
      <c r="CP53" s="25" t="str">
        <f>IF(P53=0,"",(#REF!-P53)/P53)</f>
        <v/>
      </c>
      <c r="CQ53" s="73" t="str">
        <f t="shared" si="27"/>
        <v/>
      </c>
    </row>
    <row r="54" spans="1:95" x14ac:dyDescent="0.3">
      <c r="A54" s="30" t="s">
        <v>51</v>
      </c>
      <c r="B54" s="84">
        <v>3119.7498000000001</v>
      </c>
      <c r="C54" s="84">
        <v>0</v>
      </c>
      <c r="D54" s="84">
        <v>35053.468999999997</v>
      </c>
      <c r="E54" s="84">
        <v>5274.9624999999996</v>
      </c>
      <c r="F54" s="84">
        <v>3576.5522500000002</v>
      </c>
      <c r="G54" s="84">
        <v>9332.0110000000004</v>
      </c>
      <c r="H54" s="84">
        <v>357.70927499999999</v>
      </c>
      <c r="I54" s="85">
        <v>3.77124975</v>
      </c>
      <c r="J54" s="85">
        <v>9.9177704999999996</v>
      </c>
      <c r="K54" s="84">
        <v>0.91956000000000004</v>
      </c>
      <c r="L54" s="85">
        <v>3.88698845</v>
      </c>
      <c r="M54" s="84">
        <v>108.755207</v>
      </c>
      <c r="N54" s="85"/>
      <c r="O54" s="84"/>
      <c r="P54" s="84"/>
      <c r="Q54" s="85"/>
      <c r="R54" s="28"/>
      <c r="S54" s="28" t="s">
        <v>51</v>
      </c>
      <c r="T54" s="28">
        <v>0</v>
      </c>
      <c r="U54" s="28">
        <v>0</v>
      </c>
      <c r="V54" s="28">
        <v>0</v>
      </c>
      <c r="W54" s="28">
        <v>0</v>
      </c>
      <c r="X54" s="28">
        <v>3.2712362699317001</v>
      </c>
      <c r="Y54" s="28">
        <v>6.6409496316627301</v>
      </c>
      <c r="Z54" s="28">
        <v>0.92207051331316103</v>
      </c>
      <c r="AA54" s="28">
        <v>3120.3631536456101</v>
      </c>
      <c r="AB54" s="28">
        <v>2.8335677611402099</v>
      </c>
      <c r="AC54" s="28">
        <v>8.3292876768645705</v>
      </c>
      <c r="AD54" s="28">
        <v>0</v>
      </c>
      <c r="AE54" s="28">
        <v>2.8492070262008098</v>
      </c>
      <c r="AF54" s="28">
        <v>0</v>
      </c>
      <c r="AG54" s="28">
        <v>0</v>
      </c>
      <c r="AH54" s="28">
        <v>108.815680090933</v>
      </c>
      <c r="AI54" s="28">
        <v>0</v>
      </c>
      <c r="AJ54" s="28">
        <v>5.4735643281105997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31548.4039033019</v>
      </c>
      <c r="AR54" s="28">
        <v>3505.37838388112</v>
      </c>
      <c r="AS54" s="28">
        <v>35053.782287183101</v>
      </c>
      <c r="AT54" s="28">
        <v>0</v>
      </c>
      <c r="AU54" s="28">
        <v>10.220711023122</v>
      </c>
      <c r="AV54" s="28">
        <v>210.64147238435299</v>
      </c>
      <c r="AW54" s="28">
        <v>102.701346221137</v>
      </c>
      <c r="AX54" s="28">
        <v>122.034924875301</v>
      </c>
      <c r="AY54" s="28">
        <v>2.4782201632522498</v>
      </c>
      <c r="AZ54" s="28">
        <v>152.80649804725601</v>
      </c>
      <c r="BA54" s="28">
        <v>103.027322345497</v>
      </c>
      <c r="BB54" s="28">
        <v>0</v>
      </c>
      <c r="BC54" s="28">
        <v>20.6761347290795</v>
      </c>
      <c r="BD54" s="28">
        <v>5275.1578883878101</v>
      </c>
      <c r="BE54" s="28">
        <v>3576.7472270221601</v>
      </c>
      <c r="BF54" s="28">
        <v>1698.41066136565</v>
      </c>
      <c r="BG54" s="28">
        <v>6.8769413074510399E-2</v>
      </c>
      <c r="BH54" s="28">
        <v>1.00028265811273</v>
      </c>
      <c r="BI54" s="28">
        <v>2067.9253466161799</v>
      </c>
      <c r="BJ54" s="28">
        <v>7.2818697399097201E-2</v>
      </c>
      <c r="BK54" s="28">
        <v>51.598403451776598</v>
      </c>
      <c r="BL54" s="28">
        <v>12.2644834587212</v>
      </c>
      <c r="BM54" s="28">
        <v>2.0129135039710699</v>
      </c>
      <c r="BN54" s="28">
        <v>128.47160357038501</v>
      </c>
      <c r="BO54" s="28">
        <v>6.5633014627485204</v>
      </c>
      <c r="BP54" s="28">
        <v>324.45445348964</v>
      </c>
      <c r="BQ54" s="28">
        <v>361.98882351670198</v>
      </c>
      <c r="BR54" s="28">
        <v>15.2247561014567</v>
      </c>
      <c r="BS54" s="28">
        <v>9309.3765532648795</v>
      </c>
      <c r="BT54" s="28">
        <v>67.204864432128204</v>
      </c>
      <c r="BU54" s="28">
        <v>218.07392586627799</v>
      </c>
      <c r="BV54" s="28">
        <v>0</v>
      </c>
      <c r="BW54" s="28">
        <v>54.668831608549198</v>
      </c>
      <c r="BX54" s="28">
        <v>3.8168795489343099E-2</v>
      </c>
      <c r="BY54" s="28">
        <v>357.73594714418698</v>
      </c>
      <c r="BZ54" s="28">
        <v>170.211436534992</v>
      </c>
      <c r="CA54" s="51"/>
      <c r="CB54" s="25">
        <f t="shared" si="14"/>
        <v>1.9660347301248471E-4</v>
      </c>
      <c r="CC54" s="25" t="str">
        <f t="shared" si="15"/>
        <v/>
      </c>
      <c r="CD54" s="25">
        <f t="shared" si="16"/>
        <v>8.9374088226179988E-6</v>
      </c>
      <c r="CE54" s="25">
        <f t="shared" si="17"/>
        <v>3.7040715988114308E-5</v>
      </c>
      <c r="CF54" s="25">
        <f t="shared" si="18"/>
        <v>5.4515356838403941E-5</v>
      </c>
      <c r="CG54" s="25">
        <f t="shared" si="19"/>
        <v>-2.4254629291715307E-3</v>
      </c>
      <c r="CH54" s="25">
        <f t="shared" si="20"/>
        <v>7.4563747856381542E-5</v>
      </c>
      <c r="CI54" s="73">
        <f t="shared" si="21"/>
        <v>-1</v>
      </c>
      <c r="CJ54" s="73">
        <f t="shared" si="22"/>
        <v>-0.67016414929830248</v>
      </c>
      <c r="CK54" s="25">
        <f t="shared" si="23"/>
        <v>2.7301245303851724E-3</v>
      </c>
      <c r="CL54" s="73">
        <f t="shared" si="24"/>
        <v>-1</v>
      </c>
      <c r="CM54" s="25">
        <f t="shared" si="25"/>
        <v>5.5604777556077451E-4</v>
      </c>
      <c r="CN54" s="73" t="str">
        <f t="shared" si="26"/>
        <v/>
      </c>
      <c r="CO54" s="25" t="str">
        <f>IF(O54=0,"",(#REF!-O54)/O54)</f>
        <v/>
      </c>
      <c r="CP54" s="25" t="str">
        <f>IF(P54=0,"",(#REF!-P54)/P54)</f>
        <v/>
      </c>
      <c r="CQ54" s="73" t="str">
        <f t="shared" si="27"/>
        <v/>
      </c>
    </row>
    <row r="55" spans="1:95" x14ac:dyDescent="0.3">
      <c r="A55" s="30" t="s">
        <v>1</v>
      </c>
      <c r="B55" s="84"/>
      <c r="C55" s="84"/>
      <c r="D55" s="84"/>
      <c r="E55" s="84"/>
      <c r="F55" s="84"/>
      <c r="G55" s="84"/>
      <c r="H55" s="84"/>
      <c r="I55" s="85"/>
      <c r="J55" s="85"/>
      <c r="K55" s="84"/>
      <c r="L55" s="85"/>
      <c r="M55" s="84"/>
      <c r="N55" s="85"/>
      <c r="O55" s="84"/>
      <c r="P55" s="84"/>
      <c r="Q55" s="85"/>
      <c r="R55" s="28"/>
      <c r="S55" s="28"/>
      <c r="T55" s="28"/>
      <c r="CB55" s="25" t="str">
        <f t="shared" si="14"/>
        <v/>
      </c>
      <c r="CC55" s="25" t="str">
        <f t="shared" si="15"/>
        <v/>
      </c>
      <c r="CD55" s="25" t="str">
        <f t="shared" si="16"/>
        <v/>
      </c>
      <c r="CE55" s="25" t="str">
        <f t="shared" si="17"/>
        <v/>
      </c>
      <c r="CF55" s="25" t="str">
        <f t="shared" si="18"/>
        <v/>
      </c>
      <c r="CG55" s="25" t="str">
        <f t="shared" si="19"/>
        <v/>
      </c>
      <c r="CH55" s="25" t="str">
        <f t="shared" si="20"/>
        <v/>
      </c>
      <c r="CI55" s="73"/>
      <c r="CJ55" s="73"/>
      <c r="CK55" s="25"/>
      <c r="CL55" s="73"/>
      <c r="CM55" s="25" t="str">
        <f t="shared" ref="CM55:CM61" si="28">IF(M55=0,"",(AF55-M55)/M55)</f>
        <v/>
      </c>
      <c r="CN55" s="73"/>
      <c r="CO55" s="25" t="str">
        <f>IF(O55=0,"",(#REF!-O55)/O55)</f>
        <v/>
      </c>
      <c r="CP55" s="25" t="str">
        <f>IF(P55=0,"",(#REF!-P55)/P55)</f>
        <v/>
      </c>
      <c r="CQ55" s="73" t="str">
        <f t="shared" si="27"/>
        <v/>
      </c>
    </row>
    <row r="56" spans="1:95" s="30" customFormat="1" x14ac:dyDescent="0.3">
      <c r="A56" s="30" t="s">
        <v>11</v>
      </c>
      <c r="B56" s="84"/>
      <c r="C56" s="84"/>
      <c r="D56" s="84"/>
      <c r="E56" s="84"/>
      <c r="F56" s="84"/>
      <c r="G56" s="84"/>
      <c r="H56" s="84"/>
      <c r="I56" s="85"/>
      <c r="J56" s="85"/>
      <c r="K56" s="84"/>
      <c r="L56" s="85"/>
      <c r="M56" s="84"/>
      <c r="N56" s="85"/>
      <c r="O56" s="84"/>
      <c r="P56" s="84"/>
      <c r="Q56" s="85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5" t="str">
        <f t="shared" si="14"/>
        <v/>
      </c>
      <c r="CC56" s="25" t="str">
        <f t="shared" si="15"/>
        <v/>
      </c>
      <c r="CD56" s="25" t="str">
        <f t="shared" si="16"/>
        <v/>
      </c>
      <c r="CE56" s="25" t="str">
        <f t="shared" si="17"/>
        <v/>
      </c>
      <c r="CF56" s="25" t="str">
        <f t="shared" si="18"/>
        <v/>
      </c>
      <c r="CG56" s="25" t="str">
        <f t="shared" si="19"/>
        <v/>
      </c>
      <c r="CH56" s="25" t="str">
        <f t="shared" si="20"/>
        <v/>
      </c>
      <c r="CI56" s="73"/>
      <c r="CJ56" s="73"/>
      <c r="CK56" s="25"/>
      <c r="CL56" s="73"/>
      <c r="CM56" s="25" t="str">
        <f t="shared" si="28"/>
        <v/>
      </c>
      <c r="CN56" s="73"/>
      <c r="CO56" s="25" t="str">
        <f>IF(O56=0,"",(#REF!-O56)/O56)</f>
        <v/>
      </c>
      <c r="CP56" s="25" t="str">
        <f>IF(P56=0,"",(#REF!-P56)/P56)</f>
        <v/>
      </c>
      <c r="CQ56" s="73" t="str">
        <f t="shared" si="27"/>
        <v/>
      </c>
    </row>
    <row r="57" spans="1:95" s="30" customFormat="1" x14ac:dyDescent="0.3">
      <c r="A57" s="30" t="s">
        <v>58</v>
      </c>
      <c r="B57" s="84"/>
      <c r="C57" s="84"/>
      <c r="D57" s="84"/>
      <c r="E57" s="84"/>
      <c r="F57" s="84"/>
      <c r="G57" s="84"/>
      <c r="H57" s="84"/>
      <c r="I57" s="85"/>
      <c r="J57" s="85"/>
      <c r="K57" s="84"/>
      <c r="L57" s="85"/>
      <c r="M57" s="84"/>
      <c r="N57" s="85"/>
      <c r="O57" s="84"/>
      <c r="P57" s="84"/>
      <c r="Q57" s="85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5" t="str">
        <f t="shared" si="14"/>
        <v/>
      </c>
      <c r="CC57" s="25" t="str">
        <f t="shared" si="15"/>
        <v/>
      </c>
      <c r="CD57" s="25" t="str">
        <f t="shared" si="16"/>
        <v/>
      </c>
      <c r="CE57" s="25" t="str">
        <f t="shared" si="17"/>
        <v/>
      </c>
      <c r="CF57" s="25" t="str">
        <f t="shared" si="18"/>
        <v/>
      </c>
      <c r="CG57" s="25" t="str">
        <f t="shared" si="19"/>
        <v/>
      </c>
      <c r="CH57" s="25" t="str">
        <f t="shared" si="20"/>
        <v/>
      </c>
      <c r="CI57" s="73"/>
      <c r="CJ57" s="73"/>
      <c r="CK57" s="25"/>
      <c r="CL57" s="73"/>
      <c r="CM57" s="25" t="str">
        <f t="shared" si="28"/>
        <v/>
      </c>
      <c r="CN57" s="73"/>
      <c r="CO57" s="25" t="str">
        <f>IF(O57=0,"",(#REF!-O57)/O57)</f>
        <v/>
      </c>
      <c r="CP57" s="25" t="str">
        <f>IF(P57=0,"",(#REF!-P57)/P57)</f>
        <v/>
      </c>
      <c r="CQ57" s="73" t="str">
        <f t="shared" si="27"/>
        <v/>
      </c>
    </row>
    <row r="58" spans="1:95" s="30" customFormat="1" x14ac:dyDescent="0.3">
      <c r="A58" s="30" t="s">
        <v>75</v>
      </c>
      <c r="B58" s="84"/>
      <c r="C58" s="84"/>
      <c r="D58" s="84"/>
      <c r="E58" s="84"/>
      <c r="F58" s="84"/>
      <c r="G58" s="84"/>
      <c r="H58" s="84"/>
      <c r="I58" s="85"/>
      <c r="J58" s="85"/>
      <c r="K58" s="84"/>
      <c r="L58" s="85"/>
      <c r="M58" s="84"/>
      <c r="N58" s="85"/>
      <c r="O58" s="84"/>
      <c r="P58" s="84"/>
      <c r="Q58" s="85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5" t="str">
        <f t="shared" si="14"/>
        <v/>
      </c>
      <c r="CC58" s="25" t="str">
        <f t="shared" si="15"/>
        <v/>
      </c>
      <c r="CD58" s="25" t="str">
        <f t="shared" si="16"/>
        <v/>
      </c>
      <c r="CE58" s="25" t="str">
        <f t="shared" si="17"/>
        <v/>
      </c>
      <c r="CF58" s="25" t="str">
        <f t="shared" si="18"/>
        <v/>
      </c>
      <c r="CG58" s="25" t="str">
        <f t="shared" si="19"/>
        <v/>
      </c>
      <c r="CH58" s="25" t="str">
        <f t="shared" si="20"/>
        <v/>
      </c>
      <c r="CI58" s="73"/>
      <c r="CJ58" s="73"/>
      <c r="CK58" s="25"/>
      <c r="CL58" s="73"/>
      <c r="CM58" s="25" t="str">
        <f t="shared" si="28"/>
        <v/>
      </c>
      <c r="CN58" s="73"/>
      <c r="CO58" s="25" t="str">
        <f>IF(O58=0,"",(#REF!-O58)/O58)</f>
        <v/>
      </c>
      <c r="CP58" s="25" t="str">
        <f>IF(P58=0,"",(#REF!-P58)/P58)</f>
        <v/>
      </c>
      <c r="CQ58" s="73" t="str">
        <f t="shared" si="27"/>
        <v/>
      </c>
    </row>
    <row r="59" spans="1:95" s="30" customFormat="1" x14ac:dyDescent="0.3">
      <c r="A59" s="30" t="s">
        <v>237</v>
      </c>
      <c r="B59" s="84"/>
      <c r="C59" s="84"/>
      <c r="D59" s="84"/>
      <c r="E59" s="84"/>
      <c r="F59" s="84"/>
      <c r="G59" s="84"/>
      <c r="H59" s="84"/>
      <c r="I59" s="85"/>
      <c r="J59" s="85"/>
      <c r="K59" s="84"/>
      <c r="L59" s="85"/>
      <c r="M59" s="84"/>
      <c r="N59" s="85"/>
      <c r="O59" s="84"/>
      <c r="P59" s="84"/>
      <c r="Q59" s="85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5" t="str">
        <f t="shared" si="14"/>
        <v/>
      </c>
      <c r="CC59" s="25" t="str">
        <f t="shared" si="15"/>
        <v/>
      </c>
      <c r="CD59" s="25" t="str">
        <f t="shared" si="16"/>
        <v/>
      </c>
      <c r="CE59" s="25" t="str">
        <f t="shared" si="17"/>
        <v/>
      </c>
      <c r="CF59" s="25" t="str">
        <f t="shared" si="18"/>
        <v/>
      </c>
      <c r="CG59" s="25" t="str">
        <f t="shared" si="19"/>
        <v/>
      </c>
      <c r="CH59" s="25" t="str">
        <f t="shared" si="20"/>
        <v/>
      </c>
      <c r="CI59" s="73"/>
      <c r="CJ59" s="73"/>
      <c r="CK59" s="25"/>
      <c r="CL59" s="73"/>
      <c r="CM59" s="25" t="str">
        <f t="shared" si="28"/>
        <v/>
      </c>
      <c r="CN59" s="73"/>
      <c r="CO59" s="25" t="str">
        <f>IF(O59=0,"",(#REF!-O59)/O59)</f>
        <v/>
      </c>
      <c r="CP59" s="25" t="str">
        <f>IF(P59=0,"",(#REF!-P59)/P59)</f>
        <v/>
      </c>
      <c r="CQ59" s="73" t="str">
        <f t="shared" si="27"/>
        <v/>
      </c>
    </row>
    <row r="60" spans="1:95" s="30" customFormat="1" x14ac:dyDescent="0.3">
      <c r="I60" s="71"/>
      <c r="J60" s="71"/>
      <c r="L60" s="71"/>
      <c r="N60" s="71"/>
      <c r="P60" s="31"/>
      <c r="Q60" s="71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5" t="str">
        <f t="shared" si="14"/>
        <v/>
      </c>
      <c r="CC60" s="25" t="str">
        <f t="shared" si="15"/>
        <v/>
      </c>
      <c r="CD60" s="25" t="str">
        <f t="shared" si="16"/>
        <v/>
      </c>
      <c r="CE60" s="25" t="str">
        <f t="shared" si="17"/>
        <v/>
      </c>
      <c r="CF60" s="25" t="str">
        <f t="shared" si="18"/>
        <v/>
      </c>
      <c r="CG60" s="25" t="str">
        <f t="shared" si="19"/>
        <v/>
      </c>
      <c r="CH60" s="25" t="str">
        <f t="shared" si="20"/>
        <v/>
      </c>
      <c r="CI60" s="73"/>
      <c r="CJ60" s="73"/>
      <c r="CK60" s="25"/>
      <c r="CL60" s="73"/>
      <c r="CM60" s="25" t="str">
        <f t="shared" si="28"/>
        <v/>
      </c>
      <c r="CN60" s="73"/>
      <c r="CO60" s="25" t="str">
        <f>IF(O60=0,"",(#REF!-O60)/O60)</f>
        <v/>
      </c>
      <c r="CP60" s="25" t="str">
        <f>IF(P60=0,"",(#REF!-P60)/P60)</f>
        <v/>
      </c>
      <c r="CQ60" s="73" t="str">
        <f t="shared" si="27"/>
        <v/>
      </c>
    </row>
    <row r="61" spans="1:95" x14ac:dyDescent="0.3">
      <c r="A61" s="1" t="s">
        <v>55</v>
      </c>
      <c r="B61" s="1">
        <f>SUM(B3:B54)</f>
        <v>672183.8912725898</v>
      </c>
      <c r="C61" s="1">
        <f t="shared" ref="C61:Q61" si="29">SUM(C3:C54)</f>
        <v>25012.479214909003</v>
      </c>
      <c r="D61" s="1">
        <f t="shared" si="29"/>
        <v>1314462.882304</v>
      </c>
      <c r="E61" s="1">
        <f t="shared" si="29"/>
        <v>170817.57347104003</v>
      </c>
      <c r="F61" s="1">
        <f t="shared" si="29"/>
        <v>140822.70985506009</v>
      </c>
      <c r="G61" s="1">
        <f t="shared" si="29"/>
        <v>1571216.8812531198</v>
      </c>
      <c r="H61" s="1">
        <f t="shared" si="29"/>
        <v>33452.803596140002</v>
      </c>
      <c r="I61" s="1">
        <f t="shared" si="29"/>
        <v>367.96525044159995</v>
      </c>
      <c r="J61" s="1">
        <f t="shared" si="29"/>
        <v>542.29668664270002</v>
      </c>
      <c r="K61" s="1">
        <f t="shared" si="29"/>
        <v>286.27594641749999</v>
      </c>
      <c r="L61" s="1">
        <f t="shared" si="29"/>
        <v>2526.5580315097</v>
      </c>
      <c r="M61" s="1">
        <f t="shared" si="29"/>
        <v>22820.986135604999</v>
      </c>
      <c r="N61" s="1">
        <f t="shared" si="29"/>
        <v>81.470528534300001</v>
      </c>
      <c r="O61" s="1">
        <f t="shared" si="29"/>
        <v>0</v>
      </c>
      <c r="P61" s="1">
        <f t="shared" si="29"/>
        <v>0</v>
      </c>
      <c r="Q61" s="1">
        <f t="shared" si="29"/>
        <v>0</v>
      </c>
      <c r="T61" s="1">
        <f t="shared" ref="T61:Y61" si="30">SUM(T3:T54)</f>
        <v>59.792597396566691</v>
      </c>
      <c r="U61" s="1">
        <f t="shared" si="30"/>
        <v>10.882869745024497</v>
      </c>
      <c r="V61" s="1">
        <f t="shared" si="30"/>
        <v>10.726265233940698</v>
      </c>
      <c r="W61" s="1">
        <f t="shared" si="30"/>
        <v>6.0228100498087036</v>
      </c>
      <c r="X61" s="1">
        <f t="shared" si="30"/>
        <v>1738.9077610603324</v>
      </c>
      <c r="Y61" s="1">
        <f t="shared" si="30"/>
        <v>28710.446635408131</v>
      </c>
      <c r="Z61" s="1">
        <f t="shared" ref="Z61:BT61" si="31">SUM(Z3:Z54)</f>
        <v>286.67669754335049</v>
      </c>
      <c r="AA61" s="1">
        <f t="shared" si="31"/>
        <v>672384.09948325192</v>
      </c>
      <c r="AB61" s="1">
        <f t="shared" si="31"/>
        <v>1384.6103488617866</v>
      </c>
      <c r="AC61" s="1">
        <f t="shared" si="31"/>
        <v>1384.099626175564</v>
      </c>
      <c r="AD61" s="1">
        <f t="shared" si="31"/>
        <v>61.456401547169236</v>
      </c>
      <c r="AE61" s="1">
        <f t="shared" si="31"/>
        <v>1079.5538975645086</v>
      </c>
      <c r="AF61" s="1">
        <f t="shared" si="31"/>
        <v>7923.6810643944127</v>
      </c>
      <c r="AG61" s="1">
        <f t="shared" si="31"/>
        <v>7923.6810643944127</v>
      </c>
      <c r="AH61" s="1">
        <f t="shared" si="31"/>
        <v>22827.8347778795</v>
      </c>
      <c r="AI61" s="1">
        <f t="shared" si="31"/>
        <v>0</v>
      </c>
      <c r="AJ61" s="1">
        <f t="shared" si="31"/>
        <v>295.28257521732525</v>
      </c>
      <c r="AK61" s="1">
        <f t="shared" si="31"/>
        <v>1.120794703621296</v>
      </c>
      <c r="AL61" s="1">
        <f t="shared" si="31"/>
        <v>5.5205222903873272</v>
      </c>
      <c r="AM61" s="1">
        <f t="shared" si="31"/>
        <v>170.0776577142683</v>
      </c>
      <c r="AN61" s="1">
        <f t="shared" si="31"/>
        <v>2.225097065029789</v>
      </c>
      <c r="AO61" s="1">
        <f t="shared" si="31"/>
        <v>25017.946131543846</v>
      </c>
      <c r="AP61" s="1">
        <f t="shared" si="31"/>
        <v>0</v>
      </c>
      <c r="AQ61" s="1">
        <f t="shared" si="31"/>
        <v>1160306.2024762963</v>
      </c>
      <c r="AR61" s="1">
        <f t="shared" si="31"/>
        <v>128922.92022379882</v>
      </c>
      <c r="AS61" s="1">
        <f t="shared" si="31"/>
        <v>1289229.1227000952</v>
      </c>
      <c r="AT61" s="1">
        <f t="shared" si="31"/>
        <v>1.4382109510557715</v>
      </c>
      <c r="AU61" s="1">
        <f t="shared" si="31"/>
        <v>720.23889196282778</v>
      </c>
      <c r="AV61" s="1">
        <f t="shared" si="31"/>
        <v>6311.3314764537326</v>
      </c>
      <c r="AW61" s="1">
        <f t="shared" si="31"/>
        <v>7583.8924696647837</v>
      </c>
      <c r="AX61" s="1">
        <f t="shared" si="31"/>
        <v>4918.1311575769732</v>
      </c>
      <c r="AY61" s="1">
        <f t="shared" si="31"/>
        <v>989.93002752605037</v>
      </c>
      <c r="AZ61" s="1">
        <f t="shared" si="31"/>
        <v>6714.9806542397873</v>
      </c>
      <c r="BA61" s="1">
        <f t="shared" si="31"/>
        <v>3488.502377488931</v>
      </c>
      <c r="BB61" s="1">
        <f t="shared" si="31"/>
        <v>25.76525471643814</v>
      </c>
      <c r="BC61" s="1">
        <f t="shared" si="31"/>
        <v>978.41285755737772</v>
      </c>
      <c r="BD61" s="1">
        <f t="shared" si="31"/>
        <v>171236.83483989065</v>
      </c>
      <c r="BE61" s="1">
        <f t="shared" si="31"/>
        <v>140844.99423666345</v>
      </c>
      <c r="BF61" s="1">
        <f t="shared" si="31"/>
        <v>30391.840603227069</v>
      </c>
      <c r="BG61" s="1">
        <f t="shared" si="31"/>
        <v>91.638409605503711</v>
      </c>
      <c r="BH61" s="1">
        <f t="shared" si="31"/>
        <v>30.342583561659495</v>
      </c>
      <c r="BI61" s="1">
        <f t="shared" si="31"/>
        <v>62271.584380508182</v>
      </c>
      <c r="BJ61" s="1">
        <f t="shared" si="31"/>
        <v>414.20181582205151</v>
      </c>
      <c r="BK61" s="1">
        <f t="shared" si="31"/>
        <v>7639.5038628417178</v>
      </c>
      <c r="BL61" s="1">
        <f t="shared" si="31"/>
        <v>1630.3125664913225</v>
      </c>
      <c r="BM61" s="1">
        <f t="shared" si="31"/>
        <v>732.22303015821285</v>
      </c>
      <c r="BN61" s="1">
        <f t="shared" si="31"/>
        <v>19117.326718969769</v>
      </c>
      <c r="BO61" s="1">
        <f t="shared" si="31"/>
        <v>884.03912604932611</v>
      </c>
      <c r="BP61" s="1">
        <f t="shared" si="31"/>
        <v>10476.968009953365</v>
      </c>
      <c r="BQ61" s="1">
        <f t="shared" si="31"/>
        <v>14535.632259446838</v>
      </c>
      <c r="BR61" s="1">
        <f t="shared" si="31"/>
        <v>478.20679374566737</v>
      </c>
      <c r="BS61" s="1">
        <f t="shared" si="31"/>
        <v>1544798.8626554604</v>
      </c>
      <c r="BT61" s="1">
        <f t="shared" si="31"/>
        <v>5131.9234799728947</v>
      </c>
      <c r="BU61" s="1">
        <f t="shared" ref="BU61:BW61" si="32">SUM(BU3:BU54)</f>
        <v>35159.37166482085</v>
      </c>
      <c r="BV61" s="1">
        <f t="shared" si="32"/>
        <v>30.958241198953758</v>
      </c>
      <c r="BW61" s="1">
        <f t="shared" si="32"/>
        <v>3046.4080027516443</v>
      </c>
      <c r="BX61" s="1">
        <f t="shared" ref="BX61:BZ61" si="33">SUM(BX3:BX54)</f>
        <v>134.98550569825574</v>
      </c>
      <c r="BY61" s="1">
        <f t="shared" si="33"/>
        <v>33467.316205567411</v>
      </c>
      <c r="BZ61" s="1">
        <f t="shared" si="33"/>
        <v>8386.3879109217505</v>
      </c>
      <c r="CA61" s="1"/>
      <c r="CB61" s="25">
        <f t="shared" si="14"/>
        <v>2.9784737965541871E-4</v>
      </c>
      <c r="CC61" s="25">
        <f t="shared" si="15"/>
        <v>2.185675633299257E-4</v>
      </c>
      <c r="CD61" s="25">
        <f t="shared" si="16"/>
        <v>-1.9197011907764849E-2</v>
      </c>
      <c r="CE61" s="25">
        <f t="shared" si="17"/>
        <v>2.4544393198613428E-3</v>
      </c>
      <c r="CF61" s="25">
        <f t="shared" si="18"/>
        <v>1.5824423224274236E-4</v>
      </c>
      <c r="CG61" s="25">
        <f t="shared" si="19"/>
        <v>-1.6813731390532032E-2</v>
      </c>
      <c r="CH61" s="25">
        <f t="shared" si="20"/>
        <v>4.3382341290772251E-4</v>
      </c>
      <c r="CI61" s="73"/>
      <c r="CJ61" s="73"/>
      <c r="CK61" s="25"/>
      <c r="CL61" s="73"/>
      <c r="CM61" s="25">
        <f t="shared" si="28"/>
        <v>-0.65278971656566631</v>
      </c>
      <c r="CN61" s="73"/>
      <c r="CO61" s="25" t="str">
        <f>IF(O61=0,"",(#REF!-O61)/O61)</f>
        <v/>
      </c>
      <c r="CP61" s="25" t="str">
        <f>IF(P61=0,"",(#REF!-P61)/P61)</f>
        <v/>
      </c>
      <c r="CQ61" s="73" t="str">
        <f t="shared" si="27"/>
        <v/>
      </c>
    </row>
    <row r="62" spans="1:95" x14ac:dyDescent="0.3">
      <c r="A62" s="30" t="s">
        <v>56</v>
      </c>
      <c r="B62" s="1">
        <f>SUM(B2:B54)</f>
        <v>672183.8912725898</v>
      </c>
      <c r="C62" s="1">
        <f t="shared" ref="C62:Q62" si="34">SUM(C2:C54)</f>
        <v>25012.479214909003</v>
      </c>
      <c r="D62" s="1">
        <f t="shared" si="34"/>
        <v>1314462.882304</v>
      </c>
      <c r="E62" s="1">
        <f t="shared" si="34"/>
        <v>170817.57347104003</v>
      </c>
      <c r="F62" s="1">
        <f t="shared" si="34"/>
        <v>140822.70985506009</v>
      </c>
      <c r="G62" s="1">
        <f t="shared" si="34"/>
        <v>1571216.8812531198</v>
      </c>
      <c r="H62" s="1">
        <f t="shared" si="34"/>
        <v>33452.803596140002</v>
      </c>
      <c r="I62" s="1">
        <f t="shared" si="34"/>
        <v>367.96525044159995</v>
      </c>
      <c r="J62" s="1">
        <f t="shared" si="34"/>
        <v>542.29668664270002</v>
      </c>
      <c r="K62" s="1">
        <f t="shared" si="34"/>
        <v>286.27594641749999</v>
      </c>
      <c r="L62" s="1">
        <f t="shared" si="34"/>
        <v>2526.5580315097</v>
      </c>
      <c r="M62" s="1">
        <f t="shared" si="34"/>
        <v>22820.986135604999</v>
      </c>
      <c r="N62" s="1">
        <f t="shared" si="34"/>
        <v>81.470528534300001</v>
      </c>
      <c r="O62" s="1">
        <f t="shared" si="34"/>
        <v>0</v>
      </c>
      <c r="P62" s="1">
        <f t="shared" si="34"/>
        <v>0</v>
      </c>
      <c r="Q62" s="1">
        <f t="shared" si="34"/>
        <v>0</v>
      </c>
      <c r="T62" s="1">
        <f>SUM(T2:T54)</f>
        <v>59.792597396566691</v>
      </c>
      <c r="U62" s="1">
        <f t="shared" ref="U62:BZ62" si="35">SUM(U2:U54)</f>
        <v>10.882869745024497</v>
      </c>
      <c r="V62" s="1">
        <f t="shared" si="35"/>
        <v>10.726265233940698</v>
      </c>
      <c r="W62" s="1">
        <f t="shared" si="35"/>
        <v>6.0228100498087036</v>
      </c>
      <c r="X62" s="1">
        <f t="shared" si="35"/>
        <v>1738.9077610603324</v>
      </c>
      <c r="Y62" s="1">
        <f t="shared" si="35"/>
        <v>28710.446635408131</v>
      </c>
      <c r="Z62" s="1">
        <f t="shared" ref="Z62:BT62" si="36">SUM(Z2:Z54)</f>
        <v>286.67669754335049</v>
      </c>
      <c r="AA62" s="1">
        <f t="shared" si="36"/>
        <v>672384.09948325192</v>
      </c>
      <c r="AB62" s="1">
        <f t="shared" si="36"/>
        <v>1384.6103488617866</v>
      </c>
      <c r="AC62" s="1">
        <f t="shared" si="36"/>
        <v>1384.099626175564</v>
      </c>
      <c r="AD62" s="1">
        <f t="shared" si="36"/>
        <v>61.456401547169236</v>
      </c>
      <c r="AE62" s="1">
        <f t="shared" si="36"/>
        <v>1079.5538975645086</v>
      </c>
      <c r="AF62" s="1">
        <f t="shared" si="36"/>
        <v>7923.6810643944127</v>
      </c>
      <c r="AG62" s="1">
        <f t="shared" si="36"/>
        <v>7923.6810643944127</v>
      </c>
      <c r="AH62" s="1">
        <f t="shared" si="36"/>
        <v>22827.8347778795</v>
      </c>
      <c r="AI62" s="1">
        <f t="shared" si="36"/>
        <v>0</v>
      </c>
      <c r="AJ62" s="1">
        <f t="shared" si="36"/>
        <v>295.28257521732525</v>
      </c>
      <c r="AK62" s="1">
        <f t="shared" si="36"/>
        <v>1.120794703621296</v>
      </c>
      <c r="AL62" s="1">
        <f t="shared" si="36"/>
        <v>5.5205222903873272</v>
      </c>
      <c r="AM62" s="1">
        <f t="shared" si="36"/>
        <v>170.0776577142683</v>
      </c>
      <c r="AN62" s="1">
        <f t="shared" si="36"/>
        <v>2.225097065029789</v>
      </c>
      <c r="AO62" s="1">
        <f t="shared" si="36"/>
        <v>25017.946131543846</v>
      </c>
      <c r="AP62" s="1">
        <f t="shared" si="36"/>
        <v>0</v>
      </c>
      <c r="AQ62" s="1">
        <f t="shared" si="36"/>
        <v>1160306.2024762963</v>
      </c>
      <c r="AR62" s="1">
        <f t="shared" si="36"/>
        <v>128922.92022379882</v>
      </c>
      <c r="AS62" s="1">
        <f t="shared" si="36"/>
        <v>1289229.1227000952</v>
      </c>
      <c r="AT62" s="1">
        <f t="shared" si="36"/>
        <v>1.4382109510557715</v>
      </c>
      <c r="AU62" s="1">
        <f t="shared" si="36"/>
        <v>720.23889196282778</v>
      </c>
      <c r="AV62" s="1">
        <f t="shared" si="36"/>
        <v>6311.3314764537326</v>
      </c>
      <c r="AW62" s="1">
        <f t="shared" si="36"/>
        <v>7583.8924696647837</v>
      </c>
      <c r="AX62" s="1">
        <f t="shared" si="36"/>
        <v>4918.1311575769732</v>
      </c>
      <c r="AY62" s="1">
        <f t="shared" si="36"/>
        <v>989.93002752605037</v>
      </c>
      <c r="AZ62" s="1">
        <f t="shared" si="36"/>
        <v>6714.9806542397873</v>
      </c>
      <c r="BA62" s="1">
        <f t="shared" si="36"/>
        <v>3488.502377488931</v>
      </c>
      <c r="BB62" s="1">
        <f t="shared" si="36"/>
        <v>25.76525471643814</v>
      </c>
      <c r="BC62" s="1">
        <f t="shared" si="36"/>
        <v>978.41285755737772</v>
      </c>
      <c r="BD62" s="1">
        <f t="shared" si="36"/>
        <v>171236.83483989065</v>
      </c>
      <c r="BE62" s="1">
        <f t="shared" si="36"/>
        <v>140844.99423666345</v>
      </c>
      <c r="BF62" s="1">
        <f t="shared" si="36"/>
        <v>30391.840603227069</v>
      </c>
      <c r="BG62" s="1">
        <f t="shared" si="36"/>
        <v>91.638409605503711</v>
      </c>
      <c r="BH62" s="1">
        <f t="shared" si="36"/>
        <v>30.342583561659495</v>
      </c>
      <c r="BI62" s="1">
        <f t="shared" si="36"/>
        <v>62271.584380508182</v>
      </c>
      <c r="BJ62" s="1">
        <f t="shared" si="36"/>
        <v>414.20181582205151</v>
      </c>
      <c r="BK62" s="1">
        <f t="shared" si="36"/>
        <v>7639.5038628417178</v>
      </c>
      <c r="BL62" s="1">
        <f t="shared" si="36"/>
        <v>1630.3125664913225</v>
      </c>
      <c r="BM62" s="1">
        <f t="shared" si="36"/>
        <v>732.22303015821285</v>
      </c>
      <c r="BN62" s="1">
        <f t="shared" si="36"/>
        <v>19117.326718969769</v>
      </c>
      <c r="BO62" s="1">
        <f t="shared" si="36"/>
        <v>884.03912604932611</v>
      </c>
      <c r="BP62" s="1">
        <f t="shared" si="36"/>
        <v>10476.968009953365</v>
      </c>
      <c r="BQ62" s="1">
        <f t="shared" si="36"/>
        <v>14535.632259446838</v>
      </c>
      <c r="BR62" s="1">
        <f t="shared" si="36"/>
        <v>478.20679374566737</v>
      </c>
      <c r="BS62" s="1">
        <f t="shared" si="36"/>
        <v>1544798.8626554604</v>
      </c>
      <c r="BT62" s="1">
        <f t="shared" si="36"/>
        <v>5131.9234799728947</v>
      </c>
      <c r="BU62" s="1">
        <f t="shared" si="35"/>
        <v>35159.37166482085</v>
      </c>
      <c r="BV62" s="1">
        <f t="shared" si="35"/>
        <v>30.958241198953758</v>
      </c>
      <c r="BW62" s="1">
        <f t="shared" si="35"/>
        <v>3046.4080027516443</v>
      </c>
      <c r="BX62" s="1">
        <f t="shared" si="35"/>
        <v>134.98550569825574</v>
      </c>
      <c r="BY62" s="1">
        <f t="shared" si="35"/>
        <v>33467.316205567411</v>
      </c>
      <c r="BZ62" s="1">
        <f t="shared" si="35"/>
        <v>8386.3879109217505</v>
      </c>
    </row>
    <row r="63" spans="1:95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574546.16066348972</v>
      </c>
      <c r="C63" s="28">
        <f t="shared" ref="C63:Q63" si="37">+C3+C5+C8+C9+C11+C12+C14+C15+C16+C17+C18+C19+C20+C21+C22+C23+C24+C25+C26+C28+C30+C31+C33+C34+C35+C36+C37+C39+C40+C41+C42+C43+C44+C46+C47+C49+C50+C10</f>
        <v>21778.732863259</v>
      </c>
      <c r="D63" s="28">
        <f t="shared" si="37"/>
        <v>1104293.4104049997</v>
      </c>
      <c r="E63" s="28">
        <f t="shared" si="37"/>
        <v>151394.54476659</v>
      </c>
      <c r="F63" s="28">
        <f t="shared" si="37"/>
        <v>125667.80651226005</v>
      </c>
      <c r="G63" s="28">
        <f t="shared" si="37"/>
        <v>1460983.9980439201</v>
      </c>
      <c r="H63" s="28">
        <f t="shared" si="37"/>
        <v>29137.172147900001</v>
      </c>
      <c r="I63" s="28">
        <f t="shared" si="37"/>
        <v>310.24840524599995</v>
      </c>
      <c r="J63" s="28">
        <f t="shared" si="37"/>
        <v>447.65306616279992</v>
      </c>
      <c r="K63" s="28">
        <f t="shared" si="37"/>
        <v>259.62209511750001</v>
      </c>
      <c r="L63" s="28">
        <f t="shared" si="37"/>
        <v>2184.0520241076001</v>
      </c>
      <c r="M63" s="28">
        <f t="shared" si="37"/>
        <v>21754.711785154999</v>
      </c>
      <c r="N63" s="28">
        <f t="shared" si="37"/>
        <v>80.783908635100005</v>
      </c>
      <c r="O63" s="28">
        <f t="shared" si="37"/>
        <v>0</v>
      </c>
      <c r="P63" s="28">
        <f t="shared" si="37"/>
        <v>0</v>
      </c>
      <c r="Q63" s="28">
        <f t="shared" si="37"/>
        <v>0</v>
      </c>
      <c r="T63" s="28">
        <f t="shared" ref="T63:BZ63" si="38">+T3+T5+T8+T9+T11+T12+T14+T15+T16+T17+T18+T19+T20+T21+T22+T23+T24+T25+T26+T28+T30+T31+T33+T34+T35+T36+T37+T39+T40+T41+T42+T43+T44+T46+T47+T49+T50+T10</f>
        <v>58.090852104413692</v>
      </c>
      <c r="U63" s="28">
        <f t="shared" si="38"/>
        <v>9.6925506241218855</v>
      </c>
      <c r="V63" s="28">
        <f t="shared" si="38"/>
        <v>9.541626936195911</v>
      </c>
      <c r="W63" s="28">
        <f t="shared" si="38"/>
        <v>5.6784513885358185</v>
      </c>
      <c r="X63" s="28">
        <f t="shared" si="38"/>
        <v>1554.4849141363047</v>
      </c>
      <c r="Y63" s="28">
        <f t="shared" si="38"/>
        <v>25190.308801952211</v>
      </c>
      <c r="Z63" s="28">
        <f t="shared" si="38"/>
        <v>260.00209500097719</v>
      </c>
      <c r="AA63" s="28">
        <f t="shared" si="38"/>
        <v>574685.30793815723</v>
      </c>
      <c r="AB63" s="28">
        <f t="shared" si="38"/>
        <v>1239.569601390479</v>
      </c>
      <c r="AC63" s="28">
        <f t="shared" si="38"/>
        <v>1208.1540909691935</v>
      </c>
      <c r="AD63" s="28">
        <f t="shared" si="38"/>
        <v>57.456692313194189</v>
      </c>
      <c r="AE63" s="28">
        <f t="shared" si="38"/>
        <v>944.8456904015535</v>
      </c>
      <c r="AF63" s="28">
        <f t="shared" si="38"/>
        <v>6854.0532808951411</v>
      </c>
      <c r="AG63" s="28">
        <f t="shared" si="38"/>
        <v>6854.0532808951411</v>
      </c>
      <c r="AH63" s="28">
        <f t="shared" si="38"/>
        <v>21760.569201495447</v>
      </c>
      <c r="AI63" s="28">
        <f t="shared" si="38"/>
        <v>0</v>
      </c>
      <c r="AJ63" s="28">
        <f t="shared" si="38"/>
        <v>255.50835143407056</v>
      </c>
      <c r="AK63" s="28">
        <f t="shared" si="38"/>
        <v>1.0816108317404398</v>
      </c>
      <c r="AL63" s="28">
        <f t="shared" si="38"/>
        <v>5.1399201669760934</v>
      </c>
      <c r="AM63" s="28">
        <f t="shared" si="38"/>
        <v>144.88498550713166</v>
      </c>
      <c r="AN63" s="28">
        <f t="shared" si="38"/>
        <v>1.9432640052860108</v>
      </c>
      <c r="AO63" s="28">
        <f t="shared" si="38"/>
        <v>21781.980450181494</v>
      </c>
      <c r="AP63" s="28">
        <f t="shared" si="38"/>
        <v>0</v>
      </c>
      <c r="AQ63" s="28">
        <f t="shared" si="38"/>
        <v>973754.15993456286</v>
      </c>
      <c r="AR63" s="28">
        <f t="shared" si="38"/>
        <v>108194.91392443153</v>
      </c>
      <c r="AS63" s="28">
        <f t="shared" si="38"/>
        <v>1081949.0738589941</v>
      </c>
      <c r="AT63" s="28">
        <f t="shared" si="38"/>
        <v>1.3475059665020572</v>
      </c>
      <c r="AU63" s="28">
        <f t="shared" si="38"/>
        <v>629.57397355743615</v>
      </c>
      <c r="AV63" s="28">
        <f t="shared" si="38"/>
        <v>5674.3782345670215</v>
      </c>
      <c r="AW63" s="28">
        <f t="shared" si="38"/>
        <v>6667.5551276709584</v>
      </c>
      <c r="AX63" s="28">
        <f t="shared" si="38"/>
        <v>4517.1321409501343</v>
      </c>
      <c r="AY63" s="28">
        <f t="shared" si="38"/>
        <v>881.31403394601693</v>
      </c>
      <c r="AZ63" s="28">
        <f t="shared" si="38"/>
        <v>6023.4818025010918</v>
      </c>
      <c r="BA63" s="28">
        <f t="shared" si="38"/>
        <v>3139.9430262730671</v>
      </c>
      <c r="BB63" s="28">
        <f t="shared" si="38"/>
        <v>13.129954816197344</v>
      </c>
      <c r="BC63" s="28">
        <f t="shared" si="38"/>
        <v>820.08057477689329</v>
      </c>
      <c r="BD63" s="28">
        <f t="shared" si="38"/>
        <v>151804.97110492425</v>
      </c>
      <c r="BE63" s="28">
        <f t="shared" si="38"/>
        <v>125684.65303713578</v>
      </c>
      <c r="BF63" s="28">
        <f t="shared" si="38"/>
        <v>26120.318067788303</v>
      </c>
      <c r="BG63" s="28">
        <f t="shared" si="38"/>
        <v>89.608508716930814</v>
      </c>
      <c r="BH63" s="28">
        <f t="shared" si="38"/>
        <v>27.39715251484369</v>
      </c>
      <c r="BI63" s="28">
        <f t="shared" si="38"/>
        <v>55516.732965292613</v>
      </c>
      <c r="BJ63" s="28">
        <f t="shared" si="38"/>
        <v>359.37790101029861</v>
      </c>
      <c r="BK63" s="28">
        <f t="shared" si="38"/>
        <v>6790.0028973876997</v>
      </c>
      <c r="BL63" s="28">
        <f t="shared" si="38"/>
        <v>1453.1648996949091</v>
      </c>
      <c r="BM63" s="28">
        <f t="shared" si="38"/>
        <v>650.66039363492848</v>
      </c>
      <c r="BN63" s="28">
        <f t="shared" si="38"/>
        <v>16994.726107331171</v>
      </c>
      <c r="BO63" s="28">
        <f t="shared" si="38"/>
        <v>785.97544250492103</v>
      </c>
      <c r="BP63" s="28">
        <f t="shared" si="38"/>
        <v>9332.3460072030884</v>
      </c>
      <c r="BQ63" s="28">
        <f t="shared" si="38"/>
        <v>12967.538736048247</v>
      </c>
      <c r="BR63" s="28">
        <f t="shared" si="38"/>
        <v>433.63770047074871</v>
      </c>
      <c r="BS63" s="28">
        <f t="shared" si="38"/>
        <v>1435068.4422395825</v>
      </c>
      <c r="BT63" s="28">
        <f t="shared" si="38"/>
        <v>4519.6849729729411</v>
      </c>
      <c r="BU63" s="28">
        <f t="shared" si="38"/>
        <v>32680.13916498172</v>
      </c>
      <c r="BV63" s="28">
        <f t="shared" si="38"/>
        <v>26.593323030087042</v>
      </c>
      <c r="BW63" s="28">
        <f t="shared" si="38"/>
        <v>2632.7601838689784</v>
      </c>
      <c r="BX63" s="28">
        <f t="shared" si="38"/>
        <v>118.54644212790205</v>
      </c>
      <c r="BY63" s="28">
        <f t="shared" si="38"/>
        <v>29149.417739399494</v>
      </c>
      <c r="BZ63" s="28">
        <f t="shared" si="38"/>
        <v>7209.5188185557981</v>
      </c>
    </row>
    <row r="64" spans="1:95" x14ac:dyDescent="0.3">
      <c r="P64" s="31"/>
    </row>
    <row r="65" spans="16:16" x14ac:dyDescent="0.3">
      <c r="P65" s="31"/>
    </row>
    <row r="66" spans="16:16" x14ac:dyDescent="0.3">
      <c r="P66" s="31"/>
    </row>
    <row r="67" spans="16:16" x14ac:dyDescent="0.3">
      <c r="P67" s="31"/>
    </row>
    <row r="68" spans="16:16" x14ac:dyDescent="0.3">
      <c r="P68" s="31"/>
    </row>
    <row r="69" spans="16:16" x14ac:dyDescent="0.3">
      <c r="P69" s="31"/>
    </row>
    <row r="70" spans="16:16" x14ac:dyDescent="0.3">
      <c r="P70" s="31"/>
    </row>
    <row r="71" spans="16:16" x14ac:dyDescent="0.3">
      <c r="P71" s="31"/>
    </row>
    <row r="72" spans="16:16" x14ac:dyDescent="0.3">
      <c r="P72" s="31"/>
    </row>
    <row r="73" spans="16:16" x14ac:dyDescent="0.3">
      <c r="P73" s="31"/>
    </row>
    <row r="74" spans="16:16" x14ac:dyDescent="0.3">
      <c r="P74" s="31"/>
    </row>
    <row r="75" spans="16:16" x14ac:dyDescent="0.3">
      <c r="P75" s="31"/>
    </row>
    <row r="76" spans="16:16" x14ac:dyDescent="0.3">
      <c r="P76" s="31"/>
    </row>
    <row r="77" spans="16:16" x14ac:dyDescent="0.3">
      <c r="P77" s="31"/>
    </row>
    <row r="78" spans="16:16" x14ac:dyDescent="0.3">
      <c r="P78" s="31"/>
    </row>
    <row r="79" spans="16:16" x14ac:dyDescent="0.3">
      <c r="P79" s="31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69"/>
  <sheetViews>
    <sheetView zoomScale="85" zoomScaleNormal="85" workbookViewId="0">
      <pane xSplit="1" ySplit="2" topLeftCell="S27" activePane="bottomRight" state="frozen"/>
      <selection pane="topRight" activeCell="B1" sqref="B1"/>
      <selection pane="bottomLeft" activeCell="A3" sqref="A3"/>
      <selection pane="bottomRight" activeCell="S2" sqref="S2:BZ58"/>
    </sheetView>
  </sheetViews>
  <sheetFormatPr defaultRowHeight="14.4" x14ac:dyDescent="0.3"/>
  <cols>
    <col min="1" max="1" width="19" customWidth="1"/>
    <col min="2" max="2" width="9.44140625" bestFit="1" customWidth="1"/>
    <col min="3" max="4" width="9.33203125" bestFit="1" customWidth="1"/>
    <col min="5" max="5" width="9.33203125" style="29" bestFit="1" customWidth="1"/>
    <col min="6" max="6" width="9.6640625" customWidth="1"/>
    <col min="7" max="7" width="10.5546875" customWidth="1"/>
    <col min="8" max="8" width="9.33203125" bestFit="1" customWidth="1"/>
    <col min="9" max="9" width="10.44140625" style="53" customWidth="1"/>
    <col min="10" max="10" width="9.6640625" style="53" customWidth="1"/>
    <col min="11" max="11" width="9.33203125" bestFit="1" customWidth="1"/>
    <col min="12" max="12" width="11.44140625" style="53" customWidth="1"/>
    <col min="13" max="13" width="9.33203125" bestFit="1" customWidth="1"/>
    <col min="14" max="14" width="11.5546875" style="53" customWidth="1"/>
    <col min="15" max="16" width="9" style="66" customWidth="1"/>
    <col min="17" max="17" width="9" style="53" customWidth="1"/>
    <col min="19" max="19" width="19.6640625" customWidth="1"/>
    <col min="20" max="20" width="6.6640625" style="30" bestFit="1" customWidth="1"/>
    <col min="21" max="21" width="5.6640625" style="28" bestFit="1" customWidth="1"/>
    <col min="22" max="22" width="14.5546875" style="28" bestFit="1" customWidth="1"/>
    <col min="23" max="23" width="5.6640625" style="28" bestFit="1" customWidth="1"/>
    <col min="24" max="24" width="6.6640625" style="28" bestFit="1" customWidth="1"/>
    <col min="25" max="25" width="7.6640625" style="28" bestFit="1" customWidth="1"/>
    <col min="26" max="26" width="5.6640625" style="28" bestFit="1" customWidth="1"/>
    <col min="27" max="27" width="9.33203125" style="28" bestFit="1" customWidth="1"/>
    <col min="28" max="29" width="6.6640625" style="28" bestFit="1" customWidth="1"/>
    <col min="30" max="30" width="5.6640625" style="28" bestFit="1" customWidth="1"/>
    <col min="31" max="32" width="6.6640625" style="28" bestFit="1" customWidth="1"/>
    <col min="33" max="33" width="15.44140625" style="28" bestFit="1" customWidth="1"/>
    <col min="34" max="34" width="6.6640625" style="28" bestFit="1" customWidth="1"/>
    <col min="35" max="35" width="6.5546875" style="28" bestFit="1" customWidth="1"/>
    <col min="36" max="36" width="6.6640625" style="28" bestFit="1" customWidth="1"/>
    <col min="37" max="37" width="5.109375" style="28" bestFit="1" customWidth="1"/>
    <col min="38" max="38" width="5.6640625" style="28" bestFit="1" customWidth="1"/>
    <col min="39" max="39" width="6.6640625" style="28" bestFit="1" customWidth="1"/>
    <col min="40" max="40" width="6.109375" style="28" bestFit="1" customWidth="1"/>
    <col min="41" max="41" width="6.6640625" style="28" bestFit="1" customWidth="1"/>
    <col min="42" max="42" width="10" style="28" bestFit="1" customWidth="1"/>
    <col min="43" max="43" width="9.33203125" style="28" bestFit="1" customWidth="1"/>
    <col min="44" max="44" width="7.6640625" style="28" bestFit="1" customWidth="1"/>
    <col min="45" max="45" width="9.33203125" style="28" bestFit="1" customWidth="1"/>
    <col min="46" max="46" width="6" style="28" bestFit="1" customWidth="1"/>
    <col min="47" max="47" width="6.6640625" style="28" bestFit="1" customWidth="1"/>
    <col min="48" max="48" width="5.6640625" style="28" bestFit="1" customWidth="1"/>
    <col min="49" max="49" width="7.6640625" style="28" bestFit="1" customWidth="1"/>
    <col min="50" max="51" width="5.6640625" style="28" bestFit="1" customWidth="1"/>
    <col min="52" max="52" width="6.6640625" style="28" bestFit="1" customWidth="1"/>
    <col min="53" max="53" width="5.6640625" style="28" bestFit="1" customWidth="1"/>
    <col min="54" max="54" width="5.88671875" style="28" bestFit="1" customWidth="1"/>
    <col min="55" max="55" width="5.6640625" style="28" bestFit="1" customWidth="1"/>
    <col min="56" max="58" width="7.6640625" style="28" bestFit="1" customWidth="1"/>
    <col min="59" max="59" width="5.109375" style="28" bestFit="1" customWidth="1"/>
    <col min="60" max="60" width="5.33203125" style="28" bestFit="1" customWidth="1"/>
    <col min="61" max="61" width="8.6640625" style="28" bestFit="1" customWidth="1"/>
    <col min="62" max="62" width="5.6640625" style="28" bestFit="1" customWidth="1"/>
    <col min="63" max="63" width="7.88671875" style="28" bestFit="1" customWidth="1"/>
    <col min="64" max="64" width="5.88671875" style="28" bestFit="1" customWidth="1"/>
    <col min="65" max="65" width="6" style="28" bestFit="1" customWidth="1"/>
    <col min="66" max="69" width="6.6640625" style="28" bestFit="1" customWidth="1"/>
    <col min="70" max="70" width="5.6640625" style="28" bestFit="1" customWidth="1"/>
    <col min="71" max="71" width="7.6640625" style="28" bestFit="1" customWidth="1"/>
    <col min="72" max="72" width="8" style="28" bestFit="1" customWidth="1"/>
    <col min="73" max="73" width="5.6640625" style="28" bestFit="1" customWidth="1"/>
    <col min="74" max="75" width="6.6640625" style="28" bestFit="1" customWidth="1"/>
    <col min="76" max="76" width="6.6640625" style="28" customWidth="1"/>
    <col min="77" max="77" width="9.109375" style="28" bestFit="1" customWidth="1"/>
    <col min="78" max="78" width="7.109375" style="28" bestFit="1" customWidth="1"/>
    <col min="79" max="79" width="6.6640625" style="28" customWidth="1"/>
    <col min="81" max="89" width="9.109375" style="30"/>
    <col min="90" max="90" width="9.109375" style="53"/>
    <col min="91" max="91" width="9.109375" style="30"/>
    <col min="92" max="92" width="9.109375" style="53"/>
    <col min="95" max="95" width="9.109375" style="53"/>
  </cols>
  <sheetData>
    <row r="1" spans="1:95" x14ac:dyDescent="0.3">
      <c r="B1" s="93" t="s">
        <v>490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S1" s="30" t="s">
        <v>489</v>
      </c>
      <c r="CB1" s="29"/>
      <c r="CD1" s="30" t="s">
        <v>316</v>
      </c>
    </row>
    <row r="2" spans="1:95" x14ac:dyDescent="0.3">
      <c r="A2" s="30" t="s">
        <v>229</v>
      </c>
      <c r="B2" s="93" t="s">
        <v>59</v>
      </c>
      <c r="C2" s="93" t="s">
        <v>57</v>
      </c>
      <c r="D2" s="93" t="s">
        <v>60</v>
      </c>
      <c r="E2" s="93" t="s">
        <v>54</v>
      </c>
      <c r="F2" s="93" t="s">
        <v>53</v>
      </c>
      <c r="G2" s="93" t="s">
        <v>61</v>
      </c>
      <c r="H2" s="93" t="s">
        <v>62</v>
      </c>
      <c r="I2" s="95" t="s">
        <v>63</v>
      </c>
      <c r="J2" s="95" t="s">
        <v>64</v>
      </c>
      <c r="K2" s="93" t="s">
        <v>226</v>
      </c>
      <c r="L2" s="95" t="s">
        <v>65</v>
      </c>
      <c r="M2" s="93" t="s">
        <v>67</v>
      </c>
      <c r="N2" s="95" t="s">
        <v>68</v>
      </c>
      <c r="O2" s="97" t="s">
        <v>317</v>
      </c>
      <c r="P2" s="97" t="s">
        <v>320</v>
      </c>
      <c r="Q2" s="95" t="s">
        <v>327</v>
      </c>
      <c r="S2" s="30" t="s">
        <v>227</v>
      </c>
      <c r="T2" s="30" t="s">
        <v>391</v>
      </c>
      <c r="U2" s="30" t="s">
        <v>131</v>
      </c>
      <c r="V2" s="30" t="s">
        <v>132</v>
      </c>
      <c r="W2" s="30" t="s">
        <v>133</v>
      </c>
      <c r="X2" s="30" t="s">
        <v>392</v>
      </c>
      <c r="Y2" s="30" t="s">
        <v>134</v>
      </c>
      <c r="Z2" s="30" t="s">
        <v>135</v>
      </c>
      <c r="AA2" s="30" t="s">
        <v>59</v>
      </c>
      <c r="AB2" s="30" t="s">
        <v>136</v>
      </c>
      <c r="AC2" s="30" t="s">
        <v>137</v>
      </c>
      <c r="AD2" s="30" t="s">
        <v>393</v>
      </c>
      <c r="AE2" s="30" t="s">
        <v>138</v>
      </c>
      <c r="AF2" s="30" t="s">
        <v>139</v>
      </c>
      <c r="AG2" s="30" t="s">
        <v>140</v>
      </c>
      <c r="AH2" s="30" t="s">
        <v>67</v>
      </c>
      <c r="AI2" s="30" t="s">
        <v>141</v>
      </c>
      <c r="AJ2" s="30" t="s">
        <v>142</v>
      </c>
      <c r="AK2" s="30" t="s">
        <v>143</v>
      </c>
      <c r="AL2" s="30" t="s">
        <v>394</v>
      </c>
      <c r="AM2" s="30" t="s">
        <v>144</v>
      </c>
      <c r="AN2" s="30" t="s">
        <v>403</v>
      </c>
      <c r="AO2" s="30" t="s">
        <v>57</v>
      </c>
      <c r="AP2" s="30" t="s">
        <v>128</v>
      </c>
      <c r="AQ2" s="30" t="s">
        <v>145</v>
      </c>
      <c r="AR2" s="30" t="s">
        <v>146</v>
      </c>
      <c r="AS2" s="30" t="s">
        <v>60</v>
      </c>
      <c r="AT2" s="30" t="s">
        <v>147</v>
      </c>
      <c r="AU2" s="30" t="s">
        <v>148</v>
      </c>
      <c r="AV2" s="30" t="s">
        <v>149</v>
      </c>
      <c r="AW2" s="30" t="s">
        <v>150</v>
      </c>
      <c r="AX2" s="30" t="s">
        <v>151</v>
      </c>
      <c r="AY2" s="30" t="s">
        <v>152</v>
      </c>
      <c r="AZ2" s="30" t="s">
        <v>153</v>
      </c>
      <c r="BA2" s="30" t="s">
        <v>154</v>
      </c>
      <c r="BB2" s="30" t="s">
        <v>155</v>
      </c>
      <c r="BC2" s="30" t="s">
        <v>156</v>
      </c>
      <c r="BD2" s="30" t="s">
        <v>54</v>
      </c>
      <c r="BE2" s="30" t="s">
        <v>53</v>
      </c>
      <c r="BF2" s="30" t="s">
        <v>157</v>
      </c>
      <c r="BG2" s="30" t="s">
        <v>158</v>
      </c>
      <c r="BH2" s="30" t="s">
        <v>159</v>
      </c>
      <c r="BI2" s="30" t="s">
        <v>160</v>
      </c>
      <c r="BJ2" s="30" t="s">
        <v>161</v>
      </c>
      <c r="BK2" s="30" t="s">
        <v>162</v>
      </c>
      <c r="BL2" s="30" t="s">
        <v>163</v>
      </c>
      <c r="BM2" s="30" t="s">
        <v>164</v>
      </c>
      <c r="BN2" s="30" t="s">
        <v>165</v>
      </c>
      <c r="BO2" s="30" t="s">
        <v>395</v>
      </c>
      <c r="BP2" s="30" t="s">
        <v>166</v>
      </c>
      <c r="BQ2" s="30" t="s">
        <v>167</v>
      </c>
      <c r="BR2" s="30" t="s">
        <v>168</v>
      </c>
      <c r="BS2" s="30" t="s">
        <v>61</v>
      </c>
      <c r="BT2" s="30" t="s">
        <v>404</v>
      </c>
      <c r="BU2" s="30" t="s">
        <v>169</v>
      </c>
      <c r="BV2" s="30" t="s">
        <v>170</v>
      </c>
      <c r="BW2" s="30" t="s">
        <v>171</v>
      </c>
      <c r="BX2" s="30" t="s">
        <v>173</v>
      </c>
      <c r="BY2" s="30" t="s">
        <v>174</v>
      </c>
      <c r="BZ2" s="30" t="s">
        <v>405</v>
      </c>
      <c r="CC2" s="37" t="s">
        <v>141</v>
      </c>
      <c r="CD2" s="30" t="s">
        <v>59</v>
      </c>
      <c r="CE2" s="30" t="s">
        <v>57</v>
      </c>
      <c r="CF2" s="30" t="s">
        <v>60</v>
      </c>
      <c r="CG2" s="30" t="s">
        <v>54</v>
      </c>
      <c r="CH2" s="30" t="s">
        <v>53</v>
      </c>
      <c r="CI2" s="30" t="s">
        <v>61</v>
      </c>
      <c r="CJ2" s="30" t="s">
        <v>62</v>
      </c>
      <c r="CK2" s="30" t="s">
        <v>226</v>
      </c>
      <c r="CL2" s="53" t="s">
        <v>65</v>
      </c>
      <c r="CM2" s="30" t="s">
        <v>67</v>
      </c>
      <c r="CN2" s="53" t="s">
        <v>68</v>
      </c>
      <c r="CO2" s="30" t="s">
        <v>317</v>
      </c>
      <c r="CP2" s="30" t="s">
        <v>320</v>
      </c>
      <c r="CQ2" s="53" t="s">
        <v>327</v>
      </c>
    </row>
    <row r="3" spans="1:95" x14ac:dyDescent="0.3">
      <c r="A3" s="30" t="s">
        <v>0</v>
      </c>
      <c r="B3" s="94">
        <v>67811.206646999999</v>
      </c>
      <c r="C3" s="94">
        <v>1719.6127630999999</v>
      </c>
      <c r="D3" s="94">
        <v>49138.914570000001</v>
      </c>
      <c r="E3" s="94">
        <v>15936.112943</v>
      </c>
      <c r="F3" s="94">
        <v>12670.134636000001</v>
      </c>
      <c r="G3" s="94">
        <v>39472.478726000001</v>
      </c>
      <c r="H3" s="94">
        <v>29872.511177</v>
      </c>
      <c r="I3" s="96">
        <v>483.78199059999997</v>
      </c>
      <c r="J3" s="96">
        <v>146.8345133</v>
      </c>
      <c r="K3" s="94">
        <v>46.905759175</v>
      </c>
      <c r="L3" s="96">
        <v>493.93988602000002</v>
      </c>
      <c r="M3" s="94">
        <v>941.20955504999995</v>
      </c>
      <c r="N3" s="96">
        <v>6119.6755352999999</v>
      </c>
      <c r="O3" s="98"/>
      <c r="P3" s="98"/>
      <c r="Q3" s="96"/>
      <c r="R3" s="28"/>
      <c r="S3" s="30" t="s">
        <v>0</v>
      </c>
      <c r="T3" s="28">
        <v>455.54082251706302</v>
      </c>
      <c r="U3" s="28">
        <v>238.26314699280201</v>
      </c>
      <c r="V3" s="28">
        <v>207.26024015109999</v>
      </c>
      <c r="W3" s="28">
        <v>274.92141548355698</v>
      </c>
      <c r="X3" s="28">
        <v>659.90832452458403</v>
      </c>
      <c r="Y3" s="28">
        <v>15948.534526236001</v>
      </c>
      <c r="Z3" s="28">
        <v>47.035272100158203</v>
      </c>
      <c r="AA3" s="28">
        <v>67749.094713545695</v>
      </c>
      <c r="AB3" s="28">
        <v>1026.18032209847</v>
      </c>
      <c r="AC3" s="28">
        <v>315.99330401264803</v>
      </c>
      <c r="AD3" s="28">
        <v>367.49085685668899</v>
      </c>
      <c r="AE3" s="28">
        <v>493.02213563342099</v>
      </c>
      <c r="AF3" s="28">
        <v>428.035181057643</v>
      </c>
      <c r="AG3" s="28">
        <v>428.035181057643</v>
      </c>
      <c r="AH3" s="28">
        <v>943.74563901265105</v>
      </c>
      <c r="AI3" s="28">
        <v>33.6102196643509</v>
      </c>
      <c r="AJ3" s="28">
        <v>508.88658034692997</v>
      </c>
      <c r="AK3" s="28">
        <v>55.052187332113903</v>
      </c>
      <c r="AL3" s="28">
        <v>306.40349994267899</v>
      </c>
      <c r="AM3" s="28">
        <v>1216.9575504126301</v>
      </c>
      <c r="AN3" s="28">
        <v>99.057942499506396</v>
      </c>
      <c r="AO3" s="28">
        <v>1724.3517573152101</v>
      </c>
      <c r="AP3" s="28">
        <v>0</v>
      </c>
      <c r="AQ3" s="28">
        <v>44251.1868291301</v>
      </c>
      <c r="AR3" s="28">
        <v>4883.1899935576303</v>
      </c>
      <c r="AS3" s="28">
        <v>49167.987042351997</v>
      </c>
      <c r="AT3" s="28">
        <v>58.9244811382923</v>
      </c>
      <c r="AU3" s="28">
        <v>675.70888265480403</v>
      </c>
      <c r="AV3" s="28">
        <v>109.47033087054901</v>
      </c>
      <c r="AW3" s="28">
        <v>11539.6959684881</v>
      </c>
      <c r="AX3" s="28">
        <v>367.72385925562003</v>
      </c>
      <c r="AY3" s="28">
        <v>291.74848869185399</v>
      </c>
      <c r="AZ3" s="28">
        <v>646.28708044004202</v>
      </c>
      <c r="BA3" s="28">
        <v>213.820703451535</v>
      </c>
      <c r="BB3" s="28">
        <v>102.543213054272</v>
      </c>
      <c r="BC3" s="28">
        <v>376.04755420810801</v>
      </c>
      <c r="BD3" s="28">
        <v>15968.487931878301</v>
      </c>
      <c r="BE3" s="28">
        <v>12694.8198944582</v>
      </c>
      <c r="BF3" s="28">
        <v>3273.6680374201501</v>
      </c>
      <c r="BG3" s="28">
        <v>41.146869109938997</v>
      </c>
      <c r="BH3" s="28">
        <v>21.237102650934801</v>
      </c>
      <c r="BI3" s="28">
        <v>3860.7443771385001</v>
      </c>
      <c r="BJ3" s="28">
        <v>947.27004685925999</v>
      </c>
      <c r="BK3" s="28">
        <v>750.71422743266203</v>
      </c>
      <c r="BL3" s="28">
        <v>76.182174924986001</v>
      </c>
      <c r="BM3" s="28">
        <v>116.726396551199</v>
      </c>
      <c r="BN3" s="28">
        <v>1902.61987826628</v>
      </c>
      <c r="BO3" s="28">
        <v>412.87198331574899</v>
      </c>
      <c r="BP3" s="28">
        <v>472.76177817644702</v>
      </c>
      <c r="BQ3" s="28">
        <v>2370.0895695854401</v>
      </c>
      <c r="BR3" s="28">
        <v>27.6862437905652</v>
      </c>
      <c r="BS3" s="28">
        <v>39569.644861492401</v>
      </c>
      <c r="BT3" s="28">
        <v>6133.7510025118299</v>
      </c>
      <c r="BU3" s="28">
        <v>81.255105316530603</v>
      </c>
      <c r="BV3" s="28">
        <v>2380.4645584422701</v>
      </c>
      <c r="BW3" s="28">
        <v>2839.0350539701599</v>
      </c>
      <c r="BX3" s="28">
        <v>3738.4246466660402</v>
      </c>
      <c r="BY3" s="28">
        <v>29901.804658158999</v>
      </c>
      <c r="BZ3" s="28">
        <v>2517.3996043796301</v>
      </c>
      <c r="CC3" s="37">
        <f t="shared" ref="CC3:CC34" si="0">AI3/AS3</f>
        <v>6.835793304981136E-4</v>
      </c>
      <c r="CD3" s="25">
        <f t="shared" ref="CD3:CD34" si="1">+(AA3-B3)/B3</f>
        <v>-9.1595381538681878E-4</v>
      </c>
      <c r="CE3" s="25">
        <f t="shared" ref="CE3:CE34" si="2">+(AO3-C3)/C3</f>
        <v>2.7558496406289794E-3</v>
      </c>
      <c r="CF3" s="25">
        <f t="shared" ref="CF3:CF34" si="3">+(AS3-D3)/D3</f>
        <v>5.9163847240828688E-4</v>
      </c>
      <c r="CG3" s="25">
        <f t="shared" ref="CG3:CG34" si="4">+(BD3-E3)/E3</f>
        <v>2.0315486589545834E-3</v>
      </c>
      <c r="CH3" s="25">
        <f t="shared" ref="CH3:CH34" si="5">+(BE3-F3)/F3</f>
        <v>1.9483027739942409E-3</v>
      </c>
      <c r="CI3" s="25">
        <f t="shared" ref="CI3:CI34" si="6">+(BS3-G3)/G3</f>
        <v>2.4616172743263235E-3</v>
      </c>
      <c r="CJ3" s="25">
        <f t="shared" ref="CJ3:CJ34" si="7">+(BY3-H3)/H3</f>
        <v>9.8061662728751958E-4</v>
      </c>
      <c r="CK3" s="25">
        <f t="shared" ref="CK3:CK34" si="8">+(Z3-K3)/K3</f>
        <v>2.7611305612814988E-3</v>
      </c>
      <c r="CL3" s="79">
        <f t="shared" ref="CL3:CL34" si="9">+(AG3-L3)/L3</f>
        <v>-0.13342657037356259</v>
      </c>
      <c r="CM3" s="25">
        <f t="shared" ref="CM3:CM34" si="10">+(AH3-M3)/M3</f>
        <v>2.6944944927980259E-3</v>
      </c>
      <c r="CN3" s="79">
        <f t="shared" ref="CN3:CN34" si="11">+(AM3-N3)/N3</f>
        <v>-0.80114018408445364</v>
      </c>
      <c r="CO3" s="25" t="e">
        <f>+(#REF!-O3)/O3</f>
        <v>#REF!</v>
      </c>
      <c r="CP3" s="25" t="e">
        <f>+(#REF!-P3)/P3</f>
        <v>#REF!</v>
      </c>
      <c r="CQ3" s="79" t="e">
        <f t="shared" ref="CQ3:CQ34" si="12">+(AN3-Q3)/Q3</f>
        <v>#DIV/0!</v>
      </c>
    </row>
    <row r="4" spans="1:95" x14ac:dyDescent="0.3">
      <c r="A4" s="30" t="s">
        <v>2</v>
      </c>
      <c r="B4" s="94">
        <v>20724.560842999999</v>
      </c>
      <c r="C4" s="94">
        <v>103.00856293</v>
      </c>
      <c r="D4" s="94">
        <v>10970.863597</v>
      </c>
      <c r="E4" s="94">
        <v>5928.1668544000004</v>
      </c>
      <c r="F4" s="94">
        <v>2244.5294038000002</v>
      </c>
      <c r="G4" s="94">
        <v>24850.193561</v>
      </c>
      <c r="H4" s="94">
        <v>4533.2938396</v>
      </c>
      <c r="I4" s="96">
        <v>78.899106840000002</v>
      </c>
      <c r="J4" s="96">
        <v>46.633312029000002</v>
      </c>
      <c r="K4" s="94">
        <v>0.51153112000000001</v>
      </c>
      <c r="L4" s="96">
        <v>235.09737462000001</v>
      </c>
      <c r="M4" s="94">
        <v>19.531037999999999</v>
      </c>
      <c r="N4" s="96">
        <v>49.403782870999997</v>
      </c>
      <c r="O4" s="98"/>
      <c r="P4" s="98"/>
      <c r="Q4" s="96"/>
      <c r="R4" s="28"/>
      <c r="S4" s="30" t="s">
        <v>2</v>
      </c>
      <c r="T4" s="28">
        <v>29.0261579665233</v>
      </c>
      <c r="U4" s="28">
        <v>97.661588136470897</v>
      </c>
      <c r="V4" s="28">
        <v>97.6270089784541</v>
      </c>
      <c r="W4" s="28">
        <v>170.873719513021</v>
      </c>
      <c r="X4" s="28">
        <v>88.657949696544094</v>
      </c>
      <c r="Y4" s="28">
        <v>10312.6638977803</v>
      </c>
      <c r="Z4" s="28">
        <v>0.512944736182806</v>
      </c>
      <c r="AA4" s="28">
        <v>20396.002994758499</v>
      </c>
      <c r="AB4" s="28">
        <v>338.25454527695803</v>
      </c>
      <c r="AC4" s="28">
        <v>86.310766719087994</v>
      </c>
      <c r="AD4" s="28">
        <v>79.772010319367197</v>
      </c>
      <c r="AE4" s="28">
        <v>132.962965493669</v>
      </c>
      <c r="AF4" s="28">
        <v>271.66774117729398</v>
      </c>
      <c r="AG4" s="28">
        <v>271.66774117729398</v>
      </c>
      <c r="AH4" s="28">
        <v>19.5844885679547</v>
      </c>
      <c r="AI4" s="28">
        <v>43.302581655141999</v>
      </c>
      <c r="AJ4" s="28">
        <v>350.87774486751903</v>
      </c>
      <c r="AK4" s="28">
        <v>0.84418150806121495</v>
      </c>
      <c r="AL4" s="28">
        <v>59.501261206911202</v>
      </c>
      <c r="AM4" s="28">
        <v>65.637500990498694</v>
      </c>
      <c r="AN4" s="28">
        <v>11.517813165693999</v>
      </c>
      <c r="AO4" s="28">
        <v>103.273768410963</v>
      </c>
      <c r="AP4" s="28">
        <v>0</v>
      </c>
      <c r="AQ4" s="28">
        <v>9778.9938245716094</v>
      </c>
      <c r="AR4" s="28">
        <v>1043.2554122993599</v>
      </c>
      <c r="AS4" s="28">
        <v>10865.551818526101</v>
      </c>
      <c r="AT4" s="28">
        <v>1.8099349195557499</v>
      </c>
      <c r="AU4" s="28">
        <v>171.16648726917299</v>
      </c>
      <c r="AV4" s="28">
        <v>30.2379389358655</v>
      </c>
      <c r="AW4" s="28">
        <v>1463.2841072941001</v>
      </c>
      <c r="AX4" s="28">
        <v>51.038288728208599</v>
      </c>
      <c r="AY4" s="28">
        <v>10.3080036420355</v>
      </c>
      <c r="AZ4" s="28">
        <v>343.90155950550297</v>
      </c>
      <c r="BA4" s="28">
        <v>20.0435867243175</v>
      </c>
      <c r="BB4" s="28">
        <v>32.727433289924399</v>
      </c>
      <c r="BC4" s="28">
        <v>21.428566600528001</v>
      </c>
      <c r="BD4" s="28">
        <v>5935.5333828400999</v>
      </c>
      <c r="BE4" s="28">
        <v>2240.53145632015</v>
      </c>
      <c r="BF4" s="28">
        <v>3695.0019265199398</v>
      </c>
      <c r="BG4" s="28">
        <v>2.8603087760489898</v>
      </c>
      <c r="BH4" s="28">
        <v>1.2939515177402501</v>
      </c>
      <c r="BI4" s="28">
        <v>1205.6639796601501</v>
      </c>
      <c r="BJ4" s="28">
        <v>22.520284303209799</v>
      </c>
      <c r="BK4" s="28">
        <v>59.341608922105102</v>
      </c>
      <c r="BL4" s="28">
        <v>7.1012090257953897</v>
      </c>
      <c r="BM4" s="28">
        <v>15.2023695985934</v>
      </c>
      <c r="BN4" s="28">
        <v>176.14011126727101</v>
      </c>
      <c r="BO4" s="28">
        <v>19.417915123404299</v>
      </c>
      <c r="BP4" s="28">
        <v>79.930594261866602</v>
      </c>
      <c r="BQ4" s="28">
        <v>158.77526154973799</v>
      </c>
      <c r="BR4" s="28">
        <v>2.0164000112457701</v>
      </c>
      <c r="BS4" s="28">
        <v>24907.682907815299</v>
      </c>
      <c r="BT4" s="28">
        <v>846.93789889611799</v>
      </c>
      <c r="BU4" s="28">
        <v>2.7945566907566798E-3</v>
      </c>
      <c r="BV4" s="28">
        <v>64.830047663845605</v>
      </c>
      <c r="BW4" s="28">
        <v>640.803188635418</v>
      </c>
      <c r="BX4" s="28">
        <v>145.913053506208</v>
      </c>
      <c r="BY4" s="28">
        <v>4495.14386778882</v>
      </c>
      <c r="BZ4" s="28">
        <v>264.531370745532</v>
      </c>
      <c r="CC4" s="37">
        <f t="shared" si="0"/>
        <v>3.9853090186648191E-3</v>
      </c>
      <c r="CD4" s="25">
        <f t="shared" si="1"/>
        <v>-1.5853549357716556E-2</v>
      </c>
      <c r="CE4" s="25">
        <f t="shared" si="2"/>
        <v>2.5745964550852557E-3</v>
      </c>
      <c r="CF4" s="25">
        <f t="shared" si="3"/>
        <v>-9.5992241214899882E-3</v>
      </c>
      <c r="CG4" s="25">
        <f t="shared" si="4"/>
        <v>1.2426317647641649E-3</v>
      </c>
      <c r="CH4" s="25">
        <f t="shared" si="5"/>
        <v>-1.7811963047049452E-3</v>
      </c>
      <c r="CI4" s="25">
        <f t="shared" si="6"/>
        <v>2.3134365804507316E-3</v>
      </c>
      <c r="CJ4" s="25">
        <f t="shared" si="7"/>
        <v>-8.4155082730190227E-3</v>
      </c>
      <c r="CK4" s="25">
        <f t="shared" si="8"/>
        <v>2.7634998684068312E-3</v>
      </c>
      <c r="CL4" s="79">
        <f t="shared" si="9"/>
        <v>0.15555412567411495</v>
      </c>
      <c r="CM4" s="25">
        <f t="shared" si="10"/>
        <v>2.7366987845040143E-3</v>
      </c>
      <c r="CN4" s="79">
        <f t="shared" si="11"/>
        <v>0.3285926132799819</v>
      </c>
      <c r="CO4" s="25" t="e">
        <f>+(#REF!-O4)/O4</f>
        <v>#REF!</v>
      </c>
      <c r="CP4" s="25" t="e">
        <f>+(#REF!-P4)/P4</f>
        <v>#REF!</v>
      </c>
      <c r="CQ4" s="79" t="e">
        <f t="shared" si="12"/>
        <v>#DIV/0!</v>
      </c>
    </row>
    <row r="5" spans="1:95" x14ac:dyDescent="0.3">
      <c r="A5" s="30" t="s">
        <v>3</v>
      </c>
      <c r="B5" s="94">
        <v>30049.171281999999</v>
      </c>
      <c r="C5" s="94">
        <v>1200.6390789</v>
      </c>
      <c r="D5" s="94">
        <v>16045.624084999999</v>
      </c>
      <c r="E5" s="94">
        <v>6309.5613443000002</v>
      </c>
      <c r="F5" s="94">
        <v>4728.3346143999997</v>
      </c>
      <c r="G5" s="94">
        <v>7880.7950332999999</v>
      </c>
      <c r="H5" s="94">
        <v>19287.339951000002</v>
      </c>
      <c r="I5" s="96">
        <v>181.74605656</v>
      </c>
      <c r="J5" s="96">
        <v>52.957765190000003</v>
      </c>
      <c r="K5" s="94">
        <v>116.66919536</v>
      </c>
      <c r="L5" s="96">
        <v>223.98298177999999</v>
      </c>
      <c r="M5" s="94">
        <v>718.03599506</v>
      </c>
      <c r="N5" s="96">
        <v>2678.7501287</v>
      </c>
      <c r="O5" s="98"/>
      <c r="P5" s="98"/>
      <c r="Q5" s="96"/>
      <c r="R5" s="28"/>
      <c r="S5" s="30" t="s">
        <v>3</v>
      </c>
      <c r="T5" s="28">
        <v>330.28387750718701</v>
      </c>
      <c r="U5" s="28">
        <v>177.46934748955999</v>
      </c>
      <c r="V5" s="28">
        <v>174.99054640660901</v>
      </c>
      <c r="W5" s="28">
        <v>103.205208828878</v>
      </c>
      <c r="X5" s="28">
        <v>372.62385835594898</v>
      </c>
      <c r="Y5" s="28">
        <v>2887.7804919185601</v>
      </c>
      <c r="Z5" s="28">
        <v>116.989289697188</v>
      </c>
      <c r="AA5" s="28">
        <v>29983.452968802099</v>
      </c>
      <c r="AB5" s="28">
        <v>410.63874656322298</v>
      </c>
      <c r="AC5" s="28">
        <v>98.047809964737297</v>
      </c>
      <c r="AD5" s="28">
        <v>84.365122912288399</v>
      </c>
      <c r="AE5" s="28">
        <v>193.86839778929701</v>
      </c>
      <c r="AF5" s="28">
        <v>168.59501864353001</v>
      </c>
      <c r="AG5" s="28">
        <v>168.59501864353001</v>
      </c>
      <c r="AH5" s="28">
        <v>719.94253167334898</v>
      </c>
      <c r="AI5" s="28">
        <v>8.1295161864549392</v>
      </c>
      <c r="AJ5" s="28">
        <v>719.491414590153</v>
      </c>
      <c r="AK5" s="28">
        <v>31.4444377280943</v>
      </c>
      <c r="AL5" s="28">
        <v>157.53052525173501</v>
      </c>
      <c r="AM5" s="28">
        <v>1655.20202484162</v>
      </c>
      <c r="AN5" s="28">
        <v>35.5541559672088</v>
      </c>
      <c r="AO5" s="28">
        <v>1203.9232239194801</v>
      </c>
      <c r="AP5" s="28">
        <v>0</v>
      </c>
      <c r="AQ5" s="28">
        <v>14458.449218894501</v>
      </c>
      <c r="AR5" s="28">
        <v>1598.36499641568</v>
      </c>
      <c r="AS5" s="28">
        <v>16064.9437314966</v>
      </c>
      <c r="AT5" s="28">
        <v>28.527373350098401</v>
      </c>
      <c r="AU5" s="28">
        <v>432.61986340499197</v>
      </c>
      <c r="AV5" s="28">
        <v>31.274354299804202</v>
      </c>
      <c r="AW5" s="28">
        <v>5716.5527358823501</v>
      </c>
      <c r="AX5" s="28">
        <v>72.258477807405896</v>
      </c>
      <c r="AY5" s="28">
        <v>78.3717854007932</v>
      </c>
      <c r="AZ5" s="28">
        <v>252.34575920997301</v>
      </c>
      <c r="BA5" s="28">
        <v>110.823315352161</v>
      </c>
      <c r="BB5" s="28">
        <v>20.6727445778975</v>
      </c>
      <c r="BC5" s="28">
        <v>147.266945456109</v>
      </c>
      <c r="BD5" s="28">
        <v>6322.1878878304697</v>
      </c>
      <c r="BE5" s="28">
        <v>4737.5038300456299</v>
      </c>
      <c r="BF5" s="28">
        <v>1584.68405778483</v>
      </c>
      <c r="BG5" s="28">
        <v>14.244282158765801</v>
      </c>
      <c r="BH5" s="28">
        <v>10.898423713698699</v>
      </c>
      <c r="BI5" s="28">
        <v>1227.57267123475</v>
      </c>
      <c r="BJ5" s="28">
        <v>375.720641810507</v>
      </c>
      <c r="BK5" s="28">
        <v>347.78936248097898</v>
      </c>
      <c r="BL5" s="28">
        <v>27.800583449974798</v>
      </c>
      <c r="BM5" s="28">
        <v>31.4494587508986</v>
      </c>
      <c r="BN5" s="28">
        <v>880.89940836023504</v>
      </c>
      <c r="BO5" s="28">
        <v>236.78278722754399</v>
      </c>
      <c r="BP5" s="28">
        <v>182.00349552692501</v>
      </c>
      <c r="BQ5" s="28">
        <v>917.25710482662498</v>
      </c>
      <c r="BR5" s="28">
        <v>8.8550156281247698</v>
      </c>
      <c r="BS5" s="28">
        <v>7899.7237811085697</v>
      </c>
      <c r="BT5" s="28">
        <v>3193.4235739076298</v>
      </c>
      <c r="BU5" s="28">
        <v>53.792300532281303</v>
      </c>
      <c r="BV5" s="28">
        <v>2942.6478184194202</v>
      </c>
      <c r="BW5" s="28">
        <v>1934.8428468893201</v>
      </c>
      <c r="BX5" s="28">
        <v>1821.7378698201101</v>
      </c>
      <c r="BY5" s="28">
        <v>19325.2196756948</v>
      </c>
      <c r="BZ5" s="28">
        <v>894.38912864150495</v>
      </c>
      <c r="CC5" s="37">
        <f t="shared" si="0"/>
        <v>5.060407507382909E-4</v>
      </c>
      <c r="CD5" s="25">
        <f t="shared" si="1"/>
        <v>-2.1870258111665944E-3</v>
      </c>
      <c r="CE5" s="25">
        <f t="shared" si="2"/>
        <v>2.7353307727489237E-3</v>
      </c>
      <c r="CF5" s="25">
        <f t="shared" si="3"/>
        <v>1.2040445665594938E-3</v>
      </c>
      <c r="CG5" s="25">
        <f t="shared" si="4"/>
        <v>2.0011761264316997E-3</v>
      </c>
      <c r="CH5" s="25">
        <f t="shared" si="5"/>
        <v>1.9392061673692903E-3</v>
      </c>
      <c r="CI5" s="25">
        <f t="shared" si="6"/>
        <v>2.4018830243125368E-3</v>
      </c>
      <c r="CJ5" s="25">
        <f t="shared" si="7"/>
        <v>1.9639683227978748E-3</v>
      </c>
      <c r="CK5" s="25">
        <f t="shared" si="8"/>
        <v>2.7436062809921471E-3</v>
      </c>
      <c r="CL5" s="79">
        <f t="shared" si="9"/>
        <v>-0.2472864799651297</v>
      </c>
      <c r="CM5" s="25">
        <f t="shared" si="10"/>
        <v>2.6552103605748394E-3</v>
      </c>
      <c r="CN5" s="79">
        <f t="shared" si="11"/>
        <v>-0.38209913380577565</v>
      </c>
      <c r="CO5" s="25" t="e">
        <f>+(#REF!-O5)/O5</f>
        <v>#REF!</v>
      </c>
      <c r="CP5" s="25" t="e">
        <f>+(#REF!-P5)/P5</f>
        <v>#REF!</v>
      </c>
      <c r="CQ5" s="79" t="e">
        <f t="shared" si="12"/>
        <v>#DIV/0!</v>
      </c>
    </row>
    <row r="6" spans="1:95" x14ac:dyDescent="0.3">
      <c r="A6" s="30" t="s">
        <v>4</v>
      </c>
      <c r="B6" s="94">
        <v>77094.006011000005</v>
      </c>
      <c r="C6" s="94">
        <v>8215.4178630000006</v>
      </c>
      <c r="D6" s="94">
        <v>51108.479376000003</v>
      </c>
      <c r="E6" s="94">
        <v>27293.921453999999</v>
      </c>
      <c r="F6" s="94">
        <v>14066.127506999999</v>
      </c>
      <c r="G6" s="94">
        <v>12738.962328</v>
      </c>
      <c r="H6" s="94">
        <v>37126.306975</v>
      </c>
      <c r="I6" s="96">
        <v>144.36321462000001</v>
      </c>
      <c r="J6" s="96">
        <v>116.45998837</v>
      </c>
      <c r="K6" s="94">
        <v>5.4947759825000002</v>
      </c>
      <c r="L6" s="96">
        <v>546.83656741000004</v>
      </c>
      <c r="M6" s="94">
        <v>458.93126613999999</v>
      </c>
      <c r="N6" s="96">
        <v>139.01584072</v>
      </c>
      <c r="O6" s="98"/>
      <c r="P6" s="98"/>
      <c r="Q6" s="96"/>
      <c r="R6" s="28"/>
      <c r="S6" s="30" t="s">
        <v>4</v>
      </c>
      <c r="T6" s="28">
        <v>523.49925429273299</v>
      </c>
      <c r="U6" s="28">
        <v>226.583933328809</v>
      </c>
      <c r="V6" s="28">
        <v>221.993581453426</v>
      </c>
      <c r="W6" s="28">
        <v>380.54844256938202</v>
      </c>
      <c r="X6" s="28">
        <v>1171.02780669041</v>
      </c>
      <c r="Y6" s="28">
        <v>120154.10637477601</v>
      </c>
      <c r="Z6" s="28">
        <v>5.5061607117228997</v>
      </c>
      <c r="AA6" s="28">
        <v>76184.908260145297</v>
      </c>
      <c r="AB6" s="28">
        <v>1539.8604821031199</v>
      </c>
      <c r="AC6" s="28">
        <v>2599.7308892790102</v>
      </c>
      <c r="AD6" s="28">
        <v>242.90170000266099</v>
      </c>
      <c r="AE6" s="28">
        <v>2158.20411566757</v>
      </c>
      <c r="AF6" s="28">
        <v>1476.7570385511899</v>
      </c>
      <c r="AG6" s="28">
        <v>1476.7570385511899</v>
      </c>
      <c r="AH6" s="28">
        <v>460.015937810911</v>
      </c>
      <c r="AI6" s="28">
        <v>121.622263864058</v>
      </c>
      <c r="AJ6" s="28">
        <v>1014.64124069757</v>
      </c>
      <c r="AK6" s="28">
        <v>22.128624881537299</v>
      </c>
      <c r="AL6" s="28">
        <v>259.20676712041399</v>
      </c>
      <c r="AM6" s="28">
        <v>316.65832181162898</v>
      </c>
      <c r="AN6" s="28">
        <v>32.885054089038697</v>
      </c>
      <c r="AO6" s="28">
        <v>8219.6609020574597</v>
      </c>
      <c r="AP6" s="28">
        <v>0</v>
      </c>
      <c r="AQ6" s="28">
        <v>45768.888718173897</v>
      </c>
      <c r="AR6" s="28">
        <v>4963.7833513239302</v>
      </c>
      <c r="AS6" s="28">
        <v>50854.294333361802</v>
      </c>
      <c r="AT6" s="28">
        <v>58.527650763388699</v>
      </c>
      <c r="AU6" s="28">
        <v>1512.28558392129</v>
      </c>
      <c r="AV6" s="28">
        <v>314.46861253658301</v>
      </c>
      <c r="AW6" s="28">
        <v>16536.125985013401</v>
      </c>
      <c r="AX6" s="28">
        <v>372.30291692359202</v>
      </c>
      <c r="AY6" s="28">
        <v>209.92700928128201</v>
      </c>
      <c r="AZ6" s="28">
        <v>1237.98654718387</v>
      </c>
      <c r="BA6" s="28">
        <v>194.93484586515399</v>
      </c>
      <c r="BB6" s="28">
        <v>167.29379295777599</v>
      </c>
      <c r="BC6" s="28">
        <v>187.18805128886601</v>
      </c>
      <c r="BD6" s="28">
        <v>27326.6551302886</v>
      </c>
      <c r="BE6" s="28">
        <v>14074.913583923701</v>
      </c>
      <c r="BF6" s="28">
        <v>13251.741546364799</v>
      </c>
      <c r="BG6" s="28">
        <v>18.554414049614898</v>
      </c>
      <c r="BH6" s="28">
        <v>7.6554744186687298</v>
      </c>
      <c r="BI6" s="28">
        <v>5277.0324717673902</v>
      </c>
      <c r="BJ6" s="28">
        <v>116.78204053340799</v>
      </c>
      <c r="BK6" s="28">
        <v>948.59428459410003</v>
      </c>
      <c r="BL6" s="28">
        <v>233.151791656938</v>
      </c>
      <c r="BM6" s="28">
        <v>157.15201444909201</v>
      </c>
      <c r="BN6" s="28">
        <v>2439.9650764110902</v>
      </c>
      <c r="BO6" s="28">
        <v>1793.77514465378</v>
      </c>
      <c r="BP6" s="28">
        <v>844.73125548372195</v>
      </c>
      <c r="BQ6" s="28">
        <v>1264.8843979874</v>
      </c>
      <c r="BR6" s="28">
        <v>82.308586535195204</v>
      </c>
      <c r="BS6" s="28">
        <v>12730.7866549306</v>
      </c>
      <c r="BT6" s="28">
        <v>10629.196089401101</v>
      </c>
      <c r="BU6" s="28">
        <v>3.31484847510783</v>
      </c>
      <c r="BV6" s="28">
        <v>464.67499245412</v>
      </c>
      <c r="BW6" s="28">
        <v>3346.46937456458</v>
      </c>
      <c r="BX6" s="28">
        <v>2319.6435107137099</v>
      </c>
      <c r="BY6" s="28">
        <v>37117.617239154097</v>
      </c>
      <c r="BZ6" s="28">
        <v>1630.27437617909</v>
      </c>
      <c r="CC6" s="37">
        <f t="shared" si="0"/>
        <v>2.3915829618398714E-3</v>
      </c>
      <c r="CD6" s="25">
        <f t="shared" si="1"/>
        <v>-1.1792067864847947E-2</v>
      </c>
      <c r="CE6" s="25">
        <f t="shared" si="2"/>
        <v>5.1647270147615865E-4</v>
      </c>
      <c r="CF6" s="25">
        <f t="shared" si="3"/>
        <v>-4.973441701682936E-3</v>
      </c>
      <c r="CG6" s="25">
        <f t="shared" si="4"/>
        <v>1.199302795084562E-3</v>
      </c>
      <c r="CH6" s="25">
        <f t="shared" si="5"/>
        <v>6.2462656614828383E-4</v>
      </c>
      <c r="CI6" s="25">
        <f t="shared" si="6"/>
        <v>-6.4178485334159916E-4</v>
      </c>
      <c r="CJ6" s="25">
        <f t="shared" si="7"/>
        <v>-2.3405871884198522E-4</v>
      </c>
      <c r="CK6" s="25">
        <f t="shared" si="8"/>
        <v>2.0719187204643165E-3</v>
      </c>
      <c r="CL6" s="79">
        <f t="shared" si="9"/>
        <v>1.7005455131605458</v>
      </c>
      <c r="CM6" s="25">
        <f t="shared" si="10"/>
        <v>2.363473031667711E-3</v>
      </c>
      <c r="CN6" s="79">
        <f t="shared" si="11"/>
        <v>1.2778578338380098</v>
      </c>
      <c r="CO6" s="25" t="e">
        <f>+(#REF!-O6)/O6</f>
        <v>#REF!</v>
      </c>
      <c r="CP6" s="25" t="e">
        <f>+(#REF!-P6)/P6</f>
        <v>#REF!</v>
      </c>
      <c r="CQ6" s="79" t="e">
        <f t="shared" si="12"/>
        <v>#DIV/0!</v>
      </c>
    </row>
    <row r="7" spans="1:95" x14ac:dyDescent="0.3">
      <c r="A7" s="30" t="s">
        <v>5</v>
      </c>
      <c r="B7" s="94">
        <v>22909.597975000001</v>
      </c>
      <c r="C7" s="94">
        <v>27.45192656</v>
      </c>
      <c r="D7" s="94">
        <v>17557.441911999998</v>
      </c>
      <c r="E7" s="94">
        <v>12639.404359</v>
      </c>
      <c r="F7" s="94">
        <v>5667.0222265000002</v>
      </c>
      <c r="G7" s="94">
        <v>3237.9475811000002</v>
      </c>
      <c r="H7" s="94">
        <v>22475.333802000001</v>
      </c>
      <c r="I7" s="96">
        <v>78.680112257000005</v>
      </c>
      <c r="J7" s="96">
        <v>180.48398779999999</v>
      </c>
      <c r="K7" s="94">
        <v>2.3204455976</v>
      </c>
      <c r="L7" s="96">
        <v>191.35254028</v>
      </c>
      <c r="M7" s="94">
        <v>85.624364999999997</v>
      </c>
      <c r="N7" s="96">
        <v>89.276737447000002</v>
      </c>
      <c r="O7" s="98"/>
      <c r="P7" s="98"/>
      <c r="Q7" s="96"/>
      <c r="R7" s="28"/>
      <c r="S7" s="30" t="s">
        <v>5</v>
      </c>
      <c r="T7" s="28">
        <v>240.23839079114501</v>
      </c>
      <c r="U7" s="28">
        <v>124.279499585862</v>
      </c>
      <c r="V7" s="28">
        <v>122.655202652225</v>
      </c>
      <c r="W7" s="28">
        <v>147.55043752007299</v>
      </c>
      <c r="X7" s="28">
        <v>550.08372244104999</v>
      </c>
      <c r="Y7" s="28">
        <v>145409.90331195801</v>
      </c>
      <c r="Z7" s="28">
        <v>2.3246991796006302</v>
      </c>
      <c r="AA7" s="28">
        <v>22715.494354099701</v>
      </c>
      <c r="AB7" s="28">
        <v>359.82051382079902</v>
      </c>
      <c r="AC7" s="28">
        <v>1278.44652507874</v>
      </c>
      <c r="AD7" s="28">
        <v>136.23557321429399</v>
      </c>
      <c r="AE7" s="28">
        <v>910.85790353787502</v>
      </c>
      <c r="AF7" s="28">
        <v>459.298670218398</v>
      </c>
      <c r="AG7" s="28">
        <v>459.298670218398</v>
      </c>
      <c r="AH7" s="28">
        <v>85.851236532085593</v>
      </c>
      <c r="AI7" s="28">
        <v>29.779756823059699</v>
      </c>
      <c r="AJ7" s="28">
        <v>1040.4939251727101</v>
      </c>
      <c r="AK7" s="28">
        <v>14.819027753630101</v>
      </c>
      <c r="AL7" s="28">
        <v>113.479165126369</v>
      </c>
      <c r="AM7" s="28">
        <v>156.96997252336101</v>
      </c>
      <c r="AN7" s="28">
        <v>13.961601353795199</v>
      </c>
      <c r="AO7" s="28">
        <v>27.5419286061828</v>
      </c>
      <c r="AP7" s="28">
        <v>0</v>
      </c>
      <c r="AQ7" s="28">
        <v>15761.6402116841</v>
      </c>
      <c r="AR7" s="28">
        <v>1721.5134277469599</v>
      </c>
      <c r="AS7" s="28">
        <v>17512.9333962542</v>
      </c>
      <c r="AT7" s="28">
        <v>15.174124612455</v>
      </c>
      <c r="AU7" s="28">
        <v>646.93303366957196</v>
      </c>
      <c r="AV7" s="28">
        <v>167.653508444143</v>
      </c>
      <c r="AW7" s="28">
        <v>12172.110099970299</v>
      </c>
      <c r="AX7" s="28">
        <v>237.44303302934301</v>
      </c>
      <c r="AY7" s="28">
        <v>49.328029237237203</v>
      </c>
      <c r="AZ7" s="28">
        <v>329.538535850681</v>
      </c>
      <c r="BA7" s="28">
        <v>92.740613712405903</v>
      </c>
      <c r="BB7" s="28">
        <v>67.464307899860501</v>
      </c>
      <c r="BC7" s="28">
        <v>70.019236017245106</v>
      </c>
      <c r="BD7" s="28">
        <v>12579.483492034</v>
      </c>
      <c r="BE7" s="28">
        <v>5650.4701738734602</v>
      </c>
      <c r="BF7" s="28">
        <v>6929.0133181605697</v>
      </c>
      <c r="BG7" s="28">
        <v>14.1281537150746</v>
      </c>
      <c r="BH7" s="28">
        <v>5.0425607348269503</v>
      </c>
      <c r="BI7" s="28">
        <v>2846.1936089169599</v>
      </c>
      <c r="BJ7" s="28">
        <v>46.832243711128299</v>
      </c>
      <c r="BK7" s="28">
        <v>198.77826002436001</v>
      </c>
      <c r="BL7" s="28">
        <v>38.815842455728401</v>
      </c>
      <c r="BM7" s="28">
        <v>41.250186635030303</v>
      </c>
      <c r="BN7" s="28">
        <v>517.85850832619599</v>
      </c>
      <c r="BO7" s="28">
        <v>451.56940570069003</v>
      </c>
      <c r="BP7" s="28">
        <v>472.04847104526601</v>
      </c>
      <c r="BQ7" s="28">
        <v>421.75905530277703</v>
      </c>
      <c r="BR7" s="28">
        <v>33.576018815192398</v>
      </c>
      <c r="BS7" s="28">
        <v>3236.5485747422399</v>
      </c>
      <c r="BT7" s="28">
        <v>9071.0251833685197</v>
      </c>
      <c r="BU7" s="28">
        <v>3.5086068433737201</v>
      </c>
      <c r="BV7" s="28">
        <v>128.92385978351501</v>
      </c>
      <c r="BW7" s="28">
        <v>2328.4338857501298</v>
      </c>
      <c r="BX7" s="28">
        <v>1289.7762110762401</v>
      </c>
      <c r="BY7" s="28">
        <v>22507.559817565401</v>
      </c>
      <c r="BZ7" s="28">
        <v>1371.6216644323599</v>
      </c>
      <c r="CC7" s="37">
        <f t="shared" si="0"/>
        <v>1.700443674925939E-3</v>
      </c>
      <c r="CD7" s="25">
        <f t="shared" si="1"/>
        <v>-8.4725895719389883E-3</v>
      </c>
      <c r="CE7" s="25">
        <f t="shared" si="2"/>
        <v>3.2785329651122287E-3</v>
      </c>
      <c r="CF7" s="25">
        <f t="shared" si="3"/>
        <v>-2.5350228107761902E-3</v>
      </c>
      <c r="CG7" s="25">
        <f t="shared" si="4"/>
        <v>-4.7407983211909029E-3</v>
      </c>
      <c r="CH7" s="25">
        <f t="shared" si="5"/>
        <v>-2.9207671974780087E-3</v>
      </c>
      <c r="CI7" s="25">
        <f t="shared" si="6"/>
        <v>-4.3206578325305289E-4</v>
      </c>
      <c r="CJ7" s="25">
        <f t="shared" si="7"/>
        <v>1.4338392412455571E-3</v>
      </c>
      <c r="CK7" s="25">
        <f t="shared" si="8"/>
        <v>1.8330884400089397E-3</v>
      </c>
      <c r="CL7" s="79">
        <f t="shared" si="9"/>
        <v>1.4002747470523313</v>
      </c>
      <c r="CM7" s="25">
        <f t="shared" si="10"/>
        <v>2.6496141849997497E-3</v>
      </c>
      <c r="CN7" s="79">
        <f t="shared" si="11"/>
        <v>0.75824046680186707</v>
      </c>
      <c r="CO7" s="25" t="e">
        <f>+(#REF!-O7)/O7</f>
        <v>#REF!</v>
      </c>
      <c r="CP7" s="25" t="e">
        <f>+(#REF!-P7)/P7</f>
        <v>#REF!</v>
      </c>
      <c r="CQ7" s="79" t="e">
        <f t="shared" si="12"/>
        <v>#DIV/0!</v>
      </c>
    </row>
    <row r="8" spans="1:95" x14ac:dyDescent="0.3">
      <c r="A8" s="30" t="s">
        <v>6</v>
      </c>
      <c r="B8" s="94">
        <v>2639.6009887</v>
      </c>
      <c r="C8" s="94">
        <v>231.16564535000001</v>
      </c>
      <c r="D8" s="94">
        <v>1231.3194658</v>
      </c>
      <c r="E8" s="94">
        <v>198.71631846</v>
      </c>
      <c r="F8" s="94">
        <v>180.32802289</v>
      </c>
      <c r="G8" s="94">
        <v>152.50642862999999</v>
      </c>
      <c r="H8" s="94">
        <v>829.60170920999997</v>
      </c>
      <c r="I8" s="96">
        <v>5.9582100398</v>
      </c>
      <c r="J8" s="96">
        <v>5.1831087757000001</v>
      </c>
      <c r="K8" s="94">
        <v>0.40699999999999997</v>
      </c>
      <c r="L8" s="96">
        <v>22.395639462999998</v>
      </c>
      <c r="M8" s="94">
        <v>1.3719E-2</v>
      </c>
      <c r="N8" s="96">
        <v>18.397265826999998</v>
      </c>
      <c r="O8" s="98"/>
      <c r="P8" s="98"/>
      <c r="Q8" s="96"/>
      <c r="R8" s="28"/>
      <c r="S8" s="30" t="s">
        <v>6</v>
      </c>
      <c r="T8" s="28">
        <v>11.085973206131699</v>
      </c>
      <c r="U8" s="28">
        <v>7.8131255731242097</v>
      </c>
      <c r="V8" s="28">
        <v>7.8112832291332097</v>
      </c>
      <c r="W8" s="28">
        <v>14.130566542055799</v>
      </c>
      <c r="X8" s="28">
        <v>17.771088490493302</v>
      </c>
      <c r="Y8" s="28">
        <v>286.630188716215</v>
      </c>
      <c r="Z8" s="28">
        <v>0.40811518349179099</v>
      </c>
      <c r="AA8" s="28">
        <v>2600.7195414386201</v>
      </c>
      <c r="AB8" s="28">
        <v>33.418492414884497</v>
      </c>
      <c r="AC8" s="28">
        <v>15.7005357795389</v>
      </c>
      <c r="AD8" s="28">
        <v>7.3818716951536896</v>
      </c>
      <c r="AE8" s="28">
        <v>9.4157690201560094</v>
      </c>
      <c r="AF8" s="28">
        <v>62.478267117399398</v>
      </c>
      <c r="AG8" s="28">
        <v>62.478267117399398</v>
      </c>
      <c r="AH8" s="28">
        <v>1.3755530060572001E-2</v>
      </c>
      <c r="AI8" s="28">
        <v>3.8182248221255799</v>
      </c>
      <c r="AJ8" s="28">
        <v>27.692346724046299</v>
      </c>
      <c r="AK8" s="28">
        <v>0.10533482108514999</v>
      </c>
      <c r="AL8" s="28">
        <v>3.1575428485479802</v>
      </c>
      <c r="AM8" s="28">
        <v>8.4473145495564896</v>
      </c>
      <c r="AN8" s="28">
        <v>0.90758353533358804</v>
      </c>
      <c r="AO8" s="28">
        <v>231.779294157642</v>
      </c>
      <c r="AP8" s="28">
        <v>0</v>
      </c>
      <c r="AQ8" s="28">
        <v>1101.6239765428199</v>
      </c>
      <c r="AR8" s="28">
        <v>118.58432298152999</v>
      </c>
      <c r="AS8" s="28">
        <v>1224.0265243464701</v>
      </c>
      <c r="AT8" s="28">
        <v>0.137015621828875</v>
      </c>
      <c r="AU8" s="28">
        <v>30.576476932654302</v>
      </c>
      <c r="AV8" s="28">
        <v>0.57356178508242295</v>
      </c>
      <c r="AW8" s="28">
        <v>382.835790025628</v>
      </c>
      <c r="AX8" s="28">
        <v>0.973380731603807</v>
      </c>
      <c r="AY8" s="28">
        <v>1.8981048077294</v>
      </c>
      <c r="AZ8" s="28">
        <v>42.858410688007297</v>
      </c>
      <c r="BA8" s="28">
        <v>1.29173463736723</v>
      </c>
      <c r="BB8" s="28">
        <v>1.1634074269305501</v>
      </c>
      <c r="BC8" s="28">
        <v>0.50727633172947095</v>
      </c>
      <c r="BD8" s="28">
        <v>198.236847649765</v>
      </c>
      <c r="BE8" s="28">
        <v>179.94317091348799</v>
      </c>
      <c r="BF8" s="28">
        <v>18.2936767362776</v>
      </c>
      <c r="BG8" s="28">
        <v>6.4888842849033193E-2</v>
      </c>
      <c r="BH8" s="28">
        <v>1.7741089442294501E-2</v>
      </c>
      <c r="BI8" s="28">
        <v>48.1717566097321</v>
      </c>
      <c r="BJ8" s="28">
        <v>2.4322534998410599</v>
      </c>
      <c r="BK8" s="28">
        <v>15.511777906380701</v>
      </c>
      <c r="BL8" s="28">
        <v>2.6417889294906698</v>
      </c>
      <c r="BM8" s="28">
        <v>1.6963128413719299</v>
      </c>
      <c r="BN8" s="28">
        <v>42.056432590926804</v>
      </c>
      <c r="BO8" s="28">
        <v>9.5957372556839093</v>
      </c>
      <c r="BP8" s="28">
        <v>1.93987474660626</v>
      </c>
      <c r="BQ8" s="28">
        <v>16.0787330037423</v>
      </c>
      <c r="BR8" s="28">
        <v>6.5734444654618404E-2</v>
      </c>
      <c r="BS8" s="28">
        <v>151.64510333834801</v>
      </c>
      <c r="BT8" s="28">
        <v>264.69425148788201</v>
      </c>
      <c r="BU8" s="28">
        <v>5.2439756411316298E-2</v>
      </c>
      <c r="BV8" s="28">
        <v>2.84852029736903</v>
      </c>
      <c r="BW8" s="28">
        <v>111.223271189174</v>
      </c>
      <c r="BX8" s="28">
        <v>47.523761347839702</v>
      </c>
      <c r="BY8" s="28">
        <v>828.20540418988298</v>
      </c>
      <c r="BZ8" s="28">
        <v>42.418243438607803</v>
      </c>
      <c r="CC8" s="37">
        <f t="shared" si="0"/>
        <v>3.1193971259439817E-3</v>
      </c>
      <c r="CD8" s="25">
        <f t="shared" si="1"/>
        <v>-1.4730047241166154E-2</v>
      </c>
      <c r="CE8" s="25">
        <f t="shared" si="2"/>
        <v>2.6545847965985126E-3</v>
      </c>
      <c r="CF8" s="25">
        <f t="shared" si="3"/>
        <v>-5.9228670187485635E-3</v>
      </c>
      <c r="CG8" s="25">
        <f t="shared" si="4"/>
        <v>-2.4128406461571684E-3</v>
      </c>
      <c r="CH8" s="25">
        <f t="shared" si="5"/>
        <v>-2.1341773194439653E-3</v>
      </c>
      <c r="CI8" s="25">
        <f t="shared" si="6"/>
        <v>-5.6477966167686258E-3</v>
      </c>
      <c r="CJ8" s="25">
        <f t="shared" si="7"/>
        <v>-1.6831028728793663E-3</v>
      </c>
      <c r="CK8" s="25">
        <f t="shared" si="8"/>
        <v>2.7400085793391066E-3</v>
      </c>
      <c r="CL8" s="79">
        <f t="shared" si="9"/>
        <v>1.7897514255228215</v>
      </c>
      <c r="CM8" s="25">
        <f t="shared" si="10"/>
        <v>2.6627349349078238E-3</v>
      </c>
      <c r="CN8" s="79">
        <f t="shared" si="11"/>
        <v>-0.54083858824504605</v>
      </c>
      <c r="CO8" s="25" t="e">
        <f>+(#REF!-O8)/O8</f>
        <v>#REF!</v>
      </c>
      <c r="CP8" s="25" t="e">
        <f>+(#REF!-P8)/P8</f>
        <v>#REF!</v>
      </c>
      <c r="CQ8" s="79" t="e">
        <f t="shared" si="12"/>
        <v>#DIV/0!</v>
      </c>
    </row>
    <row r="9" spans="1:95" x14ac:dyDescent="0.3">
      <c r="A9" s="30" t="s">
        <v>7</v>
      </c>
      <c r="B9" s="94">
        <v>2621.9638983999998</v>
      </c>
      <c r="C9" s="94">
        <v>118.08841261000001</v>
      </c>
      <c r="D9" s="94">
        <v>2658.2446925999998</v>
      </c>
      <c r="E9" s="94">
        <v>529.77459923000004</v>
      </c>
      <c r="F9" s="94">
        <v>456.23294102</v>
      </c>
      <c r="G9" s="94">
        <v>798.9203761</v>
      </c>
      <c r="H9" s="94">
        <v>987.29555914000002</v>
      </c>
      <c r="I9" s="96">
        <v>3.1509265173999998</v>
      </c>
      <c r="J9" s="96">
        <v>7.2236389826999998</v>
      </c>
      <c r="K9" s="94">
        <v>5.4069838699999997E-2</v>
      </c>
      <c r="L9" s="96">
        <v>19.495673812</v>
      </c>
      <c r="M9" s="94">
        <v>22.952597360999999</v>
      </c>
      <c r="N9" s="96">
        <v>20.897388755000001</v>
      </c>
      <c r="O9" s="98"/>
      <c r="P9" s="98"/>
      <c r="Q9" s="96"/>
      <c r="R9" s="28"/>
      <c r="S9" s="30" t="s">
        <v>7</v>
      </c>
      <c r="T9" s="28">
        <v>10.5642032269702</v>
      </c>
      <c r="U9" s="28">
        <v>11.2881409811078</v>
      </c>
      <c r="V9" s="28">
        <v>11.2279807516377</v>
      </c>
      <c r="W9" s="28">
        <v>25.8199692423816</v>
      </c>
      <c r="X9" s="28">
        <v>43.461463639859701</v>
      </c>
      <c r="Y9" s="28">
        <v>3003.20393338029</v>
      </c>
      <c r="Z9" s="28">
        <v>5.4215258570108303E-2</v>
      </c>
      <c r="AA9" s="28">
        <v>2610.1003354332302</v>
      </c>
      <c r="AB9" s="28">
        <v>40.853602809494198</v>
      </c>
      <c r="AC9" s="28">
        <v>41.4546815316059</v>
      </c>
      <c r="AD9" s="28">
        <v>7.9529748936126596</v>
      </c>
      <c r="AE9" s="28">
        <v>6.9885336995413301</v>
      </c>
      <c r="AF9" s="28">
        <v>29.697025507851102</v>
      </c>
      <c r="AG9" s="28">
        <v>29.697025507851102</v>
      </c>
      <c r="AH9" s="28">
        <v>23.018324050673101</v>
      </c>
      <c r="AI9" s="28">
        <v>6.1532706927473404</v>
      </c>
      <c r="AJ9" s="28">
        <v>18.778518704631299</v>
      </c>
      <c r="AK9" s="28">
        <v>0.43500664942519901</v>
      </c>
      <c r="AL9" s="28">
        <v>5.8588213374339304</v>
      </c>
      <c r="AM9" s="28">
        <v>7.7519105751841098</v>
      </c>
      <c r="AN9" s="28">
        <v>1.19232135432166</v>
      </c>
      <c r="AO9" s="28">
        <v>118.41609506330001</v>
      </c>
      <c r="AP9" s="28">
        <v>0</v>
      </c>
      <c r="AQ9" s="28">
        <v>2383.84510766822</v>
      </c>
      <c r="AR9" s="28">
        <v>258.71796451660799</v>
      </c>
      <c r="AS9" s="28">
        <v>2648.7163428775798</v>
      </c>
      <c r="AT9" s="28">
        <v>1.13862174278476</v>
      </c>
      <c r="AU9" s="28">
        <v>51.098799532620099</v>
      </c>
      <c r="AV9" s="28">
        <v>3.4339707556893</v>
      </c>
      <c r="AW9" s="28">
        <v>452.65933429785503</v>
      </c>
      <c r="AX9" s="28">
        <v>4.5689889824016001</v>
      </c>
      <c r="AY9" s="28">
        <v>8.6629765924260198</v>
      </c>
      <c r="AZ9" s="28">
        <v>44.872579242381597</v>
      </c>
      <c r="BA9" s="28">
        <v>5.4981208684006004</v>
      </c>
      <c r="BB9" s="28">
        <v>1.0913827819022599</v>
      </c>
      <c r="BC9" s="28">
        <v>1.5657278471315099</v>
      </c>
      <c r="BD9" s="28">
        <v>530.46746816294296</v>
      </c>
      <c r="BE9" s="28">
        <v>456.96757508710999</v>
      </c>
      <c r="BF9" s="28">
        <v>73.499893075833398</v>
      </c>
      <c r="BG9" s="28">
        <v>0.12809667377657299</v>
      </c>
      <c r="BH9" s="28">
        <v>3.3532579793537097E-2</v>
      </c>
      <c r="BI9" s="28">
        <v>103.280764452675</v>
      </c>
      <c r="BJ9" s="28">
        <v>0.26858672927793098</v>
      </c>
      <c r="BK9" s="28">
        <v>60.032272579462798</v>
      </c>
      <c r="BL9" s="28">
        <v>13.7726541995292</v>
      </c>
      <c r="BM9" s="28">
        <v>7.5627226089496702</v>
      </c>
      <c r="BN9" s="28">
        <v>151.991884565992</v>
      </c>
      <c r="BO9" s="28">
        <v>59.281139818493401</v>
      </c>
      <c r="BP9" s="28">
        <v>12.6247368508077</v>
      </c>
      <c r="BQ9" s="28">
        <v>36.7182410864377</v>
      </c>
      <c r="BR9" s="28">
        <v>0.86033569007423905</v>
      </c>
      <c r="BS9" s="28">
        <v>799.97326939929303</v>
      </c>
      <c r="BT9" s="28">
        <v>261.37405808145002</v>
      </c>
      <c r="BU9" s="28">
        <v>1.3475725786691699</v>
      </c>
      <c r="BV9" s="28">
        <v>0.82659445074554505</v>
      </c>
      <c r="BW9" s="28">
        <v>95.986614675463102</v>
      </c>
      <c r="BX9" s="28">
        <v>75.546301401147602</v>
      </c>
      <c r="BY9" s="28">
        <v>986.061495174632</v>
      </c>
      <c r="BZ9" s="28">
        <v>34.025782851639903</v>
      </c>
      <c r="CC9" s="37">
        <f t="shared" si="0"/>
        <v>2.32311425468172E-3</v>
      </c>
      <c r="CD9" s="25">
        <f t="shared" si="1"/>
        <v>-4.524685856280926E-3</v>
      </c>
      <c r="CE9" s="25">
        <f t="shared" si="2"/>
        <v>2.7748908301630489E-3</v>
      </c>
      <c r="CF9" s="25">
        <f t="shared" si="3"/>
        <v>-3.5844517056480662E-3</v>
      </c>
      <c r="CG9" s="25">
        <f t="shared" si="4"/>
        <v>1.307856084361119E-3</v>
      </c>
      <c r="CH9" s="25">
        <f t="shared" si="5"/>
        <v>1.6102170647028958E-3</v>
      </c>
      <c r="CI9" s="25">
        <f t="shared" si="6"/>
        <v>1.3178951630108914E-3</v>
      </c>
      <c r="CJ9" s="25">
        <f t="shared" si="7"/>
        <v>-1.2499438024850171E-3</v>
      </c>
      <c r="CK9" s="25">
        <f t="shared" si="8"/>
        <v>2.6894822252966264E-3</v>
      </c>
      <c r="CL9" s="79">
        <f t="shared" si="9"/>
        <v>0.52326232959293528</v>
      </c>
      <c r="CM9" s="25">
        <f t="shared" si="10"/>
        <v>2.8635839612985211E-3</v>
      </c>
      <c r="CN9" s="79">
        <f t="shared" si="11"/>
        <v>-0.62904884117019877</v>
      </c>
      <c r="CO9" s="25" t="e">
        <f>+(#REF!-O9)/O9</f>
        <v>#REF!</v>
      </c>
      <c r="CP9" s="25" t="e">
        <f>+(#REF!-P9)/P9</f>
        <v>#REF!</v>
      </c>
      <c r="CQ9" s="79" t="e">
        <f t="shared" si="12"/>
        <v>#DIV/0!</v>
      </c>
    </row>
    <row r="10" spans="1:95" x14ac:dyDescent="0.3">
      <c r="A10" s="30" t="s">
        <v>8</v>
      </c>
      <c r="B10" s="94">
        <v>372.19391730000001</v>
      </c>
      <c r="C10" s="94">
        <v>8.1975039999999999E-2</v>
      </c>
      <c r="D10" s="94">
        <v>450.62362453999998</v>
      </c>
      <c r="E10" s="94">
        <v>35.688631229999999</v>
      </c>
      <c r="F10" s="94">
        <v>35.239627179000003</v>
      </c>
      <c r="G10" s="94">
        <v>26.617368080999999</v>
      </c>
      <c r="H10" s="94">
        <v>68.040273409999998</v>
      </c>
      <c r="I10" s="96">
        <v>1.7121394200000001E-2</v>
      </c>
      <c r="J10" s="96">
        <v>1.14294064E-2</v>
      </c>
      <c r="K10" s="94"/>
      <c r="L10" s="96">
        <v>0.26474610850000002</v>
      </c>
      <c r="M10" s="94"/>
      <c r="N10" s="96">
        <v>2.628694E-3</v>
      </c>
      <c r="O10" s="98"/>
      <c r="P10" s="98"/>
      <c r="Q10" s="96"/>
      <c r="R10" s="28"/>
      <c r="S10" s="30" t="s">
        <v>8</v>
      </c>
      <c r="T10" s="28">
        <v>6.2139475532554001E-4</v>
      </c>
      <c r="U10" s="28">
        <v>0.15884607552677699</v>
      </c>
      <c r="V10" s="28">
        <v>0.15884607552677699</v>
      </c>
      <c r="W10" s="28">
        <v>0.14104020691479699</v>
      </c>
      <c r="X10" s="28">
        <v>3.27393561453066</v>
      </c>
      <c r="Y10" s="28">
        <v>29.906009621631501</v>
      </c>
      <c r="Z10" s="28">
        <v>0</v>
      </c>
      <c r="AA10" s="28">
        <v>373.19130320717301</v>
      </c>
      <c r="AB10" s="28">
        <v>5.7051570571934003E-2</v>
      </c>
      <c r="AC10" s="28">
        <v>1.56930160220903E-3</v>
      </c>
      <c r="AD10" s="28">
        <v>2.32847328094049E-2</v>
      </c>
      <c r="AE10" s="28">
        <v>9.0600958148998809E-3</v>
      </c>
      <c r="AF10" s="28">
        <v>4.4598823212244296</v>
      </c>
      <c r="AG10" s="28">
        <v>4.4598823212244296</v>
      </c>
      <c r="AH10" s="28">
        <v>0</v>
      </c>
      <c r="AI10" s="28">
        <v>6.1939375099896905E-4</v>
      </c>
      <c r="AJ10" s="28">
        <v>2.9658719835534999E-2</v>
      </c>
      <c r="AK10" s="28">
        <v>0</v>
      </c>
      <c r="AL10" s="28">
        <v>1.1313371318970301E-2</v>
      </c>
      <c r="AM10" s="28">
        <v>3.0482081207250998E-3</v>
      </c>
      <c r="AN10" s="28">
        <v>8.7557637961937201E-3</v>
      </c>
      <c r="AO10" s="28">
        <v>8.2200069445592799E-2</v>
      </c>
      <c r="AP10" s="28">
        <v>0</v>
      </c>
      <c r="AQ10" s="28">
        <v>406.72411669064002</v>
      </c>
      <c r="AR10" s="28">
        <v>45.1907527130627</v>
      </c>
      <c r="AS10" s="28">
        <v>451.91548879745397</v>
      </c>
      <c r="AT10" s="28">
        <v>1.04664312174473E-2</v>
      </c>
      <c r="AU10" s="28">
        <v>0.56212529092742902</v>
      </c>
      <c r="AV10" s="28">
        <v>0.30462302617437398</v>
      </c>
      <c r="AW10" s="28">
        <v>33.219061406438499</v>
      </c>
      <c r="AX10" s="28">
        <v>0.37795521310427199</v>
      </c>
      <c r="AY10" s="28">
        <v>0.90309771435814901</v>
      </c>
      <c r="AZ10" s="28">
        <v>2.6903713134586602</v>
      </c>
      <c r="BA10" s="28">
        <v>0.53702816955747701</v>
      </c>
      <c r="BB10" s="28">
        <v>2.45335405678004E-4</v>
      </c>
      <c r="BC10" s="28">
        <v>0.124965271692102</v>
      </c>
      <c r="BD10" s="28">
        <v>35.790644704222402</v>
      </c>
      <c r="BE10" s="28">
        <v>35.340687639235597</v>
      </c>
      <c r="BF10" s="28">
        <v>0.44995706498674298</v>
      </c>
      <c r="BG10" s="28">
        <v>2.6457977149092998E-4</v>
      </c>
      <c r="BH10" s="28">
        <v>2.6833181765571301E-4</v>
      </c>
      <c r="BI10" s="28">
        <v>2.7601349228657699</v>
      </c>
      <c r="BJ10" s="28">
        <v>1.5460850873857E-3</v>
      </c>
      <c r="BK10" s="28">
        <v>6.0199948191383204</v>
      </c>
      <c r="BL10" s="28">
        <v>1.4617005351719701</v>
      </c>
      <c r="BM10" s="28">
        <v>0.78322701543786399</v>
      </c>
      <c r="BN10" s="28">
        <v>15.0792990404383</v>
      </c>
      <c r="BO10" s="28">
        <v>2.1390316144997801</v>
      </c>
      <c r="BP10" s="28">
        <v>0.88793774147500304</v>
      </c>
      <c r="BQ10" s="28">
        <v>3.40448254766117</v>
      </c>
      <c r="BR10" s="28">
        <v>3.5459766199837902E-3</v>
      </c>
      <c r="BS10" s="28">
        <v>26.690346070536901</v>
      </c>
      <c r="BT10" s="28">
        <v>20.515330603806198</v>
      </c>
      <c r="BU10" s="28">
        <v>0.496970408461338</v>
      </c>
      <c r="BV10" s="28">
        <v>0</v>
      </c>
      <c r="BW10" s="28">
        <v>5.8199617181059899</v>
      </c>
      <c r="BX10" s="28">
        <v>7.5317609160204304</v>
      </c>
      <c r="BY10" s="28">
        <v>68.227227522500996</v>
      </c>
      <c r="BZ10" s="28">
        <v>9.8106051520362101</v>
      </c>
      <c r="CC10" s="37">
        <f t="shared" si="0"/>
        <v>1.3705964198022385E-6</v>
      </c>
      <c r="CD10" s="25">
        <f t="shared" si="1"/>
        <v>2.679748004503451E-3</v>
      </c>
      <c r="CE10" s="25">
        <f t="shared" si="2"/>
        <v>2.7450971123990958E-3</v>
      </c>
      <c r="CF10" s="25">
        <f t="shared" si="3"/>
        <v>2.866836506347707E-3</v>
      </c>
      <c r="CG10" s="25">
        <f t="shared" si="4"/>
        <v>2.858430561961427E-3</v>
      </c>
      <c r="CH10" s="25">
        <f t="shared" si="5"/>
        <v>2.8678073046078637E-3</v>
      </c>
      <c r="CI10" s="25">
        <f t="shared" si="6"/>
        <v>2.7417432600706742E-3</v>
      </c>
      <c r="CJ10" s="25">
        <f t="shared" si="7"/>
        <v>2.7476978432235668E-3</v>
      </c>
      <c r="CK10" s="25" t="e">
        <f t="shared" si="8"/>
        <v>#DIV/0!</v>
      </c>
      <c r="CL10" s="79">
        <f t="shared" si="9"/>
        <v>15.845884332326001</v>
      </c>
      <c r="CM10" s="25" t="e">
        <f t="shared" si="10"/>
        <v>#DIV/0!</v>
      </c>
      <c r="CN10" s="79">
        <f t="shared" si="11"/>
        <v>0.15959032155325031</v>
      </c>
      <c r="CO10" s="25" t="e">
        <f>+(#REF!-O10)/O10</f>
        <v>#REF!</v>
      </c>
      <c r="CP10" s="25" t="e">
        <f>+(#REF!-P10)/P10</f>
        <v>#REF!</v>
      </c>
      <c r="CQ10" s="79" t="e">
        <f t="shared" si="12"/>
        <v>#DIV/0!</v>
      </c>
    </row>
    <row r="11" spans="1:95" x14ac:dyDescent="0.3">
      <c r="A11" s="30" t="s">
        <v>9</v>
      </c>
      <c r="B11" s="94">
        <v>74429.235960999998</v>
      </c>
      <c r="C11" s="94">
        <v>1372.698093</v>
      </c>
      <c r="D11" s="94">
        <v>37596.069607999998</v>
      </c>
      <c r="E11" s="94">
        <v>9709.6807117000008</v>
      </c>
      <c r="F11" s="94">
        <v>7486.9916387000003</v>
      </c>
      <c r="G11" s="94">
        <v>30181.122848999999</v>
      </c>
      <c r="H11" s="94">
        <v>27062.344901</v>
      </c>
      <c r="I11" s="96">
        <v>287.14940680000001</v>
      </c>
      <c r="J11" s="96">
        <v>128.60815051</v>
      </c>
      <c r="K11" s="94">
        <v>5.5238498514999996</v>
      </c>
      <c r="L11" s="96">
        <v>562.39412480999999</v>
      </c>
      <c r="M11" s="94">
        <v>635.37000399999999</v>
      </c>
      <c r="N11" s="96">
        <v>2096.3526224000002</v>
      </c>
      <c r="O11" s="98"/>
      <c r="P11" s="98"/>
      <c r="Q11" s="96"/>
      <c r="R11" s="28"/>
      <c r="S11" s="30" t="s">
        <v>9</v>
      </c>
      <c r="T11" s="28">
        <v>520.39576124108601</v>
      </c>
      <c r="U11" s="28">
        <v>380.373549675888</v>
      </c>
      <c r="V11" s="28">
        <v>375.11044997384499</v>
      </c>
      <c r="W11" s="28">
        <v>451.40295877146201</v>
      </c>
      <c r="X11" s="28">
        <v>988.83139265776595</v>
      </c>
      <c r="Y11" s="28">
        <v>76215.998449103499</v>
      </c>
      <c r="Z11" s="28">
        <v>5.5392079440285897</v>
      </c>
      <c r="AA11" s="28">
        <v>73873.853851982902</v>
      </c>
      <c r="AB11" s="28">
        <v>1432.91984864029</v>
      </c>
      <c r="AC11" s="28">
        <v>998.31174133095101</v>
      </c>
      <c r="AD11" s="28">
        <v>255.85120066894299</v>
      </c>
      <c r="AE11" s="28">
        <v>698.66048884057398</v>
      </c>
      <c r="AF11" s="28">
        <v>733.78082218652605</v>
      </c>
      <c r="AG11" s="28">
        <v>733.78082218652605</v>
      </c>
      <c r="AH11" s="28">
        <v>637.04163341514402</v>
      </c>
      <c r="AI11" s="28">
        <v>110.135392235167</v>
      </c>
      <c r="AJ11" s="28">
        <v>1046.37114065725</v>
      </c>
      <c r="AK11" s="28">
        <v>30.416978952746199</v>
      </c>
      <c r="AL11" s="28">
        <v>285.388919712833</v>
      </c>
      <c r="AM11" s="28">
        <v>1352.25889744041</v>
      </c>
      <c r="AN11" s="28">
        <v>54.892815005558802</v>
      </c>
      <c r="AO11" s="28">
        <v>1376.44924174175</v>
      </c>
      <c r="AP11" s="28">
        <v>0</v>
      </c>
      <c r="AQ11" s="28">
        <v>33652.420793695703</v>
      </c>
      <c r="AR11" s="28">
        <v>3629.0200546236601</v>
      </c>
      <c r="AS11" s="28">
        <v>37391.576240554503</v>
      </c>
      <c r="AT11" s="28">
        <v>36.022357145404698</v>
      </c>
      <c r="AU11" s="28">
        <v>1119.3294891237999</v>
      </c>
      <c r="AV11" s="28">
        <v>24.213304688176699</v>
      </c>
      <c r="AW11" s="28">
        <v>8913.5469117203502</v>
      </c>
      <c r="AX11" s="28">
        <v>125.878553529928</v>
      </c>
      <c r="AY11" s="28">
        <v>92.696184288792196</v>
      </c>
      <c r="AZ11" s="28">
        <v>819.24269423987403</v>
      </c>
      <c r="BA11" s="28">
        <v>47.711512132373301</v>
      </c>
      <c r="BB11" s="28">
        <v>73.419364019058804</v>
      </c>
      <c r="BC11" s="28">
        <v>191.979514579896</v>
      </c>
      <c r="BD11" s="28">
        <v>9716.1010186857693</v>
      </c>
      <c r="BE11" s="28">
        <v>7489.8266628361898</v>
      </c>
      <c r="BF11" s="28">
        <v>2226.2743558495699</v>
      </c>
      <c r="BG11" s="28">
        <v>7.9430737954220998</v>
      </c>
      <c r="BH11" s="28">
        <v>3.38464260604511</v>
      </c>
      <c r="BI11" s="28">
        <v>2229.5335222694498</v>
      </c>
      <c r="BJ11" s="28">
        <v>316.47288063831797</v>
      </c>
      <c r="BK11" s="28">
        <v>563.41062945162196</v>
      </c>
      <c r="BL11" s="28">
        <v>59.598455732003202</v>
      </c>
      <c r="BM11" s="28">
        <v>64.0284267659422</v>
      </c>
      <c r="BN11" s="28">
        <v>1463.8138719577501</v>
      </c>
      <c r="BO11" s="28">
        <v>412.75464215843101</v>
      </c>
      <c r="BP11" s="28">
        <v>284.10517711758598</v>
      </c>
      <c r="BQ11" s="28">
        <v>1111.39336609477</v>
      </c>
      <c r="BR11" s="28">
        <v>11.0014889291601</v>
      </c>
      <c r="BS11" s="28">
        <v>30231.4722411566</v>
      </c>
      <c r="BT11" s="28">
        <v>5114.0776876569798</v>
      </c>
      <c r="BU11" s="28">
        <v>54.627126983711797</v>
      </c>
      <c r="BV11" s="28">
        <v>1452.28078995747</v>
      </c>
      <c r="BW11" s="28">
        <v>3724.7275870385802</v>
      </c>
      <c r="BX11" s="28">
        <v>1915.2456540119199</v>
      </c>
      <c r="BY11" s="28">
        <v>27045.2263512098</v>
      </c>
      <c r="BZ11" s="28">
        <v>1052.5605927070701</v>
      </c>
      <c r="CC11" s="37">
        <f t="shared" si="0"/>
        <v>2.9454600021840034E-3</v>
      </c>
      <c r="CD11" s="25">
        <f t="shared" si="1"/>
        <v>-7.4618810988213045E-3</v>
      </c>
      <c r="CE11" s="25">
        <f t="shared" si="2"/>
        <v>2.7326829991815671E-3</v>
      </c>
      <c r="CF11" s="25">
        <f t="shared" si="3"/>
        <v>-5.4392219606376442E-3</v>
      </c>
      <c r="CG11" s="25">
        <f t="shared" si="4"/>
        <v>6.6122740555538421E-4</v>
      </c>
      <c r="CH11" s="25">
        <f t="shared" si="5"/>
        <v>3.7865998427664721E-4</v>
      </c>
      <c r="CI11" s="25">
        <f t="shared" si="6"/>
        <v>1.6682411853430681E-3</v>
      </c>
      <c r="CJ11" s="25">
        <f t="shared" si="7"/>
        <v>-6.3255973762894695E-4</v>
      </c>
      <c r="CK11" s="25">
        <f t="shared" si="8"/>
        <v>2.7803240387534469E-3</v>
      </c>
      <c r="CL11" s="79">
        <f t="shared" si="9"/>
        <v>0.30474482185322893</v>
      </c>
      <c r="CM11" s="25">
        <f t="shared" si="10"/>
        <v>2.6309542544032741E-3</v>
      </c>
      <c r="CN11" s="79">
        <f t="shared" si="11"/>
        <v>-0.35494683337563587</v>
      </c>
      <c r="CO11" s="25" t="e">
        <f>+(#REF!-O11)/O11</f>
        <v>#REF!</v>
      </c>
      <c r="CP11" s="25" t="e">
        <f>+(#REF!-P11)/P11</f>
        <v>#REF!</v>
      </c>
      <c r="CQ11" s="79" t="e">
        <f t="shared" si="12"/>
        <v>#DIV/0!</v>
      </c>
    </row>
    <row r="12" spans="1:95" x14ac:dyDescent="0.3">
      <c r="A12" s="30" t="s">
        <v>10</v>
      </c>
      <c r="B12" s="94">
        <v>51404.103413999997</v>
      </c>
      <c r="C12" s="94">
        <v>5219.3471159000001</v>
      </c>
      <c r="D12" s="94">
        <v>35272.423437999998</v>
      </c>
      <c r="E12" s="94">
        <v>14110.589737</v>
      </c>
      <c r="F12" s="94">
        <v>11126.969077</v>
      </c>
      <c r="G12" s="94">
        <v>18436.060943</v>
      </c>
      <c r="H12" s="94">
        <v>28442.544581999999</v>
      </c>
      <c r="I12" s="96">
        <v>92.493977548999993</v>
      </c>
      <c r="J12" s="96">
        <v>117.88376547999999</v>
      </c>
      <c r="K12" s="94">
        <v>3.9521130000000002</v>
      </c>
      <c r="L12" s="96">
        <v>308.92514266000001</v>
      </c>
      <c r="M12" s="94">
        <v>1064.90688</v>
      </c>
      <c r="N12" s="96">
        <v>189.67346903000001</v>
      </c>
      <c r="O12" s="98"/>
      <c r="P12" s="98"/>
      <c r="Q12" s="96"/>
      <c r="R12" s="28"/>
      <c r="S12" s="30" t="s">
        <v>10</v>
      </c>
      <c r="T12" s="28">
        <v>659.32089187357599</v>
      </c>
      <c r="U12" s="28">
        <v>456.134255085804</v>
      </c>
      <c r="V12" s="28">
        <v>453.98309979853599</v>
      </c>
      <c r="W12" s="28">
        <v>265.05657490620098</v>
      </c>
      <c r="X12" s="28">
        <v>504.84233263991001</v>
      </c>
      <c r="Y12" s="28">
        <v>32172.001859638502</v>
      </c>
      <c r="Z12" s="28">
        <v>3.9629617106204198</v>
      </c>
      <c r="AA12" s="28">
        <v>51205.351748883797</v>
      </c>
      <c r="AB12" s="28">
        <v>685.26602594864403</v>
      </c>
      <c r="AC12" s="28">
        <v>378.16968736477702</v>
      </c>
      <c r="AD12" s="28">
        <v>164.44494424157301</v>
      </c>
      <c r="AE12" s="28">
        <v>483.15860706267898</v>
      </c>
      <c r="AF12" s="28">
        <v>486.11810503473203</v>
      </c>
      <c r="AG12" s="28">
        <v>486.11810503473203</v>
      </c>
      <c r="AH12" s="28">
        <v>1067.73998397634</v>
      </c>
      <c r="AI12" s="28">
        <v>52.1933105753237</v>
      </c>
      <c r="AJ12" s="28">
        <v>1070.61247706827</v>
      </c>
      <c r="AK12" s="28">
        <v>38.2443771983801</v>
      </c>
      <c r="AL12" s="28">
        <v>249.703859620256</v>
      </c>
      <c r="AM12" s="28">
        <v>2468.8847285963002</v>
      </c>
      <c r="AN12" s="28">
        <v>54.270633012814301</v>
      </c>
      <c r="AO12" s="28">
        <v>5233.6413177771701</v>
      </c>
      <c r="AP12" s="28">
        <v>0</v>
      </c>
      <c r="AQ12" s="28">
        <v>31699.181865153001</v>
      </c>
      <c r="AR12" s="28">
        <v>3469.93753476133</v>
      </c>
      <c r="AS12" s="28">
        <v>35221.312710489699</v>
      </c>
      <c r="AT12" s="28">
        <v>79.506012575061604</v>
      </c>
      <c r="AU12" s="28">
        <v>682.29924640693105</v>
      </c>
      <c r="AV12" s="28">
        <v>56.757150109300902</v>
      </c>
      <c r="AW12" s="28">
        <v>7992.2201570138805</v>
      </c>
      <c r="AX12" s="28">
        <v>155.621058542447</v>
      </c>
      <c r="AY12" s="28">
        <v>192.59102658253599</v>
      </c>
      <c r="AZ12" s="28">
        <v>532.38791406835401</v>
      </c>
      <c r="BA12" s="28">
        <v>47.196519921799698</v>
      </c>
      <c r="BB12" s="28">
        <v>138.42722663489701</v>
      </c>
      <c r="BC12" s="28">
        <v>217.31390551186001</v>
      </c>
      <c r="BD12" s="28">
        <v>14139.812534298</v>
      </c>
      <c r="BE12" s="28">
        <v>11149.0462313633</v>
      </c>
      <c r="BF12" s="28">
        <v>2990.76630293471</v>
      </c>
      <c r="BG12" s="28">
        <v>9.5200398605664596</v>
      </c>
      <c r="BH12" s="28">
        <v>2.2052087061386501</v>
      </c>
      <c r="BI12" s="28">
        <v>4302.8089876909999</v>
      </c>
      <c r="BJ12" s="28">
        <v>536.32685947973198</v>
      </c>
      <c r="BK12" s="28">
        <v>791.58293667147404</v>
      </c>
      <c r="BL12" s="28">
        <v>67.855441980143794</v>
      </c>
      <c r="BM12" s="28">
        <v>109.894166807803</v>
      </c>
      <c r="BN12" s="28">
        <v>1891.4082400904399</v>
      </c>
      <c r="BO12" s="28">
        <v>329.18573828755802</v>
      </c>
      <c r="BP12" s="28">
        <v>307.67701095291699</v>
      </c>
      <c r="BQ12" s="28">
        <v>1763.6942911060901</v>
      </c>
      <c r="BR12" s="28">
        <v>25.7782466457782</v>
      </c>
      <c r="BS12" s="28">
        <v>18472.416521856001</v>
      </c>
      <c r="BT12" s="28">
        <v>4678.4687646584498</v>
      </c>
      <c r="BU12" s="28">
        <v>99.506221886498096</v>
      </c>
      <c r="BV12" s="28">
        <v>4079.9221041137598</v>
      </c>
      <c r="BW12" s="28">
        <v>3108.8662374983101</v>
      </c>
      <c r="BX12" s="28">
        <v>2444.8915568402099</v>
      </c>
      <c r="BY12" s="28">
        <v>28469.572978146902</v>
      </c>
      <c r="BZ12" s="28">
        <v>1213.4424120272199</v>
      </c>
      <c r="CC12" s="37">
        <f t="shared" si="0"/>
        <v>1.4818672717947664E-3</v>
      </c>
      <c r="CD12" s="25">
        <f t="shared" si="1"/>
        <v>-3.8664552422106851E-3</v>
      </c>
      <c r="CE12" s="25">
        <f t="shared" si="2"/>
        <v>2.7386953884758489E-3</v>
      </c>
      <c r="CF12" s="25">
        <f t="shared" si="3"/>
        <v>-1.449027952392847E-3</v>
      </c>
      <c r="CG12" s="25">
        <f t="shared" si="4"/>
        <v>2.0709834133561082E-3</v>
      </c>
      <c r="CH12" s="25">
        <f t="shared" si="5"/>
        <v>1.9841121342679541E-3</v>
      </c>
      <c r="CI12" s="25">
        <f t="shared" si="6"/>
        <v>1.9719819200209642E-3</v>
      </c>
      <c r="CJ12" s="25">
        <f t="shared" si="7"/>
        <v>9.5028052321338913E-4</v>
      </c>
      <c r="CK12" s="25">
        <f t="shared" si="8"/>
        <v>2.7450405948462476E-3</v>
      </c>
      <c r="CL12" s="79">
        <f t="shared" si="9"/>
        <v>0.57357896106808259</v>
      </c>
      <c r="CM12" s="25">
        <f t="shared" si="10"/>
        <v>2.6604241455741168E-3</v>
      </c>
      <c r="CN12" s="79">
        <f t="shared" si="11"/>
        <v>12.01650009999978</v>
      </c>
      <c r="CO12" s="25" t="e">
        <f>+(#REF!-O12)/O12</f>
        <v>#REF!</v>
      </c>
      <c r="CP12" s="25" t="e">
        <f>+(#REF!-P12)/P12</f>
        <v>#REF!</v>
      </c>
      <c r="CQ12" s="79" t="e">
        <f t="shared" si="12"/>
        <v>#DIV/0!</v>
      </c>
    </row>
    <row r="13" spans="1:95" x14ac:dyDescent="0.3">
      <c r="A13" s="30" t="s">
        <v>12</v>
      </c>
      <c r="B13" s="94">
        <v>12574.141713999999</v>
      </c>
      <c r="C13" s="94">
        <v>1518.7877802999999</v>
      </c>
      <c r="D13" s="94">
        <v>6096.1928816999998</v>
      </c>
      <c r="E13" s="94">
        <v>1936.5159060000001</v>
      </c>
      <c r="F13" s="94">
        <v>1307.5447767000001</v>
      </c>
      <c r="G13" s="94">
        <v>2522.5142860000001</v>
      </c>
      <c r="H13" s="94">
        <v>1731.0343951</v>
      </c>
      <c r="I13" s="96">
        <v>37.736916579000003</v>
      </c>
      <c r="J13" s="96">
        <v>13.025723606</v>
      </c>
      <c r="K13" s="94">
        <v>3.0004016</v>
      </c>
      <c r="L13" s="96">
        <v>40.743377107000001</v>
      </c>
      <c r="M13" s="94">
        <v>52.291045799999999</v>
      </c>
      <c r="N13" s="96">
        <v>63.434418184999998</v>
      </c>
      <c r="O13" s="98"/>
      <c r="P13" s="98"/>
      <c r="Q13" s="96"/>
      <c r="R13" s="28"/>
      <c r="S13" s="30" t="s">
        <v>12</v>
      </c>
      <c r="T13" s="28">
        <v>17.912987604268501</v>
      </c>
      <c r="U13" s="28">
        <v>23.297405410653798</v>
      </c>
      <c r="V13" s="28">
        <v>23.125419915200801</v>
      </c>
      <c r="W13" s="28">
        <v>27.279853356376499</v>
      </c>
      <c r="X13" s="28">
        <v>42.513768311535102</v>
      </c>
      <c r="Y13" s="28">
        <v>185.67909154805599</v>
      </c>
      <c r="Z13" s="28">
        <v>3.0085965286415099</v>
      </c>
      <c r="AA13" s="28">
        <v>12515.365898959901</v>
      </c>
      <c r="AB13" s="28">
        <v>74.819205935415198</v>
      </c>
      <c r="AC13" s="28">
        <v>25.409168487739301</v>
      </c>
      <c r="AD13" s="28">
        <v>17.981416698620301</v>
      </c>
      <c r="AE13" s="28">
        <v>38.902724026926599</v>
      </c>
      <c r="AF13" s="28">
        <v>43.420247176134197</v>
      </c>
      <c r="AG13" s="28">
        <v>43.420247176134197</v>
      </c>
      <c r="AH13" s="28">
        <v>52.434210473850101</v>
      </c>
      <c r="AI13" s="28">
        <v>3.1211672596835198</v>
      </c>
      <c r="AJ13" s="28">
        <v>27.184184826862701</v>
      </c>
      <c r="AK13" s="28">
        <v>3.0181608032365101</v>
      </c>
      <c r="AL13" s="28">
        <v>8.8145960116787592</v>
      </c>
      <c r="AM13" s="28">
        <v>144.460967422811</v>
      </c>
      <c r="AN13" s="28">
        <v>3.7968160539618698</v>
      </c>
      <c r="AO13" s="28">
        <v>1522.7268704952101</v>
      </c>
      <c r="AP13" s="28">
        <v>0</v>
      </c>
      <c r="AQ13" s="28">
        <v>5492.9149803352102</v>
      </c>
      <c r="AR13" s="28">
        <v>607.20278402971803</v>
      </c>
      <c r="AS13" s="28">
        <v>6103.2389316246099</v>
      </c>
      <c r="AT13" s="28">
        <v>2.86253519241715</v>
      </c>
      <c r="AU13" s="28">
        <v>52.849678555896503</v>
      </c>
      <c r="AV13" s="28">
        <v>5.5819563992857004</v>
      </c>
      <c r="AW13" s="28">
        <v>524.22604924661698</v>
      </c>
      <c r="AX13" s="28">
        <v>8.9431650113637193</v>
      </c>
      <c r="AY13" s="28">
        <v>7.7615371631387102</v>
      </c>
      <c r="AZ13" s="28">
        <v>97.502596498949998</v>
      </c>
      <c r="BA13" s="28">
        <v>4.7968589381041404</v>
      </c>
      <c r="BB13" s="28">
        <v>8.0706217471951707</v>
      </c>
      <c r="BC13" s="28">
        <v>20.9417862686735</v>
      </c>
      <c r="BD13" s="28">
        <v>1939.1332997232701</v>
      </c>
      <c r="BE13" s="28">
        <v>1308.9961287860301</v>
      </c>
      <c r="BF13" s="28">
        <v>630.13717093723903</v>
      </c>
      <c r="BG13" s="28">
        <v>1.3102427542342401</v>
      </c>
      <c r="BH13" s="28">
        <v>0.158446832948271</v>
      </c>
      <c r="BI13" s="28">
        <v>639.19322724880794</v>
      </c>
      <c r="BJ13" s="28">
        <v>25.617820217982601</v>
      </c>
      <c r="BK13" s="28">
        <v>87.239223094958504</v>
      </c>
      <c r="BL13" s="28">
        <v>11.4465739420512</v>
      </c>
      <c r="BM13" s="28">
        <v>5.2709257391193596</v>
      </c>
      <c r="BN13" s="28">
        <v>223.93671798872299</v>
      </c>
      <c r="BO13" s="28">
        <v>21.6774379728047</v>
      </c>
      <c r="BP13" s="28">
        <v>59.119472921793196</v>
      </c>
      <c r="BQ13" s="28">
        <v>101.288449804438</v>
      </c>
      <c r="BR13" s="28">
        <v>0.81650621426452397</v>
      </c>
      <c r="BS13" s="28">
        <v>2528.1706609092498</v>
      </c>
      <c r="BT13" s="28">
        <v>301.09192331436498</v>
      </c>
      <c r="BU13" s="28">
        <v>16.369970048667</v>
      </c>
      <c r="BV13" s="28">
        <v>225.09808441351001</v>
      </c>
      <c r="BW13" s="28">
        <v>189.37587781396101</v>
      </c>
      <c r="BX13" s="28">
        <v>131.34876751133899</v>
      </c>
      <c r="BY13" s="28">
        <v>1728.89147619394</v>
      </c>
      <c r="BZ13" s="28">
        <v>61.648469687933797</v>
      </c>
      <c r="CC13" s="37">
        <f t="shared" si="0"/>
        <v>5.1139522713273525E-4</v>
      </c>
      <c r="CD13" s="25">
        <f t="shared" si="1"/>
        <v>-4.6743401161653776E-3</v>
      </c>
      <c r="CE13" s="25">
        <f t="shared" si="2"/>
        <v>2.5935751171451246E-3</v>
      </c>
      <c r="CF13" s="25">
        <f t="shared" si="3"/>
        <v>1.1558115140617416E-3</v>
      </c>
      <c r="CG13" s="25">
        <f t="shared" si="4"/>
        <v>1.3515993930958035E-3</v>
      </c>
      <c r="CH13" s="25">
        <f t="shared" si="5"/>
        <v>1.1099827033786169E-3</v>
      </c>
      <c r="CI13" s="25">
        <f t="shared" si="6"/>
        <v>2.2423559464629073E-3</v>
      </c>
      <c r="CJ13" s="25">
        <f t="shared" si="7"/>
        <v>-1.2379412634006095E-3</v>
      </c>
      <c r="CK13" s="25">
        <f t="shared" si="8"/>
        <v>2.7312772535216441E-3</v>
      </c>
      <c r="CL13" s="79">
        <f t="shared" si="9"/>
        <v>6.5700741057969178E-2</v>
      </c>
      <c r="CM13" s="25">
        <f t="shared" si="10"/>
        <v>2.7378430027517552E-3</v>
      </c>
      <c r="CN13" s="79">
        <f t="shared" si="11"/>
        <v>1.2773278538080912</v>
      </c>
      <c r="CO13" s="25" t="e">
        <f>+(#REF!-O13)/O13</f>
        <v>#REF!</v>
      </c>
      <c r="CP13" s="25" t="e">
        <f>+(#REF!-P13)/P13</f>
        <v>#REF!</v>
      </c>
      <c r="CQ13" s="79" t="e">
        <f t="shared" si="12"/>
        <v>#DIV/0!</v>
      </c>
    </row>
    <row r="14" spans="1:95" x14ac:dyDescent="0.3">
      <c r="A14" s="30" t="s">
        <v>13</v>
      </c>
      <c r="B14" s="94">
        <v>46007.223805000001</v>
      </c>
      <c r="C14" s="94">
        <v>1066.9352279</v>
      </c>
      <c r="D14" s="94">
        <v>37957.401015000003</v>
      </c>
      <c r="E14" s="94">
        <v>15792.702937</v>
      </c>
      <c r="F14" s="94">
        <v>9750.8161055</v>
      </c>
      <c r="G14" s="94">
        <v>25138.669502000001</v>
      </c>
      <c r="H14" s="94">
        <v>37816.682925000001</v>
      </c>
      <c r="I14" s="96">
        <v>43.766167566999997</v>
      </c>
      <c r="J14" s="96">
        <v>27.237982641999999</v>
      </c>
      <c r="K14" s="94">
        <v>18.254812143999999</v>
      </c>
      <c r="L14" s="96">
        <v>164.67141993999999</v>
      </c>
      <c r="M14" s="94">
        <v>372.79976945999999</v>
      </c>
      <c r="N14" s="96">
        <v>17.816008746000001</v>
      </c>
      <c r="O14" s="98"/>
      <c r="P14" s="98"/>
      <c r="Q14" s="96"/>
      <c r="R14" s="28"/>
      <c r="S14" s="30" t="s">
        <v>13</v>
      </c>
      <c r="T14" s="28">
        <v>795.03156294184998</v>
      </c>
      <c r="U14" s="28">
        <v>251.35573287705699</v>
      </c>
      <c r="V14" s="28">
        <v>214.051638074084</v>
      </c>
      <c r="W14" s="28">
        <v>396.17296194285501</v>
      </c>
      <c r="X14" s="28">
        <v>1207.75051801619</v>
      </c>
      <c r="Y14" s="28">
        <v>41359.148917558501</v>
      </c>
      <c r="Z14" s="28">
        <v>18.304786084669001</v>
      </c>
      <c r="AA14" s="28">
        <v>45820.210624605097</v>
      </c>
      <c r="AB14" s="28">
        <v>1138.75931775807</v>
      </c>
      <c r="AC14" s="28">
        <v>761.46781765627304</v>
      </c>
      <c r="AD14" s="28">
        <v>186.64255389062001</v>
      </c>
      <c r="AE14" s="28">
        <v>1317.4240474563101</v>
      </c>
      <c r="AF14" s="28">
        <v>1164.11254534617</v>
      </c>
      <c r="AG14" s="28">
        <v>1164.11254534617</v>
      </c>
      <c r="AH14" s="28">
        <v>373.82223849983501</v>
      </c>
      <c r="AI14" s="28">
        <v>51.116804838433602</v>
      </c>
      <c r="AJ14" s="28">
        <v>1094.83904134874</v>
      </c>
      <c r="AK14" s="28">
        <v>47.969559178397198</v>
      </c>
      <c r="AL14" s="28">
        <v>623.35625895973396</v>
      </c>
      <c r="AM14" s="28">
        <v>264.37713251402602</v>
      </c>
      <c r="AN14" s="28">
        <v>33.854298333077303</v>
      </c>
      <c r="AO14" s="28">
        <v>1069.8336001493001</v>
      </c>
      <c r="AP14" s="28">
        <v>0</v>
      </c>
      <c r="AQ14" s="28">
        <v>34118.545931130997</v>
      </c>
      <c r="AR14" s="28">
        <v>3739.8297455586799</v>
      </c>
      <c r="AS14" s="28">
        <v>37909.492481528097</v>
      </c>
      <c r="AT14" s="28">
        <v>56.417001858747398</v>
      </c>
      <c r="AU14" s="28">
        <v>1715.9344015449301</v>
      </c>
      <c r="AV14" s="28">
        <v>163.37356378379201</v>
      </c>
      <c r="AW14" s="28">
        <v>15857.159595175301</v>
      </c>
      <c r="AX14" s="28">
        <v>138.080637137959</v>
      </c>
      <c r="AY14" s="28">
        <v>107.310269908232</v>
      </c>
      <c r="AZ14" s="28">
        <v>531.38625705010497</v>
      </c>
      <c r="BA14" s="28">
        <v>147.99471164349001</v>
      </c>
      <c r="BB14" s="28">
        <v>126.44318296764099</v>
      </c>
      <c r="BC14" s="28">
        <v>105.20510701676</v>
      </c>
      <c r="BD14" s="28">
        <v>15823.931824786499</v>
      </c>
      <c r="BE14" s="28">
        <v>9768.5180316793303</v>
      </c>
      <c r="BF14" s="28">
        <v>6055.4137931072501</v>
      </c>
      <c r="BG14" s="28">
        <v>12.8003161134718</v>
      </c>
      <c r="BH14" s="28">
        <v>9.4867555339869902</v>
      </c>
      <c r="BI14" s="28">
        <v>4979.80943342317</v>
      </c>
      <c r="BJ14" s="28">
        <v>99.418103528717893</v>
      </c>
      <c r="BK14" s="28">
        <v>456.78457575687401</v>
      </c>
      <c r="BL14" s="28">
        <v>87.840436808589104</v>
      </c>
      <c r="BM14" s="28">
        <v>69.1761452671726</v>
      </c>
      <c r="BN14" s="28">
        <v>1171.7205087385601</v>
      </c>
      <c r="BO14" s="28">
        <v>1146.29181352554</v>
      </c>
      <c r="BP14" s="28">
        <v>539.18754107265795</v>
      </c>
      <c r="BQ14" s="28">
        <v>936.02962088570598</v>
      </c>
      <c r="BR14" s="28">
        <v>86.470865042422304</v>
      </c>
      <c r="BS14" s="28">
        <v>25186.560411165799</v>
      </c>
      <c r="BT14" s="28">
        <v>10862.658722546401</v>
      </c>
      <c r="BU14" s="28">
        <v>232.06856380150001</v>
      </c>
      <c r="BV14" s="28">
        <v>108.22958460832</v>
      </c>
      <c r="BW14" s="28">
        <v>4195.8750503533802</v>
      </c>
      <c r="BX14" s="28">
        <v>3370.0252842580699</v>
      </c>
      <c r="BY14" s="28">
        <v>37878.612984631698</v>
      </c>
      <c r="BZ14" s="28">
        <v>2513.6075334471798</v>
      </c>
      <c r="CC14" s="37">
        <f t="shared" si="0"/>
        <v>1.348390640242439E-3</v>
      </c>
      <c r="CD14" s="25">
        <f t="shared" si="1"/>
        <v>-4.0648655782307818E-3</v>
      </c>
      <c r="CE14" s="25">
        <f t="shared" si="2"/>
        <v>2.7165400237133832E-3</v>
      </c>
      <c r="CF14" s="25">
        <f t="shared" si="3"/>
        <v>-1.2621658014196808E-3</v>
      </c>
      <c r="CG14" s="25">
        <f t="shared" si="4"/>
        <v>1.9774251381208894E-3</v>
      </c>
      <c r="CH14" s="25">
        <f t="shared" si="5"/>
        <v>1.815430215050963E-3</v>
      </c>
      <c r="CI14" s="25">
        <f t="shared" si="6"/>
        <v>1.9050693658225891E-3</v>
      </c>
      <c r="CJ14" s="25">
        <f t="shared" si="7"/>
        <v>1.6376385986713845E-3</v>
      </c>
      <c r="CK14" s="25">
        <f t="shared" si="8"/>
        <v>2.7375762771367279E-3</v>
      </c>
      <c r="CL14" s="79">
        <f t="shared" si="9"/>
        <v>6.0693053218969535</v>
      </c>
      <c r="CM14" s="25">
        <f t="shared" si="10"/>
        <v>2.7426761591512285E-3</v>
      </c>
      <c r="CN14" s="79">
        <f t="shared" si="11"/>
        <v>13.839301904439354</v>
      </c>
      <c r="CO14" s="25" t="e">
        <f>+(#REF!-O14)/O14</f>
        <v>#REF!</v>
      </c>
      <c r="CP14" s="25" t="e">
        <f>+(#REF!-P14)/P14</f>
        <v>#REF!</v>
      </c>
      <c r="CQ14" s="79" t="e">
        <f t="shared" si="12"/>
        <v>#DIV/0!</v>
      </c>
    </row>
    <row r="15" spans="1:95" x14ac:dyDescent="0.3">
      <c r="A15" s="30" t="s">
        <v>14</v>
      </c>
      <c r="B15" s="94">
        <v>230886.21337000001</v>
      </c>
      <c r="C15" s="94">
        <v>1185.7534581</v>
      </c>
      <c r="D15" s="94">
        <v>40725.929924999997</v>
      </c>
      <c r="E15" s="94">
        <v>22654.650595999999</v>
      </c>
      <c r="F15" s="94">
        <v>17349.368985000001</v>
      </c>
      <c r="G15" s="94">
        <v>39035.437730999998</v>
      </c>
      <c r="H15" s="94">
        <v>31367.283898000001</v>
      </c>
      <c r="I15" s="96">
        <v>30.940182103000001</v>
      </c>
      <c r="J15" s="96">
        <v>18.466543183999999</v>
      </c>
      <c r="K15" s="94">
        <v>4.5926274300000003</v>
      </c>
      <c r="L15" s="96">
        <v>63.617789958000003</v>
      </c>
      <c r="M15" s="94">
        <v>222.18466212000001</v>
      </c>
      <c r="N15" s="96">
        <v>80.752811167999994</v>
      </c>
      <c r="O15" s="98"/>
      <c r="P15" s="98"/>
      <c r="Q15" s="96"/>
      <c r="R15" s="28"/>
      <c r="S15" s="30" t="s">
        <v>14</v>
      </c>
      <c r="T15" s="28">
        <v>740.41398205279097</v>
      </c>
      <c r="U15" s="28">
        <v>183.63851184619401</v>
      </c>
      <c r="V15" s="28">
        <v>122.886162288432</v>
      </c>
      <c r="W15" s="28">
        <v>215.45827673564301</v>
      </c>
      <c r="X15" s="28">
        <v>977.523555507732</v>
      </c>
      <c r="Y15" s="28">
        <v>16239.7222844551</v>
      </c>
      <c r="Z15" s="28">
        <v>4.6046618994828803</v>
      </c>
      <c r="AA15" s="28">
        <v>231386.807925306</v>
      </c>
      <c r="AB15" s="28">
        <v>661.51578366384899</v>
      </c>
      <c r="AC15" s="28">
        <v>514.84782543206802</v>
      </c>
      <c r="AD15" s="28">
        <v>106.71465682293601</v>
      </c>
      <c r="AE15" s="28">
        <v>3272.3362987963501</v>
      </c>
      <c r="AF15" s="28">
        <v>334.66539654980897</v>
      </c>
      <c r="AG15" s="28">
        <v>334.66539654980897</v>
      </c>
      <c r="AH15" s="28">
        <v>222.77001771951001</v>
      </c>
      <c r="AI15" s="28">
        <v>10.7197325344296</v>
      </c>
      <c r="AJ15" s="28">
        <v>1074.459592986</v>
      </c>
      <c r="AK15" s="28">
        <v>29.5966548823003</v>
      </c>
      <c r="AL15" s="28">
        <v>615.46127720508002</v>
      </c>
      <c r="AM15" s="28">
        <v>247.79011449578499</v>
      </c>
      <c r="AN15" s="28">
        <v>23.140557299133299</v>
      </c>
      <c r="AO15" s="28">
        <v>1188.9480424866999</v>
      </c>
      <c r="AP15" s="28">
        <v>0</v>
      </c>
      <c r="AQ15" s="28">
        <v>36718.581598455399</v>
      </c>
      <c r="AR15" s="28">
        <v>4069.1203834770599</v>
      </c>
      <c r="AS15" s="28">
        <v>40798.421714466902</v>
      </c>
      <c r="AT15" s="28">
        <v>36.223644815662603</v>
      </c>
      <c r="AU15" s="28">
        <v>861.73441907773201</v>
      </c>
      <c r="AV15" s="28">
        <v>414.829527214405</v>
      </c>
      <c r="AW15" s="28">
        <v>11035.8577222326</v>
      </c>
      <c r="AX15" s="28">
        <v>436.04191256708202</v>
      </c>
      <c r="AY15" s="28">
        <v>678.43336022450296</v>
      </c>
      <c r="AZ15" s="28">
        <v>566.94705838081495</v>
      </c>
      <c r="BA15" s="28">
        <v>571.99195365453795</v>
      </c>
      <c r="BB15" s="28">
        <v>139.21263636747599</v>
      </c>
      <c r="BC15" s="28">
        <v>666.08451031860795</v>
      </c>
      <c r="BD15" s="28">
        <v>22709.6371463383</v>
      </c>
      <c r="BE15" s="28">
        <v>17391.0770001081</v>
      </c>
      <c r="BF15" s="28">
        <v>5318.5601462302602</v>
      </c>
      <c r="BG15" s="28">
        <v>41.5132786297943</v>
      </c>
      <c r="BH15" s="28">
        <v>29.2873059412949</v>
      </c>
      <c r="BI15" s="28">
        <v>6204.3387892762003</v>
      </c>
      <c r="BJ15" s="28">
        <v>470.05848721714602</v>
      </c>
      <c r="BK15" s="28">
        <v>1102.8155579772399</v>
      </c>
      <c r="BL15" s="28">
        <v>220.86072768894999</v>
      </c>
      <c r="BM15" s="28">
        <v>156.20232684617</v>
      </c>
      <c r="BN15" s="28">
        <v>2770.0757398866799</v>
      </c>
      <c r="BO15" s="28">
        <v>536.34386085260496</v>
      </c>
      <c r="BP15" s="28">
        <v>993.81361363426595</v>
      </c>
      <c r="BQ15" s="28">
        <v>1804.9085870107001</v>
      </c>
      <c r="BR15" s="28">
        <v>123.661627272221</v>
      </c>
      <c r="BS15" s="28">
        <v>39138.770240444603</v>
      </c>
      <c r="BT15" s="28">
        <v>7411.4486457113098</v>
      </c>
      <c r="BU15" s="28">
        <v>131.875814256665</v>
      </c>
      <c r="BV15" s="28">
        <v>161.21984329953</v>
      </c>
      <c r="BW15" s="28">
        <v>4766.6757734042003</v>
      </c>
      <c r="BX15" s="28">
        <v>2263.9089708239999</v>
      </c>
      <c r="BY15" s="28">
        <v>31402.976203410399</v>
      </c>
      <c r="BZ15" s="28">
        <v>3261.7670699922601</v>
      </c>
      <c r="CC15" s="37">
        <f t="shared" si="0"/>
        <v>2.6274870654196018E-4</v>
      </c>
      <c r="CD15" s="25">
        <f t="shared" si="1"/>
        <v>2.1681439874617942E-3</v>
      </c>
      <c r="CE15" s="25">
        <f t="shared" si="2"/>
        <v>2.6941387898786378E-3</v>
      </c>
      <c r="CF15" s="25">
        <f t="shared" si="3"/>
        <v>1.7799910180173787E-3</v>
      </c>
      <c r="CG15" s="25">
        <f t="shared" si="4"/>
        <v>2.4271639107958428E-3</v>
      </c>
      <c r="CH15" s="25">
        <f t="shared" si="5"/>
        <v>2.4040076122744968E-3</v>
      </c>
      <c r="CI15" s="25">
        <f t="shared" si="6"/>
        <v>2.6471461689935908E-3</v>
      </c>
      <c r="CJ15" s="25">
        <f t="shared" si="7"/>
        <v>1.1378832010594646E-3</v>
      </c>
      <c r="CK15" s="25">
        <f t="shared" si="8"/>
        <v>2.6203888005955677E-3</v>
      </c>
      <c r="CL15" s="79">
        <f t="shared" si="9"/>
        <v>4.2605630715991962</v>
      </c>
      <c r="CM15" s="25">
        <f t="shared" si="10"/>
        <v>2.6345454898855699E-3</v>
      </c>
      <c r="CN15" s="79">
        <f t="shared" si="11"/>
        <v>2.06850140461707</v>
      </c>
      <c r="CO15" s="25" t="e">
        <f>+(#REF!-O15)/O15</f>
        <v>#REF!</v>
      </c>
      <c r="CP15" s="25" t="e">
        <f>+(#REF!-P15)/P15</f>
        <v>#REF!</v>
      </c>
      <c r="CQ15" s="79" t="e">
        <f t="shared" si="12"/>
        <v>#DIV/0!</v>
      </c>
    </row>
    <row r="16" spans="1:95" x14ac:dyDescent="0.3">
      <c r="A16" s="30" t="s">
        <v>15</v>
      </c>
      <c r="B16" s="94">
        <v>15284.246332999999</v>
      </c>
      <c r="C16" s="94">
        <v>2383.7450192000001</v>
      </c>
      <c r="D16" s="94">
        <v>15639.413302000001</v>
      </c>
      <c r="E16" s="94">
        <v>6049.1369993999997</v>
      </c>
      <c r="F16" s="94">
        <v>4467.9347744999995</v>
      </c>
      <c r="G16" s="94">
        <v>6616.9216661999999</v>
      </c>
      <c r="H16" s="94">
        <v>19508.933811999999</v>
      </c>
      <c r="I16" s="96">
        <v>351.0269389</v>
      </c>
      <c r="J16" s="96">
        <v>61.177982692999997</v>
      </c>
      <c r="K16" s="94">
        <v>13.319799595999999</v>
      </c>
      <c r="L16" s="96">
        <v>141.21828690000001</v>
      </c>
      <c r="M16" s="94">
        <v>350.22233260000002</v>
      </c>
      <c r="N16" s="96">
        <v>198.07830014000001</v>
      </c>
      <c r="O16" s="98"/>
      <c r="P16" s="98"/>
      <c r="Q16" s="96"/>
      <c r="R16" s="28"/>
      <c r="S16" s="30" t="s">
        <v>15</v>
      </c>
      <c r="T16" s="28">
        <v>367.36146764888201</v>
      </c>
      <c r="U16" s="28">
        <v>135.10625516296301</v>
      </c>
      <c r="V16" s="28">
        <v>100.38261367464099</v>
      </c>
      <c r="W16" s="28">
        <v>188.63876152052899</v>
      </c>
      <c r="X16" s="28">
        <v>543.16730317990596</v>
      </c>
      <c r="Y16" s="28">
        <v>14753.6681694812</v>
      </c>
      <c r="Z16" s="28">
        <v>13.3545009863335</v>
      </c>
      <c r="AA16" s="28">
        <v>15247.4856806142</v>
      </c>
      <c r="AB16" s="28">
        <v>741.13350317083905</v>
      </c>
      <c r="AC16" s="28">
        <v>558.359589974816</v>
      </c>
      <c r="AD16" s="28">
        <v>89.130227190411702</v>
      </c>
      <c r="AE16" s="28">
        <v>2764.9329026976202</v>
      </c>
      <c r="AF16" s="28">
        <v>237.42424839853601</v>
      </c>
      <c r="AG16" s="28">
        <v>237.42424839853601</v>
      </c>
      <c r="AH16" s="28">
        <v>351.14538769977003</v>
      </c>
      <c r="AI16" s="28">
        <v>3.3735878520277498</v>
      </c>
      <c r="AJ16" s="28">
        <v>344.73324274059701</v>
      </c>
      <c r="AK16" s="28">
        <v>31.0075599456768</v>
      </c>
      <c r="AL16" s="28">
        <v>280.69188678864703</v>
      </c>
      <c r="AM16" s="28">
        <v>165.37524895315099</v>
      </c>
      <c r="AN16" s="28">
        <v>15.6852502301013</v>
      </c>
      <c r="AO16" s="28">
        <v>2390.1581635828802</v>
      </c>
      <c r="AP16" s="28">
        <v>0</v>
      </c>
      <c r="AQ16" s="28">
        <v>14103.608867650501</v>
      </c>
      <c r="AR16" s="28">
        <v>1563.69538329851</v>
      </c>
      <c r="AS16" s="28">
        <v>15670.677838801101</v>
      </c>
      <c r="AT16" s="28">
        <v>33.013898105958198</v>
      </c>
      <c r="AU16" s="28">
        <v>543.41394269467298</v>
      </c>
      <c r="AV16" s="28">
        <v>46.311424669411302</v>
      </c>
      <c r="AW16" s="28">
        <v>7517.4577610180404</v>
      </c>
      <c r="AX16" s="28">
        <v>100.516171333358</v>
      </c>
      <c r="AY16" s="28">
        <v>56.316668147182803</v>
      </c>
      <c r="AZ16" s="28">
        <v>173.29968661188099</v>
      </c>
      <c r="BA16" s="28">
        <v>70.484462437313198</v>
      </c>
      <c r="BB16" s="28">
        <v>62.680373694626397</v>
      </c>
      <c r="BC16" s="28">
        <v>46.215708751081898</v>
      </c>
      <c r="BD16" s="28">
        <v>6061.4874130443905</v>
      </c>
      <c r="BE16" s="28">
        <v>4476.6843848735098</v>
      </c>
      <c r="BF16" s="28">
        <v>1584.80302817088</v>
      </c>
      <c r="BG16" s="28">
        <v>5.8357139475955604</v>
      </c>
      <c r="BH16" s="28">
        <v>5.4496928364656103</v>
      </c>
      <c r="BI16" s="28">
        <v>2334.8976801405402</v>
      </c>
      <c r="BJ16" s="28">
        <v>56.268398263257197</v>
      </c>
      <c r="BK16" s="28">
        <v>227.61045133859099</v>
      </c>
      <c r="BL16" s="28">
        <v>33.219091264555701</v>
      </c>
      <c r="BM16" s="28">
        <v>40.487780673214303</v>
      </c>
      <c r="BN16" s="28">
        <v>576.66451566416902</v>
      </c>
      <c r="BO16" s="28">
        <v>511.596523472098</v>
      </c>
      <c r="BP16" s="28">
        <v>157.495832136541</v>
      </c>
      <c r="BQ16" s="28">
        <v>411.51811471193798</v>
      </c>
      <c r="BR16" s="28">
        <v>71.412618251783798</v>
      </c>
      <c r="BS16" s="28">
        <v>6633.1408161508698</v>
      </c>
      <c r="BT16" s="28">
        <v>5239.7571816918799</v>
      </c>
      <c r="BU16" s="28">
        <v>86.280400268602193</v>
      </c>
      <c r="BV16" s="28">
        <v>113.10386229900701</v>
      </c>
      <c r="BW16" s="28">
        <v>1803.88381633572</v>
      </c>
      <c r="BX16" s="28">
        <v>1676.06516815587</v>
      </c>
      <c r="BY16" s="28">
        <v>19547.2190866118</v>
      </c>
      <c r="BZ16" s="28">
        <v>1227.32700428001</v>
      </c>
      <c r="CC16" s="37">
        <f t="shared" si="0"/>
        <v>2.1528027611381544E-4</v>
      </c>
      <c r="CD16" s="25">
        <f t="shared" si="1"/>
        <v>-2.4051334678131956E-3</v>
      </c>
      <c r="CE16" s="25">
        <f t="shared" si="2"/>
        <v>2.6903650899005897E-3</v>
      </c>
      <c r="CF16" s="25">
        <f t="shared" si="3"/>
        <v>1.9990862954623575E-3</v>
      </c>
      <c r="CG16" s="25">
        <f t="shared" si="4"/>
        <v>2.0416819201839478E-3</v>
      </c>
      <c r="CH16" s="25">
        <f t="shared" si="5"/>
        <v>1.9583120200069122E-3</v>
      </c>
      <c r="CI16" s="25">
        <f t="shared" si="6"/>
        <v>2.4511624542450303E-3</v>
      </c>
      <c r="CJ16" s="25">
        <f t="shared" si="7"/>
        <v>1.9624483316587594E-3</v>
      </c>
      <c r="CK16" s="25">
        <f t="shared" si="8"/>
        <v>2.605248681363173E-3</v>
      </c>
      <c r="CL16" s="79">
        <f t="shared" si="9"/>
        <v>0.6812571063594739</v>
      </c>
      <c r="CM16" s="25">
        <f t="shared" si="10"/>
        <v>2.6356260405137016E-3</v>
      </c>
      <c r="CN16" s="79">
        <f t="shared" si="11"/>
        <v>-0.16510163487739341</v>
      </c>
      <c r="CO16" s="25" t="e">
        <f>+(#REF!-O16)/O16</f>
        <v>#REF!</v>
      </c>
      <c r="CP16" s="25" t="e">
        <f>+(#REF!-P16)/P16</f>
        <v>#REF!</v>
      </c>
      <c r="CQ16" s="79" t="e">
        <f t="shared" si="12"/>
        <v>#DIV/0!</v>
      </c>
    </row>
    <row r="17" spans="1:95" x14ac:dyDescent="0.3">
      <c r="A17" s="30" t="s">
        <v>16</v>
      </c>
      <c r="B17" s="94">
        <v>16763.612940999999</v>
      </c>
      <c r="C17" s="94">
        <v>1254.0489009</v>
      </c>
      <c r="D17" s="94">
        <v>12709.497853000001</v>
      </c>
      <c r="E17" s="94">
        <v>6787.7284329000004</v>
      </c>
      <c r="F17" s="94">
        <v>3830.6220936999998</v>
      </c>
      <c r="G17" s="94">
        <v>3964.864775</v>
      </c>
      <c r="H17" s="94">
        <v>13317.977566</v>
      </c>
      <c r="I17" s="96">
        <v>78.806648910999996</v>
      </c>
      <c r="J17" s="96">
        <v>50.890855489000003</v>
      </c>
      <c r="K17" s="94">
        <v>6.4140335014999996</v>
      </c>
      <c r="L17" s="96">
        <v>158.55030912999999</v>
      </c>
      <c r="M17" s="94">
        <v>139.13031891</v>
      </c>
      <c r="N17" s="96">
        <v>117.45211784</v>
      </c>
      <c r="O17" s="98"/>
      <c r="P17" s="98"/>
      <c r="Q17" s="96"/>
      <c r="R17" s="28"/>
      <c r="S17" s="30" t="s">
        <v>16</v>
      </c>
      <c r="T17" s="28">
        <v>473.27918566026102</v>
      </c>
      <c r="U17" s="28">
        <v>102.75390772054899</v>
      </c>
      <c r="V17" s="28">
        <v>92.263968739263603</v>
      </c>
      <c r="W17" s="28">
        <v>144.70006389160801</v>
      </c>
      <c r="X17" s="28">
        <v>336.77519367286601</v>
      </c>
      <c r="Y17" s="28">
        <v>12150.7819281215</v>
      </c>
      <c r="Z17" s="28">
        <v>6.4311462772510497</v>
      </c>
      <c r="AA17" s="28">
        <v>16658.5572006195</v>
      </c>
      <c r="AB17" s="28">
        <v>295.68027165355898</v>
      </c>
      <c r="AC17" s="28">
        <v>287.62126522758598</v>
      </c>
      <c r="AD17" s="28">
        <v>92.2597609854745</v>
      </c>
      <c r="AE17" s="28">
        <v>540.66948935635901</v>
      </c>
      <c r="AF17" s="28">
        <v>250.760818669879</v>
      </c>
      <c r="AG17" s="28">
        <v>250.760818669879</v>
      </c>
      <c r="AH17" s="28">
        <v>139.16742461627101</v>
      </c>
      <c r="AI17" s="28">
        <v>13.7280736604586</v>
      </c>
      <c r="AJ17" s="28">
        <v>304.85665040708</v>
      </c>
      <c r="AK17" s="28">
        <v>11.3528819970436</v>
      </c>
      <c r="AL17" s="28">
        <v>358.55816877854397</v>
      </c>
      <c r="AM17" s="28">
        <v>92.893831950427199</v>
      </c>
      <c r="AN17" s="28">
        <v>10.5436466672341</v>
      </c>
      <c r="AO17" s="28">
        <v>1257.4946546758299</v>
      </c>
      <c r="AP17" s="28">
        <v>0</v>
      </c>
      <c r="AQ17" s="28">
        <v>11433.1225511669</v>
      </c>
      <c r="AR17" s="28">
        <v>1256.6190689784901</v>
      </c>
      <c r="AS17" s="28">
        <v>12703.469693805901</v>
      </c>
      <c r="AT17" s="28">
        <v>12.951722791139201</v>
      </c>
      <c r="AU17" s="28">
        <v>437.839642927988</v>
      </c>
      <c r="AV17" s="28">
        <v>49.951514909858403</v>
      </c>
      <c r="AW17" s="28">
        <v>5896.9130329810896</v>
      </c>
      <c r="AX17" s="28">
        <v>70.786976217364696</v>
      </c>
      <c r="AY17" s="28">
        <v>103.492098658377</v>
      </c>
      <c r="AZ17" s="28">
        <v>262.69787969300597</v>
      </c>
      <c r="BA17" s="28">
        <v>73.273991305431807</v>
      </c>
      <c r="BB17" s="28">
        <v>53.531840408141598</v>
      </c>
      <c r="BC17" s="28">
        <v>35.2379195058028</v>
      </c>
      <c r="BD17" s="28">
        <v>6797.0719587358099</v>
      </c>
      <c r="BE17" s="28">
        <v>3834.6187377798801</v>
      </c>
      <c r="BF17" s="28">
        <v>2962.4532209559202</v>
      </c>
      <c r="BG17" s="28">
        <v>8.4368172366165393</v>
      </c>
      <c r="BH17" s="28">
        <v>5.9719591129768901</v>
      </c>
      <c r="BI17" s="28">
        <v>1705.0895407529799</v>
      </c>
      <c r="BJ17" s="28">
        <v>38.185760802372101</v>
      </c>
      <c r="BK17" s="28">
        <v>226.78338822235801</v>
      </c>
      <c r="BL17" s="28">
        <v>38.021514213198003</v>
      </c>
      <c r="BM17" s="28">
        <v>42.012150513864299</v>
      </c>
      <c r="BN17" s="28">
        <v>582.55200623191502</v>
      </c>
      <c r="BO17" s="28">
        <v>390.996276831187</v>
      </c>
      <c r="BP17" s="28">
        <v>161.678587036381</v>
      </c>
      <c r="BQ17" s="28">
        <v>301.573380752437</v>
      </c>
      <c r="BR17" s="28">
        <v>75.341412206794502</v>
      </c>
      <c r="BS17" s="28">
        <v>3971.32950314457</v>
      </c>
      <c r="BT17" s="28">
        <v>3543.9964691764999</v>
      </c>
      <c r="BU17" s="28">
        <v>0.25332345086660402</v>
      </c>
      <c r="BV17" s="28">
        <v>63.826398195708798</v>
      </c>
      <c r="BW17" s="28">
        <v>1831.4108870763901</v>
      </c>
      <c r="BX17" s="28">
        <v>898.84729810910403</v>
      </c>
      <c r="BY17" s="28">
        <v>13328.604245104299</v>
      </c>
      <c r="BZ17" s="28">
        <v>920.61315749114897</v>
      </c>
      <c r="CC17" s="37">
        <f t="shared" si="0"/>
        <v>1.0806554422806462E-3</v>
      </c>
      <c r="CD17" s="25">
        <f t="shared" si="1"/>
        <v>-6.2668913169402216E-3</v>
      </c>
      <c r="CE17" s="25">
        <f t="shared" si="2"/>
        <v>2.7477028793350391E-3</v>
      </c>
      <c r="CF17" s="25">
        <f t="shared" si="3"/>
        <v>-4.74303490493711E-4</v>
      </c>
      <c r="CG17" s="25">
        <f t="shared" si="4"/>
        <v>1.3765320649131425E-3</v>
      </c>
      <c r="CH17" s="25">
        <f t="shared" si="5"/>
        <v>1.0433407373839733E-3</v>
      </c>
      <c r="CI17" s="25">
        <f t="shared" si="6"/>
        <v>1.6305040679653487E-3</v>
      </c>
      <c r="CJ17" s="25">
        <f t="shared" si="7"/>
        <v>7.979198832283054E-4</v>
      </c>
      <c r="CK17" s="25">
        <f t="shared" si="8"/>
        <v>2.6680209492276662E-3</v>
      </c>
      <c r="CL17" s="79">
        <f t="shared" si="9"/>
        <v>0.5815851766285296</v>
      </c>
      <c r="CM17" s="25">
        <f t="shared" si="10"/>
        <v>2.6669748593769333E-4</v>
      </c>
      <c r="CN17" s="79">
        <f t="shared" si="11"/>
        <v>-0.20909189498845396</v>
      </c>
      <c r="CO17" s="25" t="e">
        <f>+(#REF!-O17)/O17</f>
        <v>#REF!</v>
      </c>
      <c r="CP17" s="25" t="e">
        <f>+(#REF!-P17)/P17</f>
        <v>#REF!</v>
      </c>
      <c r="CQ17" s="79" t="e">
        <f t="shared" si="12"/>
        <v>#DIV/0!</v>
      </c>
    </row>
    <row r="18" spans="1:95" x14ac:dyDescent="0.3">
      <c r="A18" s="30" t="s">
        <v>17</v>
      </c>
      <c r="B18" s="94">
        <v>85215.912041999996</v>
      </c>
      <c r="C18" s="94">
        <v>425.26523004000001</v>
      </c>
      <c r="D18" s="94">
        <v>22485.358402999998</v>
      </c>
      <c r="E18" s="94">
        <v>15874.343562</v>
      </c>
      <c r="F18" s="94">
        <v>9825.0356764999997</v>
      </c>
      <c r="G18" s="94">
        <v>16055.681845999999</v>
      </c>
      <c r="H18" s="94">
        <v>45312.956246000002</v>
      </c>
      <c r="I18" s="96">
        <v>93.423244408000002</v>
      </c>
      <c r="J18" s="96">
        <v>64.538344577999993</v>
      </c>
      <c r="K18" s="94">
        <v>149.43052499000001</v>
      </c>
      <c r="L18" s="96">
        <v>220.56481345</v>
      </c>
      <c r="M18" s="94">
        <v>847.05021031000001</v>
      </c>
      <c r="N18" s="96">
        <v>1932.1052896000001</v>
      </c>
      <c r="O18" s="98"/>
      <c r="P18" s="98"/>
      <c r="Q18" s="96"/>
      <c r="R18" s="28"/>
      <c r="S18" s="30" t="s">
        <v>17</v>
      </c>
      <c r="T18" s="28">
        <v>2008.1532234465101</v>
      </c>
      <c r="U18" s="28">
        <v>97.2808003932779</v>
      </c>
      <c r="V18" s="28">
        <v>92.947448422601397</v>
      </c>
      <c r="W18" s="28">
        <v>114.546822306192</v>
      </c>
      <c r="X18" s="28">
        <v>426.80162582716599</v>
      </c>
      <c r="Y18" s="28">
        <v>4624.9422017540801</v>
      </c>
      <c r="Z18" s="28">
        <v>149.849388845264</v>
      </c>
      <c r="AA18" s="28">
        <v>85318.642460913703</v>
      </c>
      <c r="AB18" s="28">
        <v>573.90418668088103</v>
      </c>
      <c r="AC18" s="28">
        <v>402.67184846618801</v>
      </c>
      <c r="AD18" s="28">
        <v>139.461764992101</v>
      </c>
      <c r="AE18" s="28">
        <v>20669.008447240802</v>
      </c>
      <c r="AF18" s="28">
        <v>232.40157438634401</v>
      </c>
      <c r="AG18" s="28">
        <v>232.40157438634401</v>
      </c>
      <c r="AH18" s="28">
        <v>849.36262287573504</v>
      </c>
      <c r="AI18" s="28">
        <v>19.8736548211402</v>
      </c>
      <c r="AJ18" s="28">
        <v>596.58833346576898</v>
      </c>
      <c r="AK18" s="28">
        <v>11.6239947307131</v>
      </c>
      <c r="AL18" s="28">
        <v>241.52526284500101</v>
      </c>
      <c r="AM18" s="28">
        <v>1288.7488382233801</v>
      </c>
      <c r="AN18" s="28">
        <v>22.414573155873601</v>
      </c>
      <c r="AO18" s="28">
        <v>426.38989068669503</v>
      </c>
      <c r="AP18" s="28">
        <v>0</v>
      </c>
      <c r="AQ18" s="28">
        <v>20241.672069549801</v>
      </c>
      <c r="AR18" s="28">
        <v>2229.20032795835</v>
      </c>
      <c r="AS18" s="28">
        <v>22490.746052329301</v>
      </c>
      <c r="AT18" s="28">
        <v>24.191778816067501</v>
      </c>
      <c r="AU18" s="28">
        <v>522.41239948274404</v>
      </c>
      <c r="AV18" s="28">
        <v>410.26601227026299</v>
      </c>
      <c r="AW18" s="28">
        <v>7858.0680601533104</v>
      </c>
      <c r="AX18" s="28">
        <v>228.94834382357499</v>
      </c>
      <c r="AY18" s="28">
        <v>309.68167718619901</v>
      </c>
      <c r="AZ18" s="28">
        <v>345.82737317889899</v>
      </c>
      <c r="BA18" s="28">
        <v>161.586443385634</v>
      </c>
      <c r="BB18" s="28">
        <v>103.744470967269</v>
      </c>
      <c r="BC18" s="28">
        <v>275.63010700607703</v>
      </c>
      <c r="BD18" s="28">
        <v>15909.511981777599</v>
      </c>
      <c r="BE18" s="28">
        <v>9846.4974572373103</v>
      </c>
      <c r="BF18" s="28">
        <v>6063.0145245403</v>
      </c>
      <c r="BG18" s="28">
        <v>55.651822250489303</v>
      </c>
      <c r="BH18" s="28">
        <v>7.9231186385088996</v>
      </c>
      <c r="BI18" s="28">
        <v>4375.7381689224403</v>
      </c>
      <c r="BJ18" s="28">
        <v>343.83927539198999</v>
      </c>
      <c r="BK18" s="28">
        <v>466.46344252781898</v>
      </c>
      <c r="BL18" s="28">
        <v>60.944917223928996</v>
      </c>
      <c r="BM18" s="28">
        <v>75.980169574166297</v>
      </c>
      <c r="BN18" s="28">
        <v>1176.2133053196401</v>
      </c>
      <c r="BO18" s="28">
        <v>428.91884832754403</v>
      </c>
      <c r="BP18" s="28">
        <v>467.639544261754</v>
      </c>
      <c r="BQ18" s="28">
        <v>946.65578597222202</v>
      </c>
      <c r="BR18" s="28">
        <v>33.763479336420303</v>
      </c>
      <c r="BS18" s="28">
        <v>16093.4228663416</v>
      </c>
      <c r="BT18" s="28">
        <v>4399.5062244134397</v>
      </c>
      <c r="BU18" s="28">
        <v>83.692938065272003</v>
      </c>
      <c r="BV18" s="28">
        <v>310.64689967900398</v>
      </c>
      <c r="BW18" s="28">
        <v>5385.3468730568802</v>
      </c>
      <c r="BX18" s="28">
        <v>2256.7198153967302</v>
      </c>
      <c r="BY18" s="28">
        <v>45388.420343850397</v>
      </c>
      <c r="BZ18" s="28">
        <v>3373.6039099044401</v>
      </c>
      <c r="CC18" s="37">
        <f t="shared" si="0"/>
        <v>8.836369756209996E-4</v>
      </c>
      <c r="CD18" s="25">
        <f t="shared" si="1"/>
        <v>1.2055309443038569E-3</v>
      </c>
      <c r="CE18" s="25">
        <f t="shared" si="2"/>
        <v>2.6446099216463929E-3</v>
      </c>
      <c r="CF18" s="25">
        <f t="shared" si="3"/>
        <v>2.3960700259881038E-4</v>
      </c>
      <c r="CG18" s="25">
        <f t="shared" si="4"/>
        <v>2.2154251380690515E-3</v>
      </c>
      <c r="CH18" s="25">
        <f t="shared" si="5"/>
        <v>2.1843972321285259E-3</v>
      </c>
      <c r="CI18" s="25">
        <f t="shared" si="6"/>
        <v>2.3506332962746623E-3</v>
      </c>
      <c r="CJ18" s="25">
        <f t="shared" si="7"/>
        <v>1.6653978045640613E-3</v>
      </c>
      <c r="CK18" s="25">
        <f t="shared" si="8"/>
        <v>2.8030675478923975E-3</v>
      </c>
      <c r="CL18" s="79">
        <f t="shared" si="9"/>
        <v>5.3665681081208769E-2</v>
      </c>
      <c r="CM18" s="25">
        <f t="shared" si="10"/>
        <v>2.7299592604891074E-3</v>
      </c>
      <c r="CN18" s="79">
        <f t="shared" si="11"/>
        <v>-0.33298208686640096</v>
      </c>
      <c r="CO18" s="25" t="e">
        <f>+(#REF!-O18)/O18</f>
        <v>#REF!</v>
      </c>
      <c r="CP18" s="25" t="e">
        <f>+(#REF!-P18)/P18</f>
        <v>#REF!</v>
      </c>
      <c r="CQ18" s="79" t="e">
        <f t="shared" si="12"/>
        <v>#DIV/0!</v>
      </c>
    </row>
    <row r="19" spans="1:95" x14ac:dyDescent="0.3">
      <c r="A19" s="30" t="s">
        <v>18</v>
      </c>
      <c r="B19" s="94">
        <v>68185.778143999996</v>
      </c>
      <c r="C19" s="94">
        <v>8835.8709130000007</v>
      </c>
      <c r="D19" s="94">
        <v>70329.102939000004</v>
      </c>
      <c r="E19" s="94">
        <v>27380.660937000001</v>
      </c>
      <c r="F19" s="94">
        <v>15949.182231999999</v>
      </c>
      <c r="G19" s="94">
        <v>70337.573955</v>
      </c>
      <c r="H19" s="94">
        <v>45010.012558000002</v>
      </c>
      <c r="I19" s="96">
        <v>390.83791280000003</v>
      </c>
      <c r="J19" s="96">
        <v>253.74878432</v>
      </c>
      <c r="K19" s="94">
        <v>175.07869482999999</v>
      </c>
      <c r="L19" s="96">
        <v>392.2040725</v>
      </c>
      <c r="M19" s="94">
        <v>910.47395222</v>
      </c>
      <c r="N19" s="96">
        <v>5497.4030529000001</v>
      </c>
      <c r="O19" s="98"/>
      <c r="P19" s="98"/>
      <c r="Q19" s="96"/>
      <c r="R19" s="28"/>
      <c r="S19" s="30" t="s">
        <v>18</v>
      </c>
      <c r="T19" s="28">
        <v>1119.1335745308299</v>
      </c>
      <c r="U19" s="28">
        <v>652.97471642939104</v>
      </c>
      <c r="V19" s="28">
        <v>650.84172752076199</v>
      </c>
      <c r="W19" s="28">
        <v>200.30254212242201</v>
      </c>
      <c r="X19" s="28">
        <v>1580.74678503987</v>
      </c>
      <c r="Y19" s="28">
        <v>30803.8664984036</v>
      </c>
      <c r="Z19" s="28">
        <v>175.558535414858</v>
      </c>
      <c r="AA19" s="28">
        <v>68183.965808164707</v>
      </c>
      <c r="AB19" s="28">
        <v>1428.56827775733</v>
      </c>
      <c r="AC19" s="28">
        <v>960.61163750792798</v>
      </c>
      <c r="AD19" s="28">
        <v>505.03587414618801</v>
      </c>
      <c r="AE19" s="28">
        <v>381.599387842738</v>
      </c>
      <c r="AF19" s="28">
        <v>1052.76401958258</v>
      </c>
      <c r="AG19" s="28">
        <v>1052.76401958258</v>
      </c>
      <c r="AH19" s="28">
        <v>912.95099991705797</v>
      </c>
      <c r="AI19" s="28">
        <v>18.089973584016398</v>
      </c>
      <c r="AJ19" s="28">
        <v>421.697722285971</v>
      </c>
      <c r="AK19" s="28">
        <v>37.003858335507601</v>
      </c>
      <c r="AL19" s="28">
        <v>150.086391441437</v>
      </c>
      <c r="AM19" s="28">
        <v>2444.885787442</v>
      </c>
      <c r="AN19" s="28">
        <v>25.853555913980699</v>
      </c>
      <c r="AO19" s="28">
        <v>8859.9837864176206</v>
      </c>
      <c r="AP19" s="28">
        <v>0</v>
      </c>
      <c r="AQ19" s="28">
        <v>63426.6961017102</v>
      </c>
      <c r="AR19" s="28">
        <v>7029.2943669288998</v>
      </c>
      <c r="AS19" s="28">
        <v>70474.080442223101</v>
      </c>
      <c r="AT19" s="28">
        <v>32.9848075871666</v>
      </c>
      <c r="AU19" s="28">
        <v>1725.6409920441399</v>
      </c>
      <c r="AV19" s="28">
        <v>271.95219933552602</v>
      </c>
      <c r="AW19" s="28">
        <v>18160.603520493099</v>
      </c>
      <c r="AX19" s="28">
        <v>184.920061200063</v>
      </c>
      <c r="AY19" s="28">
        <v>174.49187666200299</v>
      </c>
      <c r="AZ19" s="28">
        <v>722.36845540876402</v>
      </c>
      <c r="BA19" s="28">
        <v>148.954972897766</v>
      </c>
      <c r="BB19" s="28">
        <v>160.690100999024</v>
      </c>
      <c r="BC19" s="28">
        <v>352.46297683848098</v>
      </c>
      <c r="BD19" s="28">
        <v>27453.8799492869</v>
      </c>
      <c r="BE19" s="28">
        <v>15991.1754267088</v>
      </c>
      <c r="BF19" s="28">
        <v>11462.704522578</v>
      </c>
      <c r="BG19" s="28">
        <v>25.7637595774445</v>
      </c>
      <c r="BH19" s="28">
        <v>6.1399120758169303</v>
      </c>
      <c r="BI19" s="28">
        <v>6247.3037203411604</v>
      </c>
      <c r="BJ19" s="28">
        <v>457.361742779807</v>
      </c>
      <c r="BK19" s="28">
        <v>1063.4306415206299</v>
      </c>
      <c r="BL19" s="28">
        <v>185.92578410919501</v>
      </c>
      <c r="BM19" s="28">
        <v>100.00155506616601</v>
      </c>
      <c r="BN19" s="28">
        <v>2677.08984825476</v>
      </c>
      <c r="BO19" s="28">
        <v>1567.76523130648</v>
      </c>
      <c r="BP19" s="28">
        <v>975.65657755606605</v>
      </c>
      <c r="BQ19" s="28">
        <v>2210.0747720425202</v>
      </c>
      <c r="BR19" s="28">
        <v>26.586470043668701</v>
      </c>
      <c r="BS19" s="28">
        <v>70533.826818078305</v>
      </c>
      <c r="BT19" s="28">
        <v>11533.5017764517</v>
      </c>
      <c r="BU19" s="28">
        <v>7.9553459843361804E-2</v>
      </c>
      <c r="BV19" s="28">
        <v>3256.11671743017</v>
      </c>
      <c r="BW19" s="28">
        <v>3700.35868944616</v>
      </c>
      <c r="BX19" s="28">
        <v>4075.7722507175599</v>
      </c>
      <c r="BY19" s="28">
        <v>45108.516397735802</v>
      </c>
      <c r="BZ19" s="28">
        <v>1633.7165996266699</v>
      </c>
      <c r="CC19" s="37">
        <f t="shared" si="0"/>
        <v>2.5668974281753328E-4</v>
      </c>
      <c r="CD19" s="25">
        <f t="shared" si="1"/>
        <v>-2.6579381868490646E-5</v>
      </c>
      <c r="CE19" s="25">
        <f t="shared" si="2"/>
        <v>2.7289752934420209E-3</v>
      </c>
      <c r="CF19" s="25">
        <f t="shared" si="3"/>
        <v>2.061415504600473E-3</v>
      </c>
      <c r="CG19" s="25">
        <f t="shared" si="4"/>
        <v>2.6741141295080076E-3</v>
      </c>
      <c r="CH19" s="25">
        <f t="shared" si="5"/>
        <v>2.6329371686873537E-3</v>
      </c>
      <c r="CI19" s="25">
        <f t="shared" si="6"/>
        <v>2.7901568399823179E-3</v>
      </c>
      <c r="CJ19" s="25">
        <f t="shared" si="7"/>
        <v>2.188487275111688E-3</v>
      </c>
      <c r="CK19" s="25">
        <f t="shared" si="8"/>
        <v>2.7407137420342987E-3</v>
      </c>
      <c r="CL19" s="79">
        <f t="shared" si="9"/>
        <v>1.6842251098312602</v>
      </c>
      <c r="CM19" s="25">
        <f t="shared" si="10"/>
        <v>2.7206134684229105E-3</v>
      </c>
      <c r="CN19" s="79">
        <f t="shared" si="11"/>
        <v>-0.55526532002192031</v>
      </c>
      <c r="CO19" s="25" t="e">
        <f>+(#REF!-O19)/O19</f>
        <v>#REF!</v>
      </c>
      <c r="CP19" s="25" t="e">
        <f>+(#REF!-P19)/P19</f>
        <v>#REF!</v>
      </c>
      <c r="CQ19" s="79" t="e">
        <f t="shared" si="12"/>
        <v>#DIV/0!</v>
      </c>
    </row>
    <row r="20" spans="1:95" x14ac:dyDescent="0.3">
      <c r="A20" s="30" t="s">
        <v>19</v>
      </c>
      <c r="B20" s="94">
        <v>7985.4011548999997</v>
      </c>
      <c r="C20" s="94">
        <v>306.12484017000003</v>
      </c>
      <c r="D20" s="94">
        <v>5390.6286901000003</v>
      </c>
      <c r="E20" s="94">
        <v>1607.5981019999999</v>
      </c>
      <c r="F20" s="94">
        <v>1315.8038661000001</v>
      </c>
      <c r="G20" s="94">
        <v>1598.0680660999999</v>
      </c>
      <c r="H20" s="94">
        <v>2528.8703245000002</v>
      </c>
      <c r="I20" s="96">
        <v>8.3780192963999998</v>
      </c>
      <c r="J20" s="96">
        <v>12.933736966</v>
      </c>
      <c r="K20" s="94">
        <v>0.96151492100000002</v>
      </c>
      <c r="L20" s="96">
        <v>29.3332263</v>
      </c>
      <c r="M20" s="94">
        <v>145.31221113000001</v>
      </c>
      <c r="N20" s="96">
        <v>5.5240512275000002</v>
      </c>
      <c r="O20" s="98"/>
      <c r="P20" s="98"/>
      <c r="Q20" s="96"/>
      <c r="R20" s="28"/>
      <c r="S20" s="30" t="s">
        <v>19</v>
      </c>
      <c r="T20" s="28">
        <v>34.8127451102282</v>
      </c>
      <c r="U20" s="28">
        <v>25.804343444285902</v>
      </c>
      <c r="V20" s="28">
        <v>25.476087487667598</v>
      </c>
      <c r="W20" s="28">
        <v>25.8245841995403</v>
      </c>
      <c r="X20" s="28">
        <v>62.710864146336498</v>
      </c>
      <c r="Y20" s="28">
        <v>1191.41704130682</v>
      </c>
      <c r="Z20" s="28">
        <v>0.96416171881809998</v>
      </c>
      <c r="AA20" s="28">
        <v>7958.65014699316</v>
      </c>
      <c r="AB20" s="28">
        <v>86.230877557597793</v>
      </c>
      <c r="AC20" s="28">
        <v>35.939358505112402</v>
      </c>
      <c r="AD20" s="28">
        <v>18.022595457513798</v>
      </c>
      <c r="AE20" s="28">
        <v>41.388856068205101</v>
      </c>
      <c r="AF20" s="28">
        <v>50.155341227395503</v>
      </c>
      <c r="AG20" s="28">
        <v>50.155341227395503</v>
      </c>
      <c r="AH20" s="28">
        <v>145.70972375813099</v>
      </c>
      <c r="AI20" s="28">
        <v>2.4716942219877902</v>
      </c>
      <c r="AJ20" s="28">
        <v>43.200315931739297</v>
      </c>
      <c r="AK20" s="28">
        <v>4.53928609478307</v>
      </c>
      <c r="AL20" s="28">
        <v>22.474383517810001</v>
      </c>
      <c r="AM20" s="28">
        <v>188.47430666066299</v>
      </c>
      <c r="AN20" s="28">
        <v>5.6127250757973401</v>
      </c>
      <c r="AO20" s="28">
        <v>306.95800737126501</v>
      </c>
      <c r="AP20" s="28">
        <v>0</v>
      </c>
      <c r="AQ20" s="28">
        <v>4858.5730120229</v>
      </c>
      <c r="AR20" s="28">
        <v>537.36966865082604</v>
      </c>
      <c r="AS20" s="28">
        <v>5398.4143748957104</v>
      </c>
      <c r="AT20" s="28">
        <v>5.0909684568109803</v>
      </c>
      <c r="AU20" s="28">
        <v>70.859129510739294</v>
      </c>
      <c r="AV20" s="28">
        <v>3.6082487466245499</v>
      </c>
      <c r="AW20" s="28">
        <v>906.96903301717896</v>
      </c>
      <c r="AX20" s="28">
        <v>16.284338688029401</v>
      </c>
      <c r="AY20" s="28">
        <v>20.975763746093701</v>
      </c>
      <c r="AZ20" s="28">
        <v>93.215504202560695</v>
      </c>
      <c r="BA20" s="28">
        <v>5.6103123268131601</v>
      </c>
      <c r="BB20" s="28">
        <v>1.4529866385577299</v>
      </c>
      <c r="BC20" s="28">
        <v>52.748544673545098</v>
      </c>
      <c r="BD20" s="28">
        <v>1610.6772468433601</v>
      </c>
      <c r="BE20" s="28">
        <v>1318.26636029872</v>
      </c>
      <c r="BF20" s="28">
        <v>292.41088654464102</v>
      </c>
      <c r="BG20" s="28">
        <v>1.02191445118691</v>
      </c>
      <c r="BH20" s="28">
        <v>0.12569708124113099</v>
      </c>
      <c r="BI20" s="28">
        <v>160.97796895186701</v>
      </c>
      <c r="BJ20" s="28">
        <v>74.452837346833306</v>
      </c>
      <c r="BK20" s="28">
        <v>162.479572126964</v>
      </c>
      <c r="BL20" s="28">
        <v>16.355761431034701</v>
      </c>
      <c r="BM20" s="28">
        <v>9.6485470539085192</v>
      </c>
      <c r="BN20" s="28">
        <v>409.91304399874298</v>
      </c>
      <c r="BO20" s="28">
        <v>29.419398083965799</v>
      </c>
      <c r="BP20" s="28">
        <v>76.144658814452399</v>
      </c>
      <c r="BQ20" s="28">
        <v>212.95426692339501</v>
      </c>
      <c r="BR20" s="28">
        <v>0.29639309687439702</v>
      </c>
      <c r="BS20" s="28">
        <v>1601.5512729368299</v>
      </c>
      <c r="BT20" s="28">
        <v>569.17948858452598</v>
      </c>
      <c r="BU20" s="28">
        <v>7.9810652495885899</v>
      </c>
      <c r="BV20" s="28">
        <v>253.13170256267301</v>
      </c>
      <c r="BW20" s="28">
        <v>208.73279448805499</v>
      </c>
      <c r="BX20" s="28">
        <v>228.04034777582899</v>
      </c>
      <c r="BY20" s="28">
        <v>2532.1741230289299</v>
      </c>
      <c r="BZ20" s="28">
        <v>121.98602978445</v>
      </c>
      <c r="CC20" s="37">
        <f t="shared" si="0"/>
        <v>4.5785559431708867E-4</v>
      </c>
      <c r="CD20" s="25">
        <f t="shared" si="1"/>
        <v>-3.3499892350961962E-3</v>
      </c>
      <c r="CE20" s="25">
        <f t="shared" si="2"/>
        <v>2.7216582646553697E-3</v>
      </c>
      <c r="CF20" s="25">
        <f t="shared" si="3"/>
        <v>1.4442999589284657E-3</v>
      </c>
      <c r="CG20" s="25">
        <f t="shared" si="4"/>
        <v>1.9153697926922251E-3</v>
      </c>
      <c r="CH20" s="25">
        <f t="shared" si="5"/>
        <v>1.8714751203906068E-3</v>
      </c>
      <c r="CI20" s="25">
        <f t="shared" si="6"/>
        <v>2.1796360935555335E-3</v>
      </c>
      <c r="CJ20" s="25">
        <f t="shared" si="7"/>
        <v>1.3064325588078396E-3</v>
      </c>
      <c r="CK20" s="25">
        <f t="shared" si="8"/>
        <v>2.7527371237746553E-3</v>
      </c>
      <c r="CL20" s="79">
        <f t="shared" si="9"/>
        <v>0.70984741720672928</v>
      </c>
      <c r="CM20" s="25">
        <f t="shared" si="10"/>
        <v>2.7355762123484426E-3</v>
      </c>
      <c r="CN20" s="79">
        <f t="shared" si="11"/>
        <v>33.118855690981732</v>
      </c>
      <c r="CO20" s="25" t="e">
        <f>+(#REF!-O20)/O20</f>
        <v>#REF!</v>
      </c>
      <c r="CP20" s="25" t="e">
        <f>+(#REF!-P20)/P20</f>
        <v>#REF!</v>
      </c>
      <c r="CQ20" s="79" t="e">
        <f t="shared" si="12"/>
        <v>#DIV/0!</v>
      </c>
    </row>
    <row r="21" spans="1:95" x14ac:dyDescent="0.3">
      <c r="A21" s="30" t="s">
        <v>20</v>
      </c>
      <c r="B21" s="94">
        <v>12552.316322000001</v>
      </c>
      <c r="C21" s="94">
        <v>144.01007444000001</v>
      </c>
      <c r="D21" s="94">
        <v>12180.479176999999</v>
      </c>
      <c r="E21" s="94">
        <v>1453.5008115999999</v>
      </c>
      <c r="F21" s="94">
        <v>1201.1878985000001</v>
      </c>
      <c r="G21" s="94">
        <v>10511.888513</v>
      </c>
      <c r="H21" s="94">
        <v>3183.7093863999999</v>
      </c>
      <c r="I21" s="96">
        <v>60.392968021000001</v>
      </c>
      <c r="J21" s="96">
        <v>29.716442614999998</v>
      </c>
      <c r="K21" s="94">
        <v>0.73545204340000003</v>
      </c>
      <c r="L21" s="96">
        <v>180.53672795</v>
      </c>
      <c r="M21" s="94">
        <v>111.83528414</v>
      </c>
      <c r="N21" s="96">
        <v>44.645103982000002</v>
      </c>
      <c r="O21" s="98"/>
      <c r="P21" s="98"/>
      <c r="Q21" s="96"/>
      <c r="R21" s="28"/>
      <c r="S21" s="30" t="s">
        <v>20</v>
      </c>
      <c r="T21" s="28">
        <v>45.378704708617398</v>
      </c>
      <c r="U21" s="28">
        <v>77.806052905310395</v>
      </c>
      <c r="V21" s="28">
        <v>77.347680106570195</v>
      </c>
      <c r="W21" s="28">
        <v>127.02220754394</v>
      </c>
      <c r="X21" s="28">
        <v>71.841704572888503</v>
      </c>
      <c r="Y21" s="28">
        <v>481.11248501572601</v>
      </c>
      <c r="Z21" s="28">
        <v>0.73746077804395105</v>
      </c>
      <c r="AA21" s="28">
        <v>12409.780668110599</v>
      </c>
      <c r="AB21" s="28">
        <v>238.61333266960099</v>
      </c>
      <c r="AC21" s="28">
        <v>53.5588992998469</v>
      </c>
      <c r="AD21" s="28">
        <v>64.465950905498104</v>
      </c>
      <c r="AE21" s="28">
        <v>18.770643170306101</v>
      </c>
      <c r="AF21" s="28">
        <v>218.150448993064</v>
      </c>
      <c r="AG21" s="28">
        <v>218.150448993064</v>
      </c>
      <c r="AH21" s="28">
        <v>112.13915142232401</v>
      </c>
      <c r="AI21" s="28">
        <v>34.873592215565701</v>
      </c>
      <c r="AJ21" s="28">
        <v>106.644777439614</v>
      </c>
      <c r="AK21" s="28">
        <v>3.4058924087539699</v>
      </c>
      <c r="AL21" s="28">
        <v>30.488775995475098</v>
      </c>
      <c r="AM21" s="28">
        <v>116.317079803788</v>
      </c>
      <c r="AN21" s="28">
        <v>10.3944576506376</v>
      </c>
      <c r="AO21" s="28">
        <v>144.404770804191</v>
      </c>
      <c r="AP21" s="28">
        <v>0</v>
      </c>
      <c r="AQ21" s="28">
        <v>10905.013550290099</v>
      </c>
      <c r="AR21" s="28">
        <v>1176.7942689418301</v>
      </c>
      <c r="AS21" s="28">
        <v>12116.6814114475</v>
      </c>
      <c r="AT21" s="28">
        <v>3.9241604098715301</v>
      </c>
      <c r="AU21" s="28">
        <v>160.37334551939799</v>
      </c>
      <c r="AV21" s="28">
        <v>14.703100505573</v>
      </c>
      <c r="AW21" s="28">
        <v>1166.3347087150501</v>
      </c>
      <c r="AX21" s="28">
        <v>67.127871868802899</v>
      </c>
      <c r="AY21" s="28">
        <v>16.684422202053501</v>
      </c>
      <c r="AZ21" s="28">
        <v>211.597655527814</v>
      </c>
      <c r="BA21" s="28">
        <v>9.7863771347630504</v>
      </c>
      <c r="BB21" s="28">
        <v>11.934336535326199</v>
      </c>
      <c r="BC21" s="28">
        <v>18.324514772124701</v>
      </c>
      <c r="BD21" s="28">
        <v>1452.3446168133701</v>
      </c>
      <c r="BE21" s="28">
        <v>1199.7154144456099</v>
      </c>
      <c r="BF21" s="28">
        <v>252.62920236776401</v>
      </c>
      <c r="BG21" s="28">
        <v>2.66242968325093</v>
      </c>
      <c r="BH21" s="28">
        <v>0.32694268399883403</v>
      </c>
      <c r="BI21" s="28">
        <v>294.197407612559</v>
      </c>
      <c r="BJ21" s="28">
        <v>56.572943484389299</v>
      </c>
      <c r="BK21" s="28">
        <v>65.003095166917404</v>
      </c>
      <c r="BL21" s="28">
        <v>12.398696442838601</v>
      </c>
      <c r="BM21" s="28">
        <v>11.890625933519599</v>
      </c>
      <c r="BN21" s="28">
        <v>178.06598369682001</v>
      </c>
      <c r="BO21" s="28">
        <v>45.7273103963932</v>
      </c>
      <c r="BP21" s="28">
        <v>34.199886281363902</v>
      </c>
      <c r="BQ21" s="28">
        <v>191.450151500521</v>
      </c>
      <c r="BR21" s="28">
        <v>2.7889734129730899</v>
      </c>
      <c r="BS21" s="28">
        <v>10530.412950394</v>
      </c>
      <c r="BT21" s="28">
        <v>661.53838674439601</v>
      </c>
      <c r="BU21" s="28">
        <v>204.56858987045501</v>
      </c>
      <c r="BV21" s="28">
        <v>65.921976396661293</v>
      </c>
      <c r="BW21" s="28">
        <v>284.94752750776001</v>
      </c>
      <c r="BX21" s="28">
        <v>185.985620152</v>
      </c>
      <c r="BY21" s="28">
        <v>3161.4746083544101</v>
      </c>
      <c r="BZ21" s="28">
        <v>85.774872272465799</v>
      </c>
      <c r="CC21" s="37">
        <f t="shared" si="0"/>
        <v>2.8781471618638177E-3</v>
      </c>
      <c r="CD21" s="25">
        <f t="shared" si="1"/>
        <v>-1.1355326796504001E-2</v>
      </c>
      <c r="CE21" s="25">
        <f t="shared" si="2"/>
        <v>2.7407552265063025E-3</v>
      </c>
      <c r="CF21" s="25">
        <f t="shared" si="3"/>
        <v>-5.2377057277817459E-3</v>
      </c>
      <c r="CG21" s="25">
        <f t="shared" si="4"/>
        <v>-7.9545520539277259E-4</v>
      </c>
      <c r="CH21" s="25">
        <f t="shared" si="5"/>
        <v>-1.2258565510266661E-3</v>
      </c>
      <c r="CI21" s="25">
        <f t="shared" si="6"/>
        <v>1.7622368588756756E-3</v>
      </c>
      <c r="CJ21" s="25">
        <f t="shared" si="7"/>
        <v>-6.9839220063775704E-3</v>
      </c>
      <c r="CK21" s="25">
        <f t="shared" si="8"/>
        <v>2.7312924914378116E-3</v>
      </c>
      <c r="CL21" s="79">
        <f t="shared" si="9"/>
        <v>0.20834387257467743</v>
      </c>
      <c r="CM21" s="25">
        <f t="shared" si="10"/>
        <v>2.7170967075436829E-3</v>
      </c>
      <c r="CN21" s="79">
        <f t="shared" si="11"/>
        <v>1.6053714613518359</v>
      </c>
      <c r="CO21" s="25" t="e">
        <f>+(#REF!-O21)/O21</f>
        <v>#REF!</v>
      </c>
      <c r="CP21" s="25" t="e">
        <f>+(#REF!-P21)/P21</f>
        <v>#REF!</v>
      </c>
      <c r="CQ21" s="79" t="e">
        <f t="shared" si="12"/>
        <v>#DIV/0!</v>
      </c>
    </row>
    <row r="22" spans="1:95" x14ac:dyDescent="0.3">
      <c r="A22" s="30" t="s">
        <v>21</v>
      </c>
      <c r="B22" s="94">
        <v>10898.203196</v>
      </c>
      <c r="C22" s="94">
        <v>144.11798961</v>
      </c>
      <c r="D22" s="94">
        <v>7143.7842640999997</v>
      </c>
      <c r="E22" s="94">
        <v>1178.2775246000001</v>
      </c>
      <c r="F22" s="94">
        <v>962.34436886000003</v>
      </c>
      <c r="G22" s="94">
        <v>2076.9525327000001</v>
      </c>
      <c r="H22" s="94">
        <v>3321.5978527000002</v>
      </c>
      <c r="I22" s="96">
        <v>27.23224724</v>
      </c>
      <c r="J22" s="96">
        <v>14.349760716</v>
      </c>
      <c r="K22" s="94">
        <v>1.6067994000000001</v>
      </c>
      <c r="L22" s="96">
        <v>113.7685591</v>
      </c>
      <c r="M22" s="94">
        <v>70.824600000000004</v>
      </c>
      <c r="N22" s="96">
        <v>50.026970173000002</v>
      </c>
      <c r="O22" s="98"/>
      <c r="P22" s="98"/>
      <c r="Q22" s="96"/>
      <c r="R22" s="28"/>
      <c r="S22" s="30" t="s">
        <v>129</v>
      </c>
      <c r="T22" s="28">
        <v>118.027594710057</v>
      </c>
      <c r="U22" s="28">
        <v>41.732455852679301</v>
      </c>
      <c r="V22" s="28">
        <v>39.998107149156503</v>
      </c>
      <c r="W22" s="28">
        <v>67.964459554556001</v>
      </c>
      <c r="X22" s="28">
        <v>109.500720607221</v>
      </c>
      <c r="Y22" s="28">
        <v>6112.4500783002204</v>
      </c>
      <c r="Z22" s="28">
        <v>1.6111940887713001</v>
      </c>
      <c r="AA22" s="28">
        <v>10748.426734127999</v>
      </c>
      <c r="AB22" s="28">
        <v>185.66266930090401</v>
      </c>
      <c r="AC22" s="28">
        <v>81.189336986069804</v>
      </c>
      <c r="AD22" s="28">
        <v>35.1275554849881</v>
      </c>
      <c r="AE22" s="28">
        <v>47.8959431095318</v>
      </c>
      <c r="AF22" s="28">
        <v>186.672939871479</v>
      </c>
      <c r="AG22" s="28">
        <v>186.672939871479</v>
      </c>
      <c r="AH22" s="28">
        <v>70.975750048182405</v>
      </c>
      <c r="AI22" s="28">
        <v>19.752817748970699</v>
      </c>
      <c r="AJ22" s="28">
        <v>103.658772153794</v>
      </c>
      <c r="AK22" s="28">
        <v>1.2541039739892299</v>
      </c>
      <c r="AL22" s="28">
        <v>56.818882480971403</v>
      </c>
      <c r="AM22" s="28">
        <v>43.012991448145598</v>
      </c>
      <c r="AN22" s="28">
        <v>4.8002352336622502</v>
      </c>
      <c r="AO22" s="28">
        <v>144.46782475773901</v>
      </c>
      <c r="AP22" s="28">
        <v>0</v>
      </c>
      <c r="AQ22" s="28">
        <v>6397.7514000562096</v>
      </c>
      <c r="AR22" s="28">
        <v>691.10768731184805</v>
      </c>
      <c r="AS22" s="28">
        <v>7108.6119051170299</v>
      </c>
      <c r="AT22" s="28">
        <v>6.8806975179741396</v>
      </c>
      <c r="AU22" s="28">
        <v>128.648946016303</v>
      </c>
      <c r="AV22" s="28">
        <v>10.2283901651564</v>
      </c>
      <c r="AW22" s="28">
        <v>1379.195416409</v>
      </c>
      <c r="AX22" s="28">
        <v>14.5027828804488</v>
      </c>
      <c r="AY22" s="28">
        <v>10.9477958902539</v>
      </c>
      <c r="AZ22" s="28">
        <v>166.13462667482301</v>
      </c>
      <c r="BA22" s="28">
        <v>9.0463159229925498</v>
      </c>
      <c r="BB22" s="28">
        <v>6.3587505900119696</v>
      </c>
      <c r="BC22" s="28">
        <v>4.1980469178833397</v>
      </c>
      <c r="BD22" s="28">
        <v>1177.1582719763101</v>
      </c>
      <c r="BE22" s="28">
        <v>961.32187708442802</v>
      </c>
      <c r="BF22" s="28">
        <v>215.83639489189</v>
      </c>
      <c r="BG22" s="28">
        <v>0.59469439959875903</v>
      </c>
      <c r="BH22" s="28">
        <v>0.18333515577089499</v>
      </c>
      <c r="BI22" s="28">
        <v>300.30359700832798</v>
      </c>
      <c r="BJ22" s="28">
        <v>11.1098015697779</v>
      </c>
      <c r="BK22" s="28">
        <v>75.950027326289501</v>
      </c>
      <c r="BL22" s="28">
        <v>14.425513538917601</v>
      </c>
      <c r="BM22" s="28">
        <v>8.9871311347740495</v>
      </c>
      <c r="BN22" s="28">
        <v>201.793265210513</v>
      </c>
      <c r="BO22" s="28">
        <v>80.096588147530696</v>
      </c>
      <c r="BP22" s="28">
        <v>25.064748307743098</v>
      </c>
      <c r="BQ22" s="28">
        <v>90.813442265910396</v>
      </c>
      <c r="BR22" s="28">
        <v>10.679612125233501</v>
      </c>
      <c r="BS22" s="28">
        <v>2076.32743606651</v>
      </c>
      <c r="BT22" s="28">
        <v>880.98306962132494</v>
      </c>
      <c r="BU22" s="28">
        <v>22.060963797545199</v>
      </c>
      <c r="BV22" s="28">
        <v>19.882084853836002</v>
      </c>
      <c r="BW22" s="28">
        <v>376.14174441233001</v>
      </c>
      <c r="BX22" s="28">
        <v>193.66064982132599</v>
      </c>
      <c r="BY22" s="28">
        <v>3314.2563321703901</v>
      </c>
      <c r="BZ22" s="28">
        <v>175.57672602865401</v>
      </c>
      <c r="CC22" s="37">
        <f t="shared" si="0"/>
        <v>2.7787165782326537E-3</v>
      </c>
      <c r="CD22" s="25">
        <f t="shared" si="1"/>
        <v>-1.3743225298549587E-2</v>
      </c>
      <c r="CE22" s="25">
        <f t="shared" si="2"/>
        <v>2.4274217860359346E-3</v>
      </c>
      <c r="CF22" s="25">
        <f t="shared" si="3"/>
        <v>-4.9234912033560684E-3</v>
      </c>
      <c r="CG22" s="25">
        <f t="shared" si="4"/>
        <v>-9.4990577374375962E-4</v>
      </c>
      <c r="CH22" s="25">
        <f t="shared" si="5"/>
        <v>-1.0625009182349745E-3</v>
      </c>
      <c r="CI22" s="25">
        <f t="shared" si="6"/>
        <v>-3.0096818470737416E-4</v>
      </c>
      <c r="CJ22" s="25">
        <f t="shared" si="7"/>
        <v>-2.2102376191152815E-3</v>
      </c>
      <c r="CK22" s="25">
        <f t="shared" si="8"/>
        <v>2.7350575132776395E-3</v>
      </c>
      <c r="CL22" s="79">
        <f t="shared" si="9"/>
        <v>0.64081308006544835</v>
      </c>
      <c r="CM22" s="25">
        <f t="shared" si="10"/>
        <v>2.1341461608311448E-3</v>
      </c>
      <c r="CN22" s="79">
        <f t="shared" si="11"/>
        <v>-0.14020394800242991</v>
      </c>
      <c r="CO22" s="25" t="e">
        <f>+(#REF!-O22)/O22</f>
        <v>#REF!</v>
      </c>
      <c r="CP22" s="25" t="e">
        <f>+(#REF!-P22)/P22</f>
        <v>#REF!</v>
      </c>
      <c r="CQ22" s="79" t="e">
        <f t="shared" si="12"/>
        <v>#DIV/0!</v>
      </c>
    </row>
    <row r="23" spans="1:95" x14ac:dyDescent="0.3">
      <c r="A23" s="30" t="s">
        <v>22</v>
      </c>
      <c r="B23" s="94">
        <v>71586.261681000004</v>
      </c>
      <c r="C23" s="94">
        <v>630.38587826000003</v>
      </c>
      <c r="D23" s="94">
        <v>49496.473071</v>
      </c>
      <c r="E23" s="94">
        <v>11158.041311999999</v>
      </c>
      <c r="F23" s="94">
        <v>8198.2840840000008</v>
      </c>
      <c r="G23" s="94">
        <v>13309.933956000001</v>
      </c>
      <c r="H23" s="94">
        <v>23546.636460999998</v>
      </c>
      <c r="I23" s="96">
        <v>72.966971212000004</v>
      </c>
      <c r="J23" s="96">
        <v>35.511753134000003</v>
      </c>
      <c r="K23" s="94">
        <v>11.924063</v>
      </c>
      <c r="L23" s="96">
        <v>277.23630780000002</v>
      </c>
      <c r="M23" s="94">
        <v>511.39195695000001</v>
      </c>
      <c r="N23" s="96">
        <v>216.23626659999999</v>
      </c>
      <c r="O23" s="98"/>
      <c r="P23" s="98"/>
      <c r="Q23" s="96"/>
      <c r="R23" s="28"/>
      <c r="S23" s="30" t="s">
        <v>22</v>
      </c>
      <c r="T23" s="28">
        <v>990.63065711911804</v>
      </c>
      <c r="U23" s="28">
        <v>163.953868447324</v>
      </c>
      <c r="V23" s="28">
        <v>89.483625112763207</v>
      </c>
      <c r="W23" s="28">
        <v>193.09337755747899</v>
      </c>
      <c r="X23" s="28">
        <v>619.30468711117805</v>
      </c>
      <c r="Y23" s="28">
        <v>6696.7712535738401</v>
      </c>
      <c r="Z23" s="28">
        <v>11.956859170136401</v>
      </c>
      <c r="AA23" s="28">
        <v>71566.175021183095</v>
      </c>
      <c r="AB23" s="28">
        <v>457.12397824767402</v>
      </c>
      <c r="AC23" s="28">
        <v>512.32781900953103</v>
      </c>
      <c r="AD23" s="28">
        <v>93.563860504064706</v>
      </c>
      <c r="AE23" s="28">
        <v>411.46920772188201</v>
      </c>
      <c r="AF23" s="28">
        <v>379.62555894079401</v>
      </c>
      <c r="AG23" s="28">
        <v>379.62555894079401</v>
      </c>
      <c r="AH23" s="28">
        <v>512.71894077537002</v>
      </c>
      <c r="AI23" s="28">
        <v>21.863417242953901</v>
      </c>
      <c r="AJ23" s="28">
        <v>929.47476809919601</v>
      </c>
      <c r="AK23" s="28">
        <v>14.551933448590599</v>
      </c>
      <c r="AL23" s="28">
        <v>588.15472808047298</v>
      </c>
      <c r="AM23" s="28">
        <v>285.51688211445298</v>
      </c>
      <c r="AN23" s="28">
        <v>13.666430483459701</v>
      </c>
      <c r="AO23" s="28">
        <v>632.09978553745998</v>
      </c>
      <c r="AP23" s="28">
        <v>0</v>
      </c>
      <c r="AQ23" s="28">
        <v>44607.961053283703</v>
      </c>
      <c r="AR23" s="28">
        <v>4934.5437316730004</v>
      </c>
      <c r="AS23" s="28">
        <v>49564.368202199599</v>
      </c>
      <c r="AT23" s="28">
        <v>19.348610549398401</v>
      </c>
      <c r="AU23" s="28">
        <v>645.11840302925395</v>
      </c>
      <c r="AV23" s="28">
        <v>98.967113745190801</v>
      </c>
      <c r="AW23" s="28">
        <v>8758.0235324042897</v>
      </c>
      <c r="AX23" s="28">
        <v>205.393119930278</v>
      </c>
      <c r="AY23" s="28">
        <v>199.24682359292001</v>
      </c>
      <c r="AZ23" s="28">
        <v>494.639476049537</v>
      </c>
      <c r="BA23" s="28">
        <v>141.12920538550199</v>
      </c>
      <c r="BB23" s="28">
        <v>71.186363717290305</v>
      </c>
      <c r="BC23" s="28">
        <v>150.23220531577601</v>
      </c>
      <c r="BD23" s="28">
        <v>11172.8778622267</v>
      </c>
      <c r="BE23" s="28">
        <v>8210.1384223695295</v>
      </c>
      <c r="BF23" s="28">
        <v>2962.7394398572401</v>
      </c>
      <c r="BG23" s="28">
        <v>11.5402835113786</v>
      </c>
      <c r="BH23" s="28">
        <v>11.7750801046158</v>
      </c>
      <c r="BI23" s="28">
        <v>2611.8096006590699</v>
      </c>
      <c r="BJ23" s="28">
        <v>255.686776087596</v>
      </c>
      <c r="BK23" s="28">
        <v>669.64425178447595</v>
      </c>
      <c r="BL23" s="28">
        <v>113.95257032618299</v>
      </c>
      <c r="BM23" s="28">
        <v>93.651395769705104</v>
      </c>
      <c r="BN23" s="28">
        <v>1698.1994599004599</v>
      </c>
      <c r="BO23" s="28">
        <v>485.700442658979</v>
      </c>
      <c r="BP23" s="28">
        <v>319.99891274479802</v>
      </c>
      <c r="BQ23" s="28">
        <v>1034.2380352871901</v>
      </c>
      <c r="BR23" s="28">
        <v>28.847748457558701</v>
      </c>
      <c r="BS23" s="28">
        <v>13335.297152206</v>
      </c>
      <c r="BT23" s="28">
        <v>5697.2268770488299</v>
      </c>
      <c r="BU23" s="28">
        <v>36.1896529126928</v>
      </c>
      <c r="BV23" s="28">
        <v>394.49378903195498</v>
      </c>
      <c r="BW23" s="28">
        <v>4065.8543278536199</v>
      </c>
      <c r="BX23" s="28">
        <v>1545.6285514859601</v>
      </c>
      <c r="BY23" s="28">
        <v>23567.734410693502</v>
      </c>
      <c r="BZ23" s="28">
        <v>2844.7838899839599</v>
      </c>
      <c r="CC23" s="37">
        <f t="shared" si="0"/>
        <v>4.4111158955484543E-4</v>
      </c>
      <c r="CD23" s="25">
        <f t="shared" si="1"/>
        <v>-2.8059378077902806E-4</v>
      </c>
      <c r="CE23" s="25">
        <f t="shared" si="2"/>
        <v>2.7188224491809742E-3</v>
      </c>
      <c r="CF23" s="25">
        <f t="shared" si="3"/>
        <v>1.3717165484136004E-3</v>
      </c>
      <c r="CG23" s="25">
        <f t="shared" si="4"/>
        <v>1.3296733550129949E-3</v>
      </c>
      <c r="CH23" s="25">
        <f t="shared" si="5"/>
        <v>1.4459535981027982E-3</v>
      </c>
      <c r="CI23" s="25">
        <f t="shared" si="6"/>
        <v>1.9055839262497219E-3</v>
      </c>
      <c r="CJ23" s="25">
        <f t="shared" si="7"/>
        <v>8.9600694045825172E-4</v>
      </c>
      <c r="CK23" s="25">
        <f t="shared" si="8"/>
        <v>2.7504190590405594E-3</v>
      </c>
      <c r="CL23" s="79">
        <f t="shared" si="9"/>
        <v>0.36932121897489062</v>
      </c>
      <c r="CM23" s="25">
        <f t="shared" si="10"/>
        <v>2.5948468827790921E-3</v>
      </c>
      <c r="CN23" s="79">
        <f t="shared" si="11"/>
        <v>0.32039313572967965</v>
      </c>
      <c r="CO23" s="25" t="e">
        <f>+(#REF!-O23)/O23</f>
        <v>#REF!</v>
      </c>
      <c r="CP23" s="25" t="e">
        <f>+(#REF!-P23)/P23</f>
        <v>#REF!</v>
      </c>
      <c r="CQ23" s="79" t="e">
        <f t="shared" si="12"/>
        <v>#DIV/0!</v>
      </c>
    </row>
    <row r="24" spans="1:95" x14ac:dyDescent="0.3">
      <c r="A24" s="30" t="s">
        <v>23</v>
      </c>
      <c r="B24" s="94">
        <v>23866.637140999999</v>
      </c>
      <c r="C24" s="94">
        <v>605.73577740999997</v>
      </c>
      <c r="D24" s="94">
        <v>35117.082483999999</v>
      </c>
      <c r="E24" s="94">
        <v>15220.222001</v>
      </c>
      <c r="F24" s="94">
        <v>9159.3688153999992</v>
      </c>
      <c r="G24" s="94">
        <v>9512.6878051999993</v>
      </c>
      <c r="H24" s="94">
        <v>18814.793801</v>
      </c>
      <c r="I24" s="96">
        <v>32.111759435000003</v>
      </c>
      <c r="J24" s="96">
        <v>37.518090592</v>
      </c>
      <c r="K24" s="94">
        <v>39.923675000000003</v>
      </c>
      <c r="L24" s="96">
        <v>92.346640895999997</v>
      </c>
      <c r="M24" s="94">
        <v>127.86142645</v>
      </c>
      <c r="N24" s="96">
        <v>13.282175584000001</v>
      </c>
      <c r="O24" s="98"/>
      <c r="P24" s="98"/>
      <c r="Q24" s="96"/>
      <c r="R24" s="28"/>
      <c r="S24" s="30" t="s">
        <v>23</v>
      </c>
      <c r="T24" s="28">
        <v>540.50530623380303</v>
      </c>
      <c r="U24" s="28">
        <v>103.832740046762</v>
      </c>
      <c r="V24" s="28">
        <v>79.327640007844295</v>
      </c>
      <c r="W24" s="28">
        <v>131.43049578521601</v>
      </c>
      <c r="X24" s="28">
        <v>431.46118608276402</v>
      </c>
      <c r="Y24" s="28">
        <v>20197.929865857801</v>
      </c>
      <c r="Z24" s="28">
        <v>40.0332636195592</v>
      </c>
      <c r="AA24" s="28">
        <v>23740.458145141201</v>
      </c>
      <c r="AB24" s="28">
        <v>662.16685900439995</v>
      </c>
      <c r="AC24" s="28">
        <v>329.67044554359097</v>
      </c>
      <c r="AD24" s="28">
        <v>78.554730582494798</v>
      </c>
      <c r="AE24" s="28">
        <v>859.64907698715399</v>
      </c>
      <c r="AF24" s="28">
        <v>344.54973473384302</v>
      </c>
      <c r="AG24" s="28">
        <v>344.54973473384302</v>
      </c>
      <c r="AH24" s="28">
        <v>128.146895325521</v>
      </c>
      <c r="AI24" s="28">
        <v>19.065559984345999</v>
      </c>
      <c r="AJ24" s="28">
        <v>303.82630618836799</v>
      </c>
      <c r="AK24" s="28">
        <v>13.958539122073599</v>
      </c>
      <c r="AL24" s="28">
        <v>363.29696888989901</v>
      </c>
      <c r="AM24" s="28">
        <v>193.19713708306799</v>
      </c>
      <c r="AN24" s="28">
        <v>16.6122131092053</v>
      </c>
      <c r="AO24" s="28">
        <v>606.83842025097397</v>
      </c>
      <c r="AP24" s="28">
        <v>0</v>
      </c>
      <c r="AQ24" s="28">
        <v>31639.408977468898</v>
      </c>
      <c r="AR24" s="28">
        <v>3496.4278108714302</v>
      </c>
      <c r="AS24" s="28">
        <v>35154.9023483247</v>
      </c>
      <c r="AT24" s="28">
        <v>22.080402177114198</v>
      </c>
      <c r="AU24" s="28">
        <v>590.34210095619301</v>
      </c>
      <c r="AV24" s="28">
        <v>179.44467714364799</v>
      </c>
      <c r="AW24" s="28">
        <v>8857.4037699797409</v>
      </c>
      <c r="AX24" s="28">
        <v>178.83605376257299</v>
      </c>
      <c r="AY24" s="28">
        <v>88.667090150796099</v>
      </c>
      <c r="AZ24" s="28">
        <v>415.12837710500003</v>
      </c>
      <c r="BA24" s="28">
        <v>154.57328167558899</v>
      </c>
      <c r="BB24" s="28">
        <v>57.473749034805401</v>
      </c>
      <c r="BC24" s="28">
        <v>88.724481937708404</v>
      </c>
      <c r="BD24" s="28">
        <v>15250.488223836601</v>
      </c>
      <c r="BE24" s="28">
        <v>9177.4788418516691</v>
      </c>
      <c r="BF24" s="28">
        <v>6073.0093819849299</v>
      </c>
      <c r="BG24" s="28">
        <v>16.1266485198719</v>
      </c>
      <c r="BH24" s="28">
        <v>7.4004024100266097</v>
      </c>
      <c r="BI24" s="28">
        <v>4195.8777080723303</v>
      </c>
      <c r="BJ24" s="28">
        <v>80.662310426208606</v>
      </c>
      <c r="BK24" s="28">
        <v>644.98207883309306</v>
      </c>
      <c r="BL24" s="28">
        <v>87.346429047221903</v>
      </c>
      <c r="BM24" s="28">
        <v>54.390870266704098</v>
      </c>
      <c r="BN24" s="28">
        <v>1630.3540706669501</v>
      </c>
      <c r="BO24" s="28">
        <v>301.04232277024698</v>
      </c>
      <c r="BP24" s="28">
        <v>555.99755337962995</v>
      </c>
      <c r="BQ24" s="28">
        <v>575.47564277164997</v>
      </c>
      <c r="BR24" s="28">
        <v>166.01741664785399</v>
      </c>
      <c r="BS24" s="28">
        <v>9531.6861877566298</v>
      </c>
      <c r="BT24" s="28">
        <v>4984.3846026996398</v>
      </c>
      <c r="BU24" s="28">
        <v>78.604682205141202</v>
      </c>
      <c r="BV24" s="28">
        <v>276.63390021538697</v>
      </c>
      <c r="BW24" s="28">
        <v>2214.9790195638602</v>
      </c>
      <c r="BX24" s="28">
        <v>1617.17096937415</v>
      </c>
      <c r="BY24" s="28">
        <v>18846.674124605201</v>
      </c>
      <c r="BZ24" s="28">
        <v>1233.62054369818</v>
      </c>
      <c r="CC24" s="37">
        <f t="shared" si="0"/>
        <v>5.4233005102500491E-4</v>
      </c>
      <c r="CD24" s="25">
        <f t="shared" si="1"/>
        <v>-5.2868359758165336E-3</v>
      </c>
      <c r="CE24" s="25">
        <f t="shared" si="2"/>
        <v>1.820336328305834E-3</v>
      </c>
      <c r="CF24" s="25">
        <f t="shared" si="3"/>
        <v>1.0769648743437876E-3</v>
      </c>
      <c r="CG24" s="25">
        <f t="shared" si="4"/>
        <v>1.9885533098408267E-3</v>
      </c>
      <c r="CH24" s="25">
        <f t="shared" si="5"/>
        <v>1.9772133666264018E-3</v>
      </c>
      <c r="CI24" s="25">
        <f t="shared" si="6"/>
        <v>1.9971624156786987E-3</v>
      </c>
      <c r="CJ24" s="25">
        <f t="shared" si="7"/>
        <v>1.6944285407744623E-3</v>
      </c>
      <c r="CK24" s="25">
        <f t="shared" si="8"/>
        <v>2.744953202810044E-3</v>
      </c>
      <c r="CL24" s="79">
        <f t="shared" si="9"/>
        <v>2.7310478366167321</v>
      </c>
      <c r="CM24" s="25">
        <f t="shared" si="10"/>
        <v>2.2326426620356611E-3</v>
      </c>
      <c r="CN24" s="79">
        <f t="shared" si="11"/>
        <v>13.545594271152197</v>
      </c>
      <c r="CO24" s="25" t="e">
        <f>+(#REF!-O24)/O24</f>
        <v>#REF!</v>
      </c>
      <c r="CP24" s="25" t="e">
        <f>+(#REF!-P24)/P24</f>
        <v>#REF!</v>
      </c>
      <c r="CQ24" s="79" t="e">
        <f t="shared" si="12"/>
        <v>#DIV/0!</v>
      </c>
    </row>
    <row r="25" spans="1:95" x14ac:dyDescent="0.3">
      <c r="A25" s="30" t="s">
        <v>24</v>
      </c>
      <c r="B25" s="94">
        <v>31696.458723</v>
      </c>
      <c r="C25" s="94">
        <v>1670.4255198000001</v>
      </c>
      <c r="D25" s="94">
        <v>17138.242955000002</v>
      </c>
      <c r="E25" s="94">
        <v>9109.0796590000009</v>
      </c>
      <c r="F25" s="94">
        <v>7783.6989645000003</v>
      </c>
      <c r="G25" s="94">
        <v>11248.983436</v>
      </c>
      <c r="H25" s="94">
        <v>24879.114313999999</v>
      </c>
      <c r="I25" s="96">
        <v>256.73394955999999</v>
      </c>
      <c r="J25" s="96">
        <v>81.838873464000002</v>
      </c>
      <c r="K25" s="94">
        <v>27.659846300000002</v>
      </c>
      <c r="L25" s="96">
        <v>474.00662119999998</v>
      </c>
      <c r="M25" s="94">
        <v>186.47919999999999</v>
      </c>
      <c r="N25" s="96">
        <v>3878.1093058000001</v>
      </c>
      <c r="O25" s="98"/>
      <c r="P25" s="98"/>
      <c r="Q25" s="96"/>
      <c r="R25" s="28"/>
      <c r="S25" s="30" t="s">
        <v>24</v>
      </c>
      <c r="T25" s="28">
        <v>401.23677212507403</v>
      </c>
      <c r="U25" s="28">
        <v>414.53463115847802</v>
      </c>
      <c r="V25" s="28">
        <v>398.36906809441399</v>
      </c>
      <c r="W25" s="28">
        <v>286.38731022412401</v>
      </c>
      <c r="X25" s="28">
        <v>919.04903494962196</v>
      </c>
      <c r="Y25" s="28">
        <v>6413.3895918942799</v>
      </c>
      <c r="Z25" s="28">
        <v>27.736756271298599</v>
      </c>
      <c r="AA25" s="28">
        <v>31601.0728202022</v>
      </c>
      <c r="AB25" s="28">
        <v>863.264869360288</v>
      </c>
      <c r="AC25" s="28">
        <v>316.75002282017698</v>
      </c>
      <c r="AD25" s="28">
        <v>144.539327259213</v>
      </c>
      <c r="AE25" s="28">
        <v>540.96589341707499</v>
      </c>
      <c r="AF25" s="28">
        <v>549.13133176917495</v>
      </c>
      <c r="AG25" s="28">
        <v>549.13133176917495</v>
      </c>
      <c r="AH25" s="28">
        <v>186.98819007292599</v>
      </c>
      <c r="AI25" s="28">
        <v>31.1702603219866</v>
      </c>
      <c r="AJ25" s="28">
        <v>614.03073578130795</v>
      </c>
      <c r="AK25" s="28">
        <v>17.9614511924465</v>
      </c>
      <c r="AL25" s="28">
        <v>182.18036392783401</v>
      </c>
      <c r="AM25" s="28">
        <v>1610.67847400958</v>
      </c>
      <c r="AN25" s="28">
        <v>42.140412310180103</v>
      </c>
      <c r="AO25" s="28">
        <v>1674.98879038522</v>
      </c>
      <c r="AP25" s="28">
        <v>0</v>
      </c>
      <c r="AQ25" s="28">
        <v>15384.8047991863</v>
      </c>
      <c r="AR25" s="28">
        <v>1678.25238795564</v>
      </c>
      <c r="AS25" s="28">
        <v>17094.227447463902</v>
      </c>
      <c r="AT25" s="28">
        <v>36.192712340998099</v>
      </c>
      <c r="AU25" s="28">
        <v>690.03740812807098</v>
      </c>
      <c r="AV25" s="28">
        <v>35.554608982855399</v>
      </c>
      <c r="AW25" s="28">
        <v>7432.7469760684498</v>
      </c>
      <c r="AX25" s="28">
        <v>65.377001931395995</v>
      </c>
      <c r="AY25" s="28">
        <v>65.565141601338993</v>
      </c>
      <c r="AZ25" s="28">
        <v>464.651897091992</v>
      </c>
      <c r="BA25" s="28">
        <v>58.4596972220643</v>
      </c>
      <c r="BB25" s="28">
        <v>66.423113268627603</v>
      </c>
      <c r="BC25" s="28">
        <v>179.894224250359</v>
      </c>
      <c r="BD25" s="28">
        <v>9125.0308044325793</v>
      </c>
      <c r="BE25" s="28">
        <v>7796.8370154240101</v>
      </c>
      <c r="BF25" s="28">
        <v>1328.1937890085701</v>
      </c>
      <c r="BG25" s="28">
        <v>8.6189363886087094</v>
      </c>
      <c r="BH25" s="28">
        <v>4.79974192130127</v>
      </c>
      <c r="BI25" s="28">
        <v>2755.1153257175702</v>
      </c>
      <c r="BJ25" s="28">
        <v>207.021387178738</v>
      </c>
      <c r="BK25" s="28">
        <v>724.44650611959696</v>
      </c>
      <c r="BL25" s="28">
        <v>59.335274931423598</v>
      </c>
      <c r="BM25" s="28">
        <v>95.724415941769195</v>
      </c>
      <c r="BN25" s="28">
        <v>1832.7061137636499</v>
      </c>
      <c r="BO25" s="28">
        <v>587.17998536081905</v>
      </c>
      <c r="BP25" s="28">
        <v>328.17572115738602</v>
      </c>
      <c r="BQ25" s="28">
        <v>798.91831011095996</v>
      </c>
      <c r="BR25" s="28">
        <v>46.049597844363802</v>
      </c>
      <c r="BS25" s="28">
        <v>11269.298432904399</v>
      </c>
      <c r="BT25" s="28">
        <v>4634.7918195913799</v>
      </c>
      <c r="BU25" s="28">
        <v>89.5854504573025</v>
      </c>
      <c r="BV25" s="28">
        <v>2844.3531388316301</v>
      </c>
      <c r="BW25" s="28">
        <v>2409.63844903878</v>
      </c>
      <c r="BX25" s="28">
        <v>1789.91042281205</v>
      </c>
      <c r="BY25" s="28">
        <v>24876.386319896101</v>
      </c>
      <c r="BZ25" s="28">
        <v>1479.4969847596501</v>
      </c>
      <c r="CC25" s="37">
        <f t="shared" si="0"/>
        <v>1.8234377902003999E-3</v>
      </c>
      <c r="CD25" s="25">
        <f t="shared" si="1"/>
        <v>-3.009355197417826E-3</v>
      </c>
      <c r="CE25" s="25">
        <f t="shared" si="2"/>
        <v>2.7318012872350546E-3</v>
      </c>
      <c r="CF25" s="25">
        <f t="shared" si="3"/>
        <v>-2.5682625489480875E-3</v>
      </c>
      <c r="CG25" s="25">
        <f t="shared" si="4"/>
        <v>1.751125912793866E-3</v>
      </c>
      <c r="CH25" s="25">
        <f t="shared" si="5"/>
        <v>1.6878929907143125E-3</v>
      </c>
      <c r="CI25" s="25">
        <f t="shared" si="6"/>
        <v>1.8059406896613432E-3</v>
      </c>
      <c r="CJ25" s="25">
        <f t="shared" si="7"/>
        <v>-1.0964996862298672E-4</v>
      </c>
      <c r="CK25" s="25">
        <f t="shared" si="8"/>
        <v>2.7805639432854573E-3</v>
      </c>
      <c r="CL25" s="79">
        <f t="shared" si="9"/>
        <v>0.15848873667415972</v>
      </c>
      <c r="CM25" s="25">
        <f t="shared" si="10"/>
        <v>2.7294737049815563E-3</v>
      </c>
      <c r="CN25" s="79">
        <f t="shared" si="11"/>
        <v>-0.58467429693106099</v>
      </c>
      <c r="CO25" s="25" t="e">
        <f>+(#REF!-O25)/O25</f>
        <v>#REF!</v>
      </c>
      <c r="CP25" s="25" t="e">
        <f>+(#REF!-P25)/P25</f>
        <v>#REF!</v>
      </c>
      <c r="CQ25" s="79" t="e">
        <f t="shared" si="12"/>
        <v>#DIV/0!</v>
      </c>
    </row>
    <row r="26" spans="1:95" x14ac:dyDescent="0.3">
      <c r="A26" s="30" t="s">
        <v>25</v>
      </c>
      <c r="B26" s="94">
        <v>56920.687910000001</v>
      </c>
      <c r="C26" s="94">
        <v>1360.751473</v>
      </c>
      <c r="D26" s="94">
        <v>22985.809781</v>
      </c>
      <c r="E26" s="94">
        <v>6739.7309046</v>
      </c>
      <c r="F26" s="94">
        <v>3806.0186684</v>
      </c>
      <c r="G26" s="94">
        <v>13083.715273</v>
      </c>
      <c r="H26" s="94">
        <v>13908.726543000001</v>
      </c>
      <c r="I26" s="96">
        <v>67.351999473999996</v>
      </c>
      <c r="J26" s="96">
        <v>70.931292995000007</v>
      </c>
      <c r="K26" s="94">
        <v>4.0718858500000001</v>
      </c>
      <c r="L26" s="96">
        <v>103.25349215999999</v>
      </c>
      <c r="M26" s="94">
        <v>310.20664794999999</v>
      </c>
      <c r="N26" s="96">
        <v>185.75605012</v>
      </c>
      <c r="O26" s="98"/>
      <c r="P26" s="98"/>
      <c r="Q26" s="96"/>
      <c r="R26" s="28"/>
      <c r="S26" s="30" t="s">
        <v>25</v>
      </c>
      <c r="T26" s="28">
        <v>474.36232218325802</v>
      </c>
      <c r="U26" s="28">
        <v>90.176327604898503</v>
      </c>
      <c r="V26" s="28">
        <v>82.528569099294401</v>
      </c>
      <c r="W26" s="28">
        <v>123.534378568457</v>
      </c>
      <c r="X26" s="28">
        <v>264.30746802381401</v>
      </c>
      <c r="Y26" s="28">
        <v>18786.036459762301</v>
      </c>
      <c r="Z26" s="28">
        <v>4.0829541488268699</v>
      </c>
      <c r="AA26" s="28">
        <v>56927.267201027302</v>
      </c>
      <c r="AB26" s="28">
        <v>247.59652482606</v>
      </c>
      <c r="AC26" s="28">
        <v>201.27802616788799</v>
      </c>
      <c r="AD26" s="28">
        <v>51.061637968190702</v>
      </c>
      <c r="AE26" s="28">
        <v>375.97330848492999</v>
      </c>
      <c r="AF26" s="28">
        <v>257.181984748709</v>
      </c>
      <c r="AG26" s="28">
        <v>257.181984748709</v>
      </c>
      <c r="AH26" s="28">
        <v>311.05051172882401</v>
      </c>
      <c r="AI26" s="28">
        <v>14.3286796415537</v>
      </c>
      <c r="AJ26" s="28">
        <v>450.194065210129</v>
      </c>
      <c r="AK26" s="28">
        <v>11.7085882100576</v>
      </c>
      <c r="AL26" s="28">
        <v>360.88692330059598</v>
      </c>
      <c r="AM26" s="28">
        <v>119.09648923367899</v>
      </c>
      <c r="AN26" s="28">
        <v>14.103831615898301</v>
      </c>
      <c r="AO26" s="28">
        <v>1364.1820894726</v>
      </c>
      <c r="AP26" s="28">
        <v>0</v>
      </c>
      <c r="AQ26" s="28">
        <v>20706.1896928346</v>
      </c>
      <c r="AR26" s="28">
        <v>2286.3611218096498</v>
      </c>
      <c r="AS26" s="28">
        <v>23006.8794942858</v>
      </c>
      <c r="AT26" s="28">
        <v>16.272801461972701</v>
      </c>
      <c r="AU26" s="28">
        <v>451.60882423325103</v>
      </c>
      <c r="AV26" s="28">
        <v>68.893295863903205</v>
      </c>
      <c r="AW26" s="28">
        <v>5527.8143447509701</v>
      </c>
      <c r="AX26" s="28">
        <v>264.587806114373</v>
      </c>
      <c r="AY26" s="28">
        <v>90.274489547128297</v>
      </c>
      <c r="AZ26" s="28">
        <v>210.02297238291999</v>
      </c>
      <c r="BA26" s="28">
        <v>40.176578094116699</v>
      </c>
      <c r="BB26" s="28">
        <v>62.426528425844801</v>
      </c>
      <c r="BC26" s="28">
        <v>112.206419658995</v>
      </c>
      <c r="BD26" s="28">
        <v>6752.1873554841204</v>
      </c>
      <c r="BE26" s="28">
        <v>3811.4016493987701</v>
      </c>
      <c r="BF26" s="28">
        <v>2940.7857060853498</v>
      </c>
      <c r="BG26" s="28">
        <v>12.553095817190499</v>
      </c>
      <c r="BH26" s="28">
        <v>3.2528326624855999</v>
      </c>
      <c r="BI26" s="28">
        <v>1283.57762090804</v>
      </c>
      <c r="BJ26" s="28">
        <v>172.674625481189</v>
      </c>
      <c r="BK26" s="28">
        <v>177.98682152362099</v>
      </c>
      <c r="BL26" s="28">
        <v>47.5276552297384</v>
      </c>
      <c r="BM26" s="28">
        <v>101.159025596966</v>
      </c>
      <c r="BN26" s="28">
        <v>456.24590634069102</v>
      </c>
      <c r="BO26" s="28">
        <v>192.54085448889299</v>
      </c>
      <c r="BP26" s="28">
        <v>178.63380981419701</v>
      </c>
      <c r="BQ26" s="28">
        <v>488.63164870232703</v>
      </c>
      <c r="BR26" s="28">
        <v>40.570517235034998</v>
      </c>
      <c r="BS26" s="28">
        <v>13114.5002579144</v>
      </c>
      <c r="BT26" s="28">
        <v>3840.18456165412</v>
      </c>
      <c r="BU26" s="28">
        <v>71.399232932864393</v>
      </c>
      <c r="BV26" s="28">
        <v>119.077988359817</v>
      </c>
      <c r="BW26" s="28">
        <v>2129.3881907416098</v>
      </c>
      <c r="BX26" s="28">
        <v>1117.1497499838499</v>
      </c>
      <c r="BY26" s="28">
        <v>13894.423998001699</v>
      </c>
      <c r="BZ26" s="28">
        <v>1574.51429533802</v>
      </c>
      <c r="CC26" s="37">
        <f t="shared" si="0"/>
        <v>6.2279978669477979E-4</v>
      </c>
      <c r="CD26" s="25">
        <f t="shared" si="1"/>
        <v>1.1558699075640219E-4</v>
      </c>
      <c r="CE26" s="25">
        <f t="shared" si="2"/>
        <v>2.5211190586011752E-3</v>
      </c>
      <c r="CF26" s="25">
        <f t="shared" si="3"/>
        <v>9.1664002645739067E-4</v>
      </c>
      <c r="CG26" s="25">
        <f t="shared" si="4"/>
        <v>1.8482119034780174E-3</v>
      </c>
      <c r="CH26" s="25">
        <f t="shared" si="5"/>
        <v>1.4143338400999074E-3</v>
      </c>
      <c r="CI26" s="25">
        <f t="shared" si="6"/>
        <v>2.3529237890042862E-3</v>
      </c>
      <c r="CJ26" s="25">
        <f t="shared" si="7"/>
        <v>-1.0283144868859133E-3</v>
      </c>
      <c r="CK26" s="25">
        <f t="shared" si="8"/>
        <v>2.7182242416912967E-3</v>
      </c>
      <c r="CL26" s="79">
        <f t="shared" si="9"/>
        <v>1.4907824362025821</v>
      </c>
      <c r="CM26" s="25">
        <f t="shared" si="10"/>
        <v>2.7203278343668254E-3</v>
      </c>
      <c r="CN26" s="79">
        <f t="shared" si="11"/>
        <v>-0.35885539579065318</v>
      </c>
      <c r="CO26" s="25" t="e">
        <f>+(#REF!-O26)/O26</f>
        <v>#REF!</v>
      </c>
      <c r="CP26" s="25" t="e">
        <f>+(#REF!-P26)/P26</f>
        <v>#REF!</v>
      </c>
      <c r="CQ26" s="79" t="e">
        <f t="shared" si="12"/>
        <v>#DIV/0!</v>
      </c>
    </row>
    <row r="27" spans="1:95" x14ac:dyDescent="0.3">
      <c r="A27" s="30" t="s">
        <v>26</v>
      </c>
      <c r="B27" s="94">
        <v>8066.2324495000003</v>
      </c>
      <c r="C27" s="94">
        <v>63.370806786999999</v>
      </c>
      <c r="D27" s="94">
        <v>6281.0523701000002</v>
      </c>
      <c r="E27" s="94">
        <v>5559.5070598000002</v>
      </c>
      <c r="F27" s="94">
        <v>1803.1360383000001</v>
      </c>
      <c r="G27" s="94">
        <v>2796.3432078999999</v>
      </c>
      <c r="H27" s="94">
        <v>3477.0740888999999</v>
      </c>
      <c r="I27" s="96">
        <v>11.305308941</v>
      </c>
      <c r="J27" s="96">
        <v>9.7512779921000003</v>
      </c>
      <c r="K27" s="94"/>
      <c r="L27" s="96">
        <v>42.235381337</v>
      </c>
      <c r="M27" s="94">
        <v>30.825783999999999</v>
      </c>
      <c r="N27" s="96">
        <v>5.2585971803999998</v>
      </c>
      <c r="O27" s="98"/>
      <c r="P27" s="98"/>
      <c r="Q27" s="96"/>
      <c r="R27" s="28"/>
      <c r="S27" s="30" t="s">
        <v>26</v>
      </c>
      <c r="T27" s="28">
        <v>7.0766056199385696</v>
      </c>
      <c r="U27" s="28">
        <v>21.595810633097098</v>
      </c>
      <c r="V27" s="28">
        <v>21.553103116403101</v>
      </c>
      <c r="W27" s="28">
        <v>26.975539016311401</v>
      </c>
      <c r="X27" s="28">
        <v>220.631135278979</v>
      </c>
      <c r="Y27" s="28">
        <v>9140.4233233314899</v>
      </c>
      <c r="Z27" s="28">
        <v>0</v>
      </c>
      <c r="AA27" s="28">
        <v>8016.4930272788997</v>
      </c>
      <c r="AB27" s="28">
        <v>84.125390048538804</v>
      </c>
      <c r="AC27" s="28">
        <v>166.39656179296199</v>
      </c>
      <c r="AD27" s="28">
        <v>13.881158791234499</v>
      </c>
      <c r="AE27" s="28">
        <v>17.663911188709601</v>
      </c>
      <c r="AF27" s="28">
        <v>70.166871864822596</v>
      </c>
      <c r="AG27" s="28">
        <v>70.166871864822596</v>
      </c>
      <c r="AH27" s="28">
        <v>30.909850923923901</v>
      </c>
      <c r="AI27" s="28">
        <v>2.91435500961766</v>
      </c>
      <c r="AJ27" s="28">
        <v>38.510413797621197</v>
      </c>
      <c r="AK27" s="28">
        <v>1.27298909076762</v>
      </c>
      <c r="AL27" s="28">
        <v>2.5544943972747598</v>
      </c>
      <c r="AM27" s="28">
        <v>60.792287800933003</v>
      </c>
      <c r="AN27" s="28">
        <v>2.53623353441884</v>
      </c>
      <c r="AO27" s="28">
        <v>63.543192554991698</v>
      </c>
      <c r="AP27" s="28">
        <v>0</v>
      </c>
      <c r="AQ27" s="28">
        <v>5659.3912439661099</v>
      </c>
      <c r="AR27" s="28">
        <v>625.90658266964294</v>
      </c>
      <c r="AS27" s="28">
        <v>6288.21218164537</v>
      </c>
      <c r="AT27" s="28">
        <v>2.9243127741774</v>
      </c>
      <c r="AU27" s="28">
        <v>146.23249140059499</v>
      </c>
      <c r="AV27" s="28">
        <v>43.298079035002502</v>
      </c>
      <c r="AW27" s="28">
        <v>1578.9325175515601</v>
      </c>
      <c r="AX27" s="28">
        <v>51.933268446350098</v>
      </c>
      <c r="AY27" s="28">
        <v>15.554077728767499</v>
      </c>
      <c r="AZ27" s="28">
        <v>114.29256082331599</v>
      </c>
      <c r="BA27" s="28">
        <v>26.751511981828401</v>
      </c>
      <c r="BB27" s="28">
        <v>30.368899780529901</v>
      </c>
      <c r="BC27" s="28">
        <v>27.8709650647789</v>
      </c>
      <c r="BD27" s="28">
        <v>5569.86412880634</v>
      </c>
      <c r="BE27" s="28">
        <v>1805.8828731526401</v>
      </c>
      <c r="BF27" s="28">
        <v>3763.9812556536899</v>
      </c>
      <c r="BG27" s="28">
        <v>3.68777166708003</v>
      </c>
      <c r="BH27" s="28">
        <v>1.00487925054632</v>
      </c>
      <c r="BI27" s="28">
        <v>711.07931692640295</v>
      </c>
      <c r="BJ27" s="28">
        <v>14.8400510011812</v>
      </c>
      <c r="BK27" s="28">
        <v>123.765438271907</v>
      </c>
      <c r="BL27" s="28">
        <v>14.320546051860999</v>
      </c>
      <c r="BM27" s="28">
        <v>13.556835412346899</v>
      </c>
      <c r="BN27" s="28">
        <v>315.275095351554</v>
      </c>
      <c r="BO27" s="28">
        <v>264.136456897605</v>
      </c>
      <c r="BP27" s="28">
        <v>131.79939460123299</v>
      </c>
      <c r="BQ27" s="28">
        <v>162.15806075291101</v>
      </c>
      <c r="BR27" s="28">
        <v>4.3261210050451497</v>
      </c>
      <c r="BS27" s="28">
        <v>2803.0896139272099</v>
      </c>
      <c r="BT27" s="28">
        <v>760.82682604451895</v>
      </c>
      <c r="BU27" s="28">
        <v>4.8018553114965297</v>
      </c>
      <c r="BV27" s="28">
        <v>211.47138800858599</v>
      </c>
      <c r="BW27" s="28">
        <v>345.79375358317998</v>
      </c>
      <c r="BX27" s="28">
        <v>309.05851092934802</v>
      </c>
      <c r="BY27" s="28">
        <v>3481.7237943263999</v>
      </c>
      <c r="BZ27" s="28">
        <v>87.454733881437406</v>
      </c>
      <c r="CC27" s="37">
        <f t="shared" si="0"/>
        <v>4.634632110736269E-4</v>
      </c>
      <c r="CD27" s="25">
        <f t="shared" si="1"/>
        <v>-6.1663760042253339E-3</v>
      </c>
      <c r="CE27" s="25">
        <f t="shared" si="2"/>
        <v>2.7202710006693875E-3</v>
      </c>
      <c r="CF27" s="25">
        <f t="shared" si="3"/>
        <v>1.1399063601910165E-3</v>
      </c>
      <c r="CG27" s="25">
        <f t="shared" si="4"/>
        <v>1.8629473611483029E-3</v>
      </c>
      <c r="CH27" s="25">
        <f t="shared" si="5"/>
        <v>1.5233652893043336E-3</v>
      </c>
      <c r="CI27" s="25">
        <f t="shared" si="6"/>
        <v>2.4125815486992514E-3</v>
      </c>
      <c r="CJ27" s="25">
        <f t="shared" si="7"/>
        <v>1.3372465778751939E-3</v>
      </c>
      <c r="CK27" s="25" t="e">
        <f t="shared" si="8"/>
        <v>#DIV/0!</v>
      </c>
      <c r="CL27" s="79">
        <f t="shared" si="9"/>
        <v>0.66132918997355938</v>
      </c>
      <c r="CM27" s="25">
        <f t="shared" si="10"/>
        <v>2.7271625572897903E-3</v>
      </c>
      <c r="CN27" s="79">
        <f t="shared" si="11"/>
        <v>10.560552313746303</v>
      </c>
      <c r="CO27" s="25" t="e">
        <f>+(#REF!-O27)/O27</f>
        <v>#REF!</v>
      </c>
      <c r="CP27" s="25" t="e">
        <f>+(#REF!-P27)/P27</f>
        <v>#REF!</v>
      </c>
      <c r="CQ27" s="79" t="e">
        <f t="shared" si="12"/>
        <v>#DIV/0!</v>
      </c>
    </row>
    <row r="28" spans="1:95" x14ac:dyDescent="0.3">
      <c r="A28" s="30" t="s">
        <v>27</v>
      </c>
      <c r="B28" s="94">
        <v>10418.370835</v>
      </c>
      <c r="C28" s="94">
        <v>2762.0347424000001</v>
      </c>
      <c r="D28" s="94">
        <v>8270.5481999000003</v>
      </c>
      <c r="E28" s="94">
        <v>4203.4537262000003</v>
      </c>
      <c r="F28" s="94">
        <v>2110.8222135000001</v>
      </c>
      <c r="G28" s="94">
        <v>1932.1438181000001</v>
      </c>
      <c r="H28" s="94">
        <v>5388.0247841</v>
      </c>
      <c r="I28" s="96">
        <v>109.56275746999999</v>
      </c>
      <c r="J28" s="96">
        <v>28.580721791999999</v>
      </c>
      <c r="K28" s="94">
        <v>6.2251622063000003</v>
      </c>
      <c r="L28" s="96">
        <v>70.374924594999996</v>
      </c>
      <c r="M28" s="94">
        <v>90.646694999999994</v>
      </c>
      <c r="N28" s="96">
        <v>26.264097411000002</v>
      </c>
      <c r="O28" s="98"/>
      <c r="P28" s="98"/>
      <c r="Q28" s="96"/>
      <c r="R28" s="28"/>
      <c r="S28" s="30" t="s">
        <v>27</v>
      </c>
      <c r="T28" s="28">
        <v>208.423219280589</v>
      </c>
      <c r="U28" s="28">
        <v>39.645203197501701</v>
      </c>
      <c r="V28" s="28">
        <v>38.659760239039201</v>
      </c>
      <c r="W28" s="28">
        <v>61.626719750788901</v>
      </c>
      <c r="X28" s="28">
        <v>264.03332754609602</v>
      </c>
      <c r="Y28" s="28">
        <v>6488.78304984031</v>
      </c>
      <c r="Z28" s="28">
        <v>6.2422205738200098</v>
      </c>
      <c r="AA28" s="28">
        <v>10366.4333607266</v>
      </c>
      <c r="AB28" s="28">
        <v>115.51993564405601</v>
      </c>
      <c r="AC28" s="28">
        <v>95.702551320739403</v>
      </c>
      <c r="AD28" s="28">
        <v>27.5921583527781</v>
      </c>
      <c r="AE28" s="28">
        <v>546.96441524013301</v>
      </c>
      <c r="AF28" s="28">
        <v>133.28689225919501</v>
      </c>
      <c r="AG28" s="28">
        <v>133.28689225919501</v>
      </c>
      <c r="AH28" s="28">
        <v>90.894903562802199</v>
      </c>
      <c r="AI28" s="28">
        <v>6.5817461427006796</v>
      </c>
      <c r="AJ28" s="28">
        <v>248.495776244849</v>
      </c>
      <c r="AK28" s="28">
        <v>4.1385702829311999</v>
      </c>
      <c r="AL28" s="28">
        <v>38.753339212916003</v>
      </c>
      <c r="AM28" s="28">
        <v>100.76336774549701</v>
      </c>
      <c r="AN28" s="28">
        <v>4.7061998557085802</v>
      </c>
      <c r="AO28" s="28">
        <v>2769.5838247852298</v>
      </c>
      <c r="AP28" s="28">
        <v>0</v>
      </c>
      <c r="AQ28" s="28">
        <v>7445.4249995210703</v>
      </c>
      <c r="AR28" s="28">
        <v>820.68861308286</v>
      </c>
      <c r="AS28" s="28">
        <v>8272.6953587466305</v>
      </c>
      <c r="AT28" s="28">
        <v>5.4332760701789597</v>
      </c>
      <c r="AU28" s="28">
        <v>191.015944966131</v>
      </c>
      <c r="AV28" s="28">
        <v>14.959990823506701</v>
      </c>
      <c r="AW28" s="28">
        <v>1990.0584488346501</v>
      </c>
      <c r="AX28" s="28">
        <v>27.244284681002799</v>
      </c>
      <c r="AY28" s="28">
        <v>19.007337691712902</v>
      </c>
      <c r="AZ28" s="28">
        <v>134.74179715647799</v>
      </c>
      <c r="BA28" s="28">
        <v>19.735265041343599</v>
      </c>
      <c r="BB28" s="28">
        <v>19.468139728390501</v>
      </c>
      <c r="BC28" s="28">
        <v>11.402629657006701</v>
      </c>
      <c r="BD28" s="28">
        <v>4211.0624010507599</v>
      </c>
      <c r="BE28" s="28">
        <v>2113.9744384987598</v>
      </c>
      <c r="BF28" s="28">
        <v>2097.0879625520001</v>
      </c>
      <c r="BG28" s="28">
        <v>1.6622151172913899</v>
      </c>
      <c r="BH28" s="28">
        <v>0.84746576662255402</v>
      </c>
      <c r="BI28" s="28">
        <v>1104.5103103937399</v>
      </c>
      <c r="BJ28" s="28">
        <v>2.4452938342423498</v>
      </c>
      <c r="BK28" s="28">
        <v>139.25085288536101</v>
      </c>
      <c r="BL28" s="28">
        <v>25.258950114100202</v>
      </c>
      <c r="BM28" s="28">
        <v>16.0505608615012</v>
      </c>
      <c r="BN28" s="28">
        <v>355.66245171754298</v>
      </c>
      <c r="BO28" s="28">
        <v>132.073356401767</v>
      </c>
      <c r="BP28" s="28">
        <v>79.889978078120805</v>
      </c>
      <c r="BQ28" s="28">
        <v>138.33934092132401</v>
      </c>
      <c r="BR28" s="28">
        <v>3.4975740294676698</v>
      </c>
      <c r="BS28" s="28">
        <v>1935.0307576042101</v>
      </c>
      <c r="BT28" s="28">
        <v>1165.24454313654</v>
      </c>
      <c r="BU28" s="28">
        <v>6.8450579565423002</v>
      </c>
      <c r="BV28" s="28">
        <v>9.7159139112832307</v>
      </c>
      <c r="BW28" s="28">
        <v>686.88991297673999</v>
      </c>
      <c r="BX28" s="28">
        <v>439.39803052878</v>
      </c>
      <c r="BY28" s="28">
        <v>5393.4453339153497</v>
      </c>
      <c r="BZ28" s="28">
        <v>256.68379671019801</v>
      </c>
      <c r="CC28" s="37">
        <f t="shared" si="0"/>
        <v>7.9559875678751678E-4</v>
      </c>
      <c r="CD28" s="25">
        <f t="shared" si="1"/>
        <v>-4.9851819536811349E-3</v>
      </c>
      <c r="CE28" s="25">
        <f t="shared" si="2"/>
        <v>2.7331598221208772E-3</v>
      </c>
      <c r="CF28" s="25">
        <f t="shared" si="3"/>
        <v>2.5961505751893838E-4</v>
      </c>
      <c r="CG28" s="25">
        <f t="shared" si="4"/>
        <v>1.8101007757822948E-3</v>
      </c>
      <c r="CH28" s="25">
        <f t="shared" si="5"/>
        <v>1.4933635711237604E-3</v>
      </c>
      <c r="CI28" s="25">
        <f t="shared" si="6"/>
        <v>1.4941638801240417E-3</v>
      </c>
      <c r="CJ28" s="25">
        <f t="shared" si="7"/>
        <v>1.0060365407645563E-3</v>
      </c>
      <c r="CK28" s="25">
        <f t="shared" si="8"/>
        <v>2.7402286004284534E-3</v>
      </c>
      <c r="CL28" s="79">
        <f t="shared" si="9"/>
        <v>0.8939543171981571</v>
      </c>
      <c r="CM28" s="25">
        <f t="shared" si="10"/>
        <v>2.7381976011613533E-3</v>
      </c>
      <c r="CN28" s="79">
        <f t="shared" si="11"/>
        <v>2.8365440916806457</v>
      </c>
      <c r="CO28" s="25" t="e">
        <f>+(#REF!-O28)/O28</f>
        <v>#REF!</v>
      </c>
      <c r="CP28" s="25" t="e">
        <f>+(#REF!-P28)/P28</f>
        <v>#REF!</v>
      </c>
      <c r="CQ28" s="79" t="e">
        <f t="shared" si="12"/>
        <v>#DIV/0!</v>
      </c>
    </row>
    <row r="29" spans="1:95" x14ac:dyDescent="0.3">
      <c r="A29" s="30" t="s">
        <v>28</v>
      </c>
      <c r="B29" s="94">
        <v>9030.0542048000007</v>
      </c>
      <c r="C29" s="94">
        <v>25.479677349999999</v>
      </c>
      <c r="D29" s="94">
        <v>8061.9380479000001</v>
      </c>
      <c r="E29" s="94">
        <v>3200.5272503000001</v>
      </c>
      <c r="F29" s="94">
        <v>1580.6094081000001</v>
      </c>
      <c r="G29" s="94">
        <v>1447.9574829000001</v>
      </c>
      <c r="H29" s="94">
        <v>2263.8312848</v>
      </c>
      <c r="I29" s="96">
        <v>25.989487323999999</v>
      </c>
      <c r="J29" s="96">
        <v>12.305698080000001</v>
      </c>
      <c r="K29" s="94">
        <v>0.76631143950000002</v>
      </c>
      <c r="L29" s="96">
        <v>76.506337744999996</v>
      </c>
      <c r="M29" s="94">
        <v>18.163825221</v>
      </c>
      <c r="N29" s="96">
        <v>11.194614327</v>
      </c>
      <c r="O29" s="98"/>
      <c r="P29" s="98"/>
      <c r="Q29" s="96"/>
      <c r="R29" s="28"/>
      <c r="S29" s="30" t="s">
        <v>28</v>
      </c>
      <c r="T29" s="28">
        <v>21.823988213783998</v>
      </c>
      <c r="U29" s="28">
        <v>37.968552318643802</v>
      </c>
      <c r="V29" s="28">
        <v>37.824763633857003</v>
      </c>
      <c r="W29" s="28">
        <v>64.745413738967201</v>
      </c>
      <c r="X29" s="28">
        <v>64.380171703422207</v>
      </c>
      <c r="Y29" s="28">
        <v>1022.36803423484</v>
      </c>
      <c r="Z29" s="28">
        <v>0.76823574910667003</v>
      </c>
      <c r="AA29" s="28">
        <v>8895.5450027943607</v>
      </c>
      <c r="AB29" s="28">
        <v>127.513645605997</v>
      </c>
      <c r="AC29" s="28">
        <v>113.46887720496299</v>
      </c>
      <c r="AD29" s="28">
        <v>35.517085952852597</v>
      </c>
      <c r="AE29" s="28">
        <v>10.463482627016999</v>
      </c>
      <c r="AF29" s="28">
        <v>182.14838308167</v>
      </c>
      <c r="AG29" s="28">
        <v>182.14838308167</v>
      </c>
      <c r="AH29" s="28">
        <v>18.2126576460766</v>
      </c>
      <c r="AI29" s="28">
        <v>23.4901424392202</v>
      </c>
      <c r="AJ29" s="28">
        <v>127.905969541381</v>
      </c>
      <c r="AK29" s="28">
        <v>1.02752863111452</v>
      </c>
      <c r="AL29" s="28">
        <v>19.220612125761701</v>
      </c>
      <c r="AM29" s="28">
        <v>20.535780378297801</v>
      </c>
      <c r="AN29" s="28">
        <v>5.0493961891783599</v>
      </c>
      <c r="AO29" s="28">
        <v>25.523225775779</v>
      </c>
      <c r="AP29" s="28">
        <v>0</v>
      </c>
      <c r="AQ29" s="28">
        <v>7206.4492461405398</v>
      </c>
      <c r="AR29" s="28">
        <v>777.22687295314597</v>
      </c>
      <c r="AS29" s="28">
        <v>8007.1662615329096</v>
      </c>
      <c r="AT29" s="28">
        <v>1.4749305860561599</v>
      </c>
      <c r="AU29" s="28">
        <v>82.459925558414298</v>
      </c>
      <c r="AV29" s="28">
        <v>33.9288120016313</v>
      </c>
      <c r="AW29" s="28">
        <v>967.95792007209195</v>
      </c>
      <c r="AX29" s="28">
        <v>75.026964827350497</v>
      </c>
      <c r="AY29" s="28">
        <v>12.724066848658101</v>
      </c>
      <c r="AZ29" s="28">
        <v>154.009980213517</v>
      </c>
      <c r="BA29" s="28">
        <v>18.649841382628601</v>
      </c>
      <c r="BB29" s="28">
        <v>24.956036971510699</v>
      </c>
      <c r="BC29" s="28">
        <v>18.174995479643002</v>
      </c>
      <c r="BD29" s="28">
        <v>3196.93383807787</v>
      </c>
      <c r="BE29" s="28">
        <v>1580.79535361219</v>
      </c>
      <c r="BF29" s="28">
        <v>1616.13848446568</v>
      </c>
      <c r="BG29" s="28">
        <v>4.7398142403258401</v>
      </c>
      <c r="BH29" s="28">
        <v>0.80374680893864003</v>
      </c>
      <c r="BI29" s="28">
        <v>704.27367176485495</v>
      </c>
      <c r="BJ29" s="28">
        <v>9.8789870682385708</v>
      </c>
      <c r="BK29" s="28">
        <v>71.7515175394214</v>
      </c>
      <c r="BL29" s="28">
        <v>13.040616996422999</v>
      </c>
      <c r="BM29" s="28">
        <v>13.834958329117001</v>
      </c>
      <c r="BN29" s="28">
        <v>190.393566411481</v>
      </c>
      <c r="BO29" s="28">
        <v>104.829893787971</v>
      </c>
      <c r="BP29" s="28">
        <v>86.927815786967201</v>
      </c>
      <c r="BQ29" s="28">
        <v>133.68758265734101</v>
      </c>
      <c r="BR29" s="28">
        <v>13.992378284142699</v>
      </c>
      <c r="BS29" s="28">
        <v>1441.3761549866899</v>
      </c>
      <c r="BT29" s="28">
        <v>602.36815457257501</v>
      </c>
      <c r="BU29" s="28">
        <v>1.36033471488781</v>
      </c>
      <c r="BV29" s="28">
        <v>3.4872605553934002</v>
      </c>
      <c r="BW29" s="28">
        <v>203.346435882908</v>
      </c>
      <c r="BX29" s="28">
        <v>75.130030108861504</v>
      </c>
      <c r="BY29" s="28">
        <v>2249.7017286441001</v>
      </c>
      <c r="BZ29" s="28">
        <v>97.240400419212705</v>
      </c>
      <c r="CC29" s="37">
        <f t="shared" si="0"/>
        <v>2.9336399010557318E-3</v>
      </c>
      <c r="CD29" s="25">
        <f t="shared" si="1"/>
        <v>-1.4895724760338701E-2</v>
      </c>
      <c r="CE29" s="25">
        <f t="shared" si="2"/>
        <v>1.7091435335228398E-3</v>
      </c>
      <c r="CF29" s="25">
        <f t="shared" si="3"/>
        <v>-6.7938733889623022E-3</v>
      </c>
      <c r="CG29" s="25">
        <f t="shared" si="4"/>
        <v>-1.1227563276623651E-3</v>
      </c>
      <c r="CH29" s="25">
        <f t="shared" si="5"/>
        <v>1.1764165848751051E-4</v>
      </c>
      <c r="CI29" s="25">
        <f t="shared" si="6"/>
        <v>-4.5452494227447267E-3</v>
      </c>
      <c r="CJ29" s="25">
        <f t="shared" si="7"/>
        <v>-6.2414351505652409E-3</v>
      </c>
      <c r="CK29" s="25">
        <f t="shared" si="8"/>
        <v>2.511132559792623E-3</v>
      </c>
      <c r="CL29" s="79">
        <f t="shared" si="9"/>
        <v>1.3808273726129852</v>
      </c>
      <c r="CM29" s="25">
        <f t="shared" si="10"/>
        <v>2.6884438978273832E-3</v>
      </c>
      <c r="CN29" s="79">
        <f t="shared" si="11"/>
        <v>0.8344339321068065</v>
      </c>
      <c r="CO29" s="25" t="e">
        <f>+(#REF!-O29)/O29</f>
        <v>#REF!</v>
      </c>
      <c r="CP29" s="25" t="e">
        <f>+(#REF!-P29)/P29</f>
        <v>#REF!</v>
      </c>
      <c r="CQ29" s="79" t="e">
        <f t="shared" si="12"/>
        <v>#DIV/0!</v>
      </c>
    </row>
    <row r="30" spans="1:95" x14ac:dyDescent="0.3">
      <c r="A30" s="30" t="s">
        <v>29</v>
      </c>
      <c r="B30" s="94">
        <v>2366.9015128000001</v>
      </c>
      <c r="C30" s="94">
        <v>18.931137499999998</v>
      </c>
      <c r="D30" s="94">
        <v>823.38964065000005</v>
      </c>
      <c r="E30" s="94">
        <v>302.42856162999999</v>
      </c>
      <c r="F30" s="94">
        <v>277.63035438999998</v>
      </c>
      <c r="G30" s="94">
        <v>704.99937083999998</v>
      </c>
      <c r="H30" s="94">
        <v>346.30200841999999</v>
      </c>
      <c r="I30" s="96">
        <v>5.4549626078999998</v>
      </c>
      <c r="J30" s="96">
        <v>3.8718102391000002</v>
      </c>
      <c r="K30" s="94">
        <v>7.4738579999999999E-2</v>
      </c>
      <c r="L30" s="96">
        <v>17.204515653000001</v>
      </c>
      <c r="M30" s="94">
        <v>4.3761998000000002</v>
      </c>
      <c r="N30" s="96">
        <v>9.6804069177999992</v>
      </c>
      <c r="O30" s="98"/>
      <c r="P30" s="98"/>
      <c r="Q30" s="96"/>
      <c r="R30" s="28"/>
      <c r="S30" s="30" t="s">
        <v>29</v>
      </c>
      <c r="T30" s="28">
        <v>7.9229379718821402</v>
      </c>
      <c r="U30" s="28">
        <v>8.0584678969795096</v>
      </c>
      <c r="V30" s="28">
        <v>8.0224151133666997</v>
      </c>
      <c r="W30" s="28">
        <v>12.087875887150901</v>
      </c>
      <c r="X30" s="28">
        <v>7.83465796079357</v>
      </c>
      <c r="Y30" s="28">
        <v>739.50770897041002</v>
      </c>
      <c r="Z30" s="28">
        <v>7.4880627017642504E-2</v>
      </c>
      <c r="AA30" s="28">
        <v>2338.2740878652098</v>
      </c>
      <c r="AB30" s="28">
        <v>27.058351361914401</v>
      </c>
      <c r="AC30" s="28">
        <v>14.112341805919399</v>
      </c>
      <c r="AD30" s="28">
        <v>6.2581758419977103</v>
      </c>
      <c r="AE30" s="28">
        <v>26.490004370870601</v>
      </c>
      <c r="AF30" s="28">
        <v>33.7921395554282</v>
      </c>
      <c r="AG30" s="28">
        <v>33.7921395554282</v>
      </c>
      <c r="AH30" s="28">
        <v>4.3857489381989199</v>
      </c>
      <c r="AI30" s="28">
        <v>2.37156886765103</v>
      </c>
      <c r="AJ30" s="28">
        <v>7.5363942717505203</v>
      </c>
      <c r="AK30" s="28">
        <v>0.25912583779435899</v>
      </c>
      <c r="AL30" s="28">
        <v>3.4188024500759102</v>
      </c>
      <c r="AM30" s="28">
        <v>7.6730458315962</v>
      </c>
      <c r="AN30" s="28">
        <v>0.83457318165865801</v>
      </c>
      <c r="AO30" s="28">
        <v>18.9783430612278</v>
      </c>
      <c r="AP30" s="28">
        <v>0</v>
      </c>
      <c r="AQ30" s="28">
        <v>736.88023646995896</v>
      </c>
      <c r="AR30" s="28">
        <v>79.503922297215993</v>
      </c>
      <c r="AS30" s="28">
        <v>818.75572763482603</v>
      </c>
      <c r="AT30" s="28">
        <v>0.42482440236774999</v>
      </c>
      <c r="AU30" s="28">
        <v>14.6075140980781</v>
      </c>
      <c r="AV30" s="28">
        <v>0.46651937512234898</v>
      </c>
      <c r="AW30" s="28">
        <v>115.34122064256999</v>
      </c>
      <c r="AX30" s="28">
        <v>3.7878129880895299</v>
      </c>
      <c r="AY30" s="28">
        <v>2.53794240932113</v>
      </c>
      <c r="AZ30" s="28">
        <v>32.962110418492301</v>
      </c>
      <c r="BA30" s="28">
        <v>1.0655754712654999</v>
      </c>
      <c r="BB30" s="28">
        <v>3.8068176811785901</v>
      </c>
      <c r="BC30" s="28">
        <v>4.2525024123965904</v>
      </c>
      <c r="BD30" s="28">
        <v>302.18705519654497</v>
      </c>
      <c r="BE30" s="28">
        <v>277.47490035491899</v>
      </c>
      <c r="BF30" s="28">
        <v>24.712154841625399</v>
      </c>
      <c r="BG30" s="28">
        <v>0.120852578801457</v>
      </c>
      <c r="BH30" s="28">
        <v>1.2932422258061099E-2</v>
      </c>
      <c r="BI30" s="28">
        <v>90.516266437386093</v>
      </c>
      <c r="BJ30" s="28">
        <v>6.8092188889189096</v>
      </c>
      <c r="BK30" s="28">
        <v>19.8017995006531</v>
      </c>
      <c r="BL30" s="28">
        <v>2.6142459676921699</v>
      </c>
      <c r="BM30" s="28">
        <v>1.66640967840076</v>
      </c>
      <c r="BN30" s="28">
        <v>51.786005213930899</v>
      </c>
      <c r="BO30" s="28">
        <v>4.1781703947595297</v>
      </c>
      <c r="BP30" s="28">
        <v>6.5254061995566097</v>
      </c>
      <c r="BQ30" s="28">
        <v>48.720497672470202</v>
      </c>
      <c r="BR30" s="28">
        <v>2.19850389854329E-2</v>
      </c>
      <c r="BS30" s="28">
        <v>706.19955155695902</v>
      </c>
      <c r="BT30" s="28">
        <v>64.917879595230303</v>
      </c>
      <c r="BU30" s="28">
        <v>8.9125705458137201</v>
      </c>
      <c r="BV30" s="28">
        <v>4.4888113560187799</v>
      </c>
      <c r="BW30" s="28">
        <v>26.823246654454799</v>
      </c>
      <c r="BX30" s="28">
        <v>18.458424699383201</v>
      </c>
      <c r="BY30" s="28">
        <v>344.07359171502998</v>
      </c>
      <c r="BZ30" s="28">
        <v>11.7803947293622</v>
      </c>
      <c r="CC30" s="37">
        <f t="shared" si="0"/>
        <v>2.8965523997027541E-3</v>
      </c>
      <c r="CD30" s="25">
        <f t="shared" si="1"/>
        <v>-1.2094894857253508E-2</v>
      </c>
      <c r="CE30" s="25">
        <f t="shared" si="2"/>
        <v>2.4935406669462918E-3</v>
      </c>
      <c r="CF30" s="25">
        <f t="shared" si="3"/>
        <v>-5.6278495458309558E-3</v>
      </c>
      <c r="CG30" s="25">
        <f t="shared" si="4"/>
        <v>-7.985569621908968E-4</v>
      </c>
      <c r="CH30" s="25">
        <f t="shared" si="5"/>
        <v>-5.5993169559053195E-4</v>
      </c>
      <c r="CI30" s="25">
        <f t="shared" si="6"/>
        <v>1.7023855149388793E-3</v>
      </c>
      <c r="CJ30" s="25">
        <f t="shared" si="7"/>
        <v>-6.4348939676588893E-3</v>
      </c>
      <c r="CK30" s="25">
        <f t="shared" si="8"/>
        <v>1.9005849140096699E-3</v>
      </c>
      <c r="CL30" s="79">
        <f t="shared" si="9"/>
        <v>0.9641436142107126</v>
      </c>
      <c r="CM30" s="25">
        <f t="shared" si="10"/>
        <v>2.1820617511384352E-3</v>
      </c>
      <c r="CN30" s="79">
        <f t="shared" si="11"/>
        <v>-0.20736329611441567</v>
      </c>
      <c r="CO30" s="25" t="e">
        <f>+(#REF!-O30)/O30</f>
        <v>#REF!</v>
      </c>
      <c r="CP30" s="25" t="e">
        <f>+(#REF!-P30)/P30</f>
        <v>#REF!</v>
      </c>
      <c r="CQ30" s="79" t="e">
        <f t="shared" si="12"/>
        <v>#DIV/0!</v>
      </c>
    </row>
    <row r="31" spans="1:95" x14ac:dyDescent="0.3">
      <c r="A31" s="30" t="s">
        <v>30</v>
      </c>
      <c r="B31" s="94">
        <v>11005.165373</v>
      </c>
      <c r="C31" s="94">
        <v>749.02644452000004</v>
      </c>
      <c r="D31" s="94">
        <v>7994.0532032000001</v>
      </c>
      <c r="E31" s="94">
        <v>1980.6730973000001</v>
      </c>
      <c r="F31" s="94">
        <v>1564.5729197000001</v>
      </c>
      <c r="G31" s="94">
        <v>1217.4141806</v>
      </c>
      <c r="H31" s="94">
        <v>7399.7640229999997</v>
      </c>
      <c r="I31" s="96">
        <v>28.070692055999999</v>
      </c>
      <c r="J31" s="96">
        <v>32.994954108999998</v>
      </c>
      <c r="K31" s="94">
        <v>5.0830000000000002</v>
      </c>
      <c r="L31" s="96">
        <v>136.20893276000001</v>
      </c>
      <c r="M31" s="94">
        <v>42.770478547000003</v>
      </c>
      <c r="N31" s="96">
        <v>40.267400211999998</v>
      </c>
      <c r="O31" s="98"/>
      <c r="P31" s="98"/>
      <c r="Q31" s="96"/>
      <c r="R31" s="28"/>
      <c r="S31" s="30" t="s">
        <v>30</v>
      </c>
      <c r="T31" s="28">
        <v>356.11634613550098</v>
      </c>
      <c r="U31" s="28">
        <v>40.749402847981997</v>
      </c>
      <c r="V31" s="28">
        <v>40.2263796094932</v>
      </c>
      <c r="W31" s="28">
        <v>64.518981321681693</v>
      </c>
      <c r="X31" s="28">
        <v>277.78149001563798</v>
      </c>
      <c r="Y31" s="28">
        <v>12383.8133912789</v>
      </c>
      <c r="Z31" s="28">
        <v>5.0968718994580096</v>
      </c>
      <c r="AA31" s="28">
        <v>10880.975725127701</v>
      </c>
      <c r="AB31" s="28">
        <v>176.874044121483</v>
      </c>
      <c r="AC31" s="28">
        <v>323.08482646885699</v>
      </c>
      <c r="AD31" s="28">
        <v>44.878599114669598</v>
      </c>
      <c r="AE31" s="28">
        <v>34.406261207677296</v>
      </c>
      <c r="AF31" s="28">
        <v>248.325859922684</v>
      </c>
      <c r="AG31" s="28">
        <v>248.325859922684</v>
      </c>
      <c r="AH31" s="28">
        <v>42.863928541662297</v>
      </c>
      <c r="AI31" s="28">
        <v>23.8725423752376</v>
      </c>
      <c r="AJ31" s="28">
        <v>202.77681748487299</v>
      </c>
      <c r="AK31" s="28">
        <v>1.3423271861299599</v>
      </c>
      <c r="AL31" s="28">
        <v>51.088219582369597</v>
      </c>
      <c r="AM31" s="28">
        <v>186.367965086281</v>
      </c>
      <c r="AN31" s="28">
        <v>4.5097232028557501</v>
      </c>
      <c r="AO31" s="28">
        <v>750.84868484201297</v>
      </c>
      <c r="AP31" s="28">
        <v>0</v>
      </c>
      <c r="AQ31" s="28">
        <v>7153.3804671593998</v>
      </c>
      <c r="AR31" s="28">
        <v>770.94969090097402</v>
      </c>
      <c r="AS31" s="28">
        <v>7948.2027004356096</v>
      </c>
      <c r="AT31" s="28">
        <v>10.305569012474001</v>
      </c>
      <c r="AU31" s="28">
        <v>264.39955407695197</v>
      </c>
      <c r="AV31" s="28">
        <v>25.3029872004056</v>
      </c>
      <c r="AW31" s="28">
        <v>3308.47544866416</v>
      </c>
      <c r="AX31" s="28">
        <v>9.8199356448794894</v>
      </c>
      <c r="AY31" s="28">
        <v>12.424791138521901</v>
      </c>
      <c r="AZ31" s="28">
        <v>156.537099489078</v>
      </c>
      <c r="BA31" s="28">
        <v>15.797478938694899</v>
      </c>
      <c r="BB31" s="28">
        <v>35.387802498497997</v>
      </c>
      <c r="BC31" s="28">
        <v>4.0898359624552798</v>
      </c>
      <c r="BD31" s="28">
        <v>1982.2132118105201</v>
      </c>
      <c r="BE31" s="28">
        <v>1565.4002358464199</v>
      </c>
      <c r="BF31" s="28">
        <v>416.81297596410798</v>
      </c>
      <c r="BG31" s="28">
        <v>0.75687710438334199</v>
      </c>
      <c r="BH31" s="28">
        <v>0.80820979347182698</v>
      </c>
      <c r="BI31" s="28">
        <v>597.47364724945805</v>
      </c>
      <c r="BJ31" s="28">
        <v>9.9937114117894996</v>
      </c>
      <c r="BK31" s="28">
        <v>102.509809586798</v>
      </c>
      <c r="BL31" s="28">
        <v>18.351249665724101</v>
      </c>
      <c r="BM31" s="28">
        <v>11.423286987769799</v>
      </c>
      <c r="BN31" s="28">
        <v>266.90177637416798</v>
      </c>
      <c r="BO31" s="28">
        <v>183.28970541317099</v>
      </c>
      <c r="BP31" s="28">
        <v>64.461238618363296</v>
      </c>
      <c r="BQ31" s="28">
        <v>221.28082707496199</v>
      </c>
      <c r="BR31" s="28">
        <v>12.0796711069958</v>
      </c>
      <c r="BS31" s="28">
        <v>1213.4080729959101</v>
      </c>
      <c r="BT31" s="28">
        <v>2063.2324520291299</v>
      </c>
      <c r="BU31" s="28">
        <v>0.31871371569415302</v>
      </c>
      <c r="BV31" s="28">
        <v>25.196641208043001</v>
      </c>
      <c r="BW31" s="28">
        <v>1123.8038505126799</v>
      </c>
      <c r="BX31" s="28">
        <v>467.06154015039903</v>
      </c>
      <c r="BY31" s="28">
        <v>7402.5227599662703</v>
      </c>
      <c r="BZ31" s="28">
        <v>557.62068228056</v>
      </c>
      <c r="CC31" s="37">
        <f t="shared" si="0"/>
        <v>3.0035145396995525E-3</v>
      </c>
      <c r="CD31" s="25">
        <f t="shared" si="1"/>
        <v>-1.1284668940730805E-2</v>
      </c>
      <c r="CE31" s="25">
        <f t="shared" si="2"/>
        <v>2.4328117322755948E-3</v>
      </c>
      <c r="CF31" s="25">
        <f t="shared" si="3"/>
        <v>-5.7355763839595994E-3</v>
      </c>
      <c r="CG31" s="25">
        <f t="shared" si="4"/>
        <v>7.7757127747098327E-4</v>
      </c>
      <c r="CH31" s="25">
        <f t="shared" si="5"/>
        <v>5.2878081679856982E-4</v>
      </c>
      <c r="CI31" s="25">
        <f t="shared" si="6"/>
        <v>-3.2906694105662103E-3</v>
      </c>
      <c r="CJ31" s="25">
        <f t="shared" si="7"/>
        <v>3.7281418133008887E-4</v>
      </c>
      <c r="CK31" s="25">
        <f t="shared" si="8"/>
        <v>2.7290772099172484E-3</v>
      </c>
      <c r="CL31" s="79">
        <f t="shared" si="9"/>
        <v>0.823124628398887</v>
      </c>
      <c r="CM31" s="25">
        <f t="shared" si="10"/>
        <v>2.1849181453418242E-3</v>
      </c>
      <c r="CN31" s="79">
        <f t="shared" si="11"/>
        <v>3.6282591899424865</v>
      </c>
      <c r="CO31" s="25" t="e">
        <f>+(#REF!-O31)/O31</f>
        <v>#REF!</v>
      </c>
      <c r="CP31" s="25" t="e">
        <f>+(#REF!-P31)/P31</f>
        <v>#REF!</v>
      </c>
      <c r="CQ31" s="79" t="e">
        <f t="shared" si="12"/>
        <v>#DIV/0!</v>
      </c>
    </row>
    <row r="32" spans="1:95" x14ac:dyDescent="0.3">
      <c r="A32" s="30" t="s">
        <v>31</v>
      </c>
      <c r="B32" s="94">
        <v>5346.3157086000001</v>
      </c>
      <c r="C32" s="94">
        <v>30.314778239999999</v>
      </c>
      <c r="D32" s="94">
        <v>3722.2363568999999</v>
      </c>
      <c r="E32" s="94">
        <v>1845.3770041</v>
      </c>
      <c r="F32" s="94">
        <v>570.72091580999995</v>
      </c>
      <c r="G32" s="94">
        <v>261.15519281000002</v>
      </c>
      <c r="H32" s="94">
        <v>2060.4436599999999</v>
      </c>
      <c r="I32" s="96">
        <v>21.729829922</v>
      </c>
      <c r="J32" s="96">
        <v>13.771224463999999</v>
      </c>
      <c r="K32" s="94">
        <v>2.9809999999999999</v>
      </c>
      <c r="L32" s="96">
        <v>83.550731855999999</v>
      </c>
      <c r="M32" s="94">
        <v>2.1813020000000001</v>
      </c>
      <c r="N32" s="96">
        <v>13.093821986</v>
      </c>
      <c r="O32" s="98"/>
      <c r="P32" s="98"/>
      <c r="Q32" s="96"/>
      <c r="R32" s="28"/>
      <c r="S32" s="30" t="s">
        <v>31</v>
      </c>
      <c r="T32" s="28">
        <v>24.536872213076599</v>
      </c>
      <c r="U32" s="28">
        <v>34.764553754480197</v>
      </c>
      <c r="V32" s="28">
        <v>34.690452292745697</v>
      </c>
      <c r="W32" s="28">
        <v>45.094350886780497</v>
      </c>
      <c r="X32" s="28">
        <v>99.914396999346494</v>
      </c>
      <c r="Y32" s="28">
        <v>13891.9602428158</v>
      </c>
      <c r="Z32" s="28">
        <v>2.9891856718199699</v>
      </c>
      <c r="AA32" s="28">
        <v>5282.3735875615203</v>
      </c>
      <c r="AB32" s="28">
        <v>93.794273059079998</v>
      </c>
      <c r="AC32" s="28">
        <v>263.18137626115799</v>
      </c>
      <c r="AD32" s="28">
        <v>40.456974956779497</v>
      </c>
      <c r="AE32" s="28">
        <v>7.79593062854648</v>
      </c>
      <c r="AF32" s="28">
        <v>134.43139320700101</v>
      </c>
      <c r="AG32" s="28">
        <v>134.43139320700101</v>
      </c>
      <c r="AH32" s="28">
        <v>2.18726826156517</v>
      </c>
      <c r="AI32" s="28">
        <v>8.5289212414839302</v>
      </c>
      <c r="AJ32" s="28">
        <v>39.373318742984601</v>
      </c>
      <c r="AK32" s="28">
        <v>0.55689269525649399</v>
      </c>
      <c r="AL32" s="28">
        <v>22.022857662261501</v>
      </c>
      <c r="AM32" s="28">
        <v>11.7640096127726</v>
      </c>
      <c r="AN32" s="28">
        <v>3.4503503174909098</v>
      </c>
      <c r="AO32" s="28">
        <v>30.3693671482662</v>
      </c>
      <c r="AP32" s="28">
        <v>0</v>
      </c>
      <c r="AQ32" s="28">
        <v>3334.97114866116</v>
      </c>
      <c r="AR32" s="28">
        <v>362.02384784207999</v>
      </c>
      <c r="AS32" s="28">
        <v>3705.5239177447202</v>
      </c>
      <c r="AT32" s="28">
        <v>0.84929192100371698</v>
      </c>
      <c r="AU32" s="28">
        <v>84.962855091831798</v>
      </c>
      <c r="AV32" s="28">
        <v>14.402424239590699</v>
      </c>
      <c r="AW32" s="28">
        <v>961.02956790672101</v>
      </c>
      <c r="AX32" s="28">
        <v>13.9768921801176</v>
      </c>
      <c r="AY32" s="28">
        <v>2.8142147889691702</v>
      </c>
      <c r="AZ32" s="28">
        <v>85.743026011232502</v>
      </c>
      <c r="BA32" s="28">
        <v>6.4986817863776398</v>
      </c>
      <c r="BB32" s="28">
        <v>9.7658508824682997</v>
      </c>
      <c r="BC32" s="28">
        <v>3.5811984413020301</v>
      </c>
      <c r="BD32" s="28">
        <v>1847.79474818006</v>
      </c>
      <c r="BE32" s="28">
        <v>570.028255198583</v>
      </c>
      <c r="BF32" s="28">
        <v>1277.76649298147</v>
      </c>
      <c r="BG32" s="28">
        <v>0.73702433190584005</v>
      </c>
      <c r="BH32" s="28">
        <v>0.26286275252374902</v>
      </c>
      <c r="BI32" s="28">
        <v>236.629119306425</v>
      </c>
      <c r="BJ32" s="28">
        <v>1.23813331279009</v>
      </c>
      <c r="BK32" s="28">
        <v>24.703301267767799</v>
      </c>
      <c r="BL32" s="28">
        <v>5.2851765508819399</v>
      </c>
      <c r="BM32" s="28">
        <v>3.4918543278823999</v>
      </c>
      <c r="BN32" s="28">
        <v>68.103172397801998</v>
      </c>
      <c r="BO32" s="28">
        <v>179.96668193586299</v>
      </c>
      <c r="BP32" s="28">
        <v>35.656636788658602</v>
      </c>
      <c r="BQ32" s="28">
        <v>50.630451300440399</v>
      </c>
      <c r="BR32" s="28">
        <v>6.5082345314466199</v>
      </c>
      <c r="BS32" s="28">
        <v>258.86620367876401</v>
      </c>
      <c r="BT32" s="28">
        <v>508.95724869024298</v>
      </c>
      <c r="BU32" s="28">
        <v>0</v>
      </c>
      <c r="BV32" s="28">
        <v>0.84732840701087597</v>
      </c>
      <c r="BW32" s="28">
        <v>150.30868634500001</v>
      </c>
      <c r="BX32" s="28">
        <v>94.957802653810305</v>
      </c>
      <c r="BY32" s="28">
        <v>2053.9485640426101</v>
      </c>
      <c r="BZ32" s="28">
        <v>49.6531603559445</v>
      </c>
      <c r="CC32" s="37">
        <f t="shared" si="0"/>
        <v>2.3016775578323231E-3</v>
      </c>
      <c r="CD32" s="25">
        <f t="shared" si="1"/>
        <v>-1.1960034633873858E-2</v>
      </c>
      <c r="CE32" s="25">
        <f t="shared" si="2"/>
        <v>1.800735860048989E-3</v>
      </c>
      <c r="CF32" s="25">
        <f t="shared" si="3"/>
        <v>-4.4898919769830034E-3</v>
      </c>
      <c r="CG32" s="25">
        <f t="shared" si="4"/>
        <v>1.3101626793269234E-3</v>
      </c>
      <c r="CH32" s="25">
        <f t="shared" si="5"/>
        <v>-1.2136590621247701E-3</v>
      </c>
      <c r="CI32" s="25">
        <f t="shared" si="6"/>
        <v>-8.7648616388085049E-3</v>
      </c>
      <c r="CJ32" s="25">
        <f t="shared" si="7"/>
        <v>-3.1522802993748551E-3</v>
      </c>
      <c r="CK32" s="25">
        <f t="shared" si="8"/>
        <v>2.7459482790909047E-3</v>
      </c>
      <c r="CL32" s="79">
        <f t="shared" si="9"/>
        <v>0.60897924196156683</v>
      </c>
      <c r="CM32" s="25">
        <f t="shared" si="10"/>
        <v>2.7351836495679567E-3</v>
      </c>
      <c r="CN32" s="79">
        <f t="shared" si="11"/>
        <v>-0.10156029115480902</v>
      </c>
      <c r="CO32" s="25" t="e">
        <f>+(#REF!-O32)/O32</f>
        <v>#REF!</v>
      </c>
      <c r="CP32" s="25" t="e">
        <f>+(#REF!-P32)/P32</f>
        <v>#REF!</v>
      </c>
      <c r="CQ32" s="79" t="e">
        <f t="shared" si="12"/>
        <v>#DIV/0!</v>
      </c>
    </row>
    <row r="33" spans="1:95" x14ac:dyDescent="0.3">
      <c r="A33" s="30" t="s">
        <v>32</v>
      </c>
      <c r="B33" s="94">
        <v>45109.312808000002</v>
      </c>
      <c r="C33" s="94">
        <v>570.33960581999997</v>
      </c>
      <c r="D33" s="94">
        <v>23752.234578</v>
      </c>
      <c r="E33" s="94">
        <v>3440.1810443999998</v>
      </c>
      <c r="F33" s="94">
        <v>2338.6178485</v>
      </c>
      <c r="G33" s="94">
        <v>10259.922483</v>
      </c>
      <c r="H33" s="94">
        <v>8175.9979149999999</v>
      </c>
      <c r="I33" s="96">
        <v>78.995119611999996</v>
      </c>
      <c r="J33" s="96">
        <v>47.369476689000003</v>
      </c>
      <c r="K33" s="94">
        <v>15.769351854</v>
      </c>
      <c r="L33" s="96">
        <v>408.12827801999998</v>
      </c>
      <c r="M33" s="94">
        <v>252.58916253000001</v>
      </c>
      <c r="N33" s="96">
        <v>203.21692002</v>
      </c>
      <c r="O33" s="98"/>
      <c r="P33" s="98"/>
      <c r="Q33" s="96"/>
      <c r="R33" s="28"/>
      <c r="S33" s="30" t="s">
        <v>32</v>
      </c>
      <c r="T33" s="28">
        <v>247.501633802877</v>
      </c>
      <c r="U33" s="28">
        <v>109.560413367211</v>
      </c>
      <c r="V33" s="28">
        <v>104.479591662365</v>
      </c>
      <c r="W33" s="28">
        <v>173.37312961431499</v>
      </c>
      <c r="X33" s="28">
        <v>199.95713369798699</v>
      </c>
      <c r="Y33" s="28">
        <v>70392.223568107103</v>
      </c>
      <c r="Z33" s="28">
        <v>15.812329743959801</v>
      </c>
      <c r="AA33" s="28">
        <v>44861.172673860303</v>
      </c>
      <c r="AB33" s="28">
        <v>448.07020013504302</v>
      </c>
      <c r="AC33" s="28">
        <v>1037.20278878976</v>
      </c>
      <c r="AD33" s="28">
        <v>98.720750158276005</v>
      </c>
      <c r="AE33" s="28">
        <v>121.000709030284</v>
      </c>
      <c r="AF33" s="28">
        <v>386.24485922744202</v>
      </c>
      <c r="AG33" s="28">
        <v>386.24485922744202</v>
      </c>
      <c r="AH33" s="28">
        <v>253.18349059608499</v>
      </c>
      <c r="AI33" s="28">
        <v>61.659442757582902</v>
      </c>
      <c r="AJ33" s="28">
        <v>375.12901766378297</v>
      </c>
      <c r="AK33" s="28">
        <v>4.9251016285059803</v>
      </c>
      <c r="AL33" s="28">
        <v>180.48290841341799</v>
      </c>
      <c r="AM33" s="28">
        <v>95.882082069356898</v>
      </c>
      <c r="AN33" s="28">
        <v>13.329640040299401</v>
      </c>
      <c r="AO33" s="28">
        <v>571.83274765162503</v>
      </c>
      <c r="AP33" s="28">
        <v>0</v>
      </c>
      <c r="AQ33" s="28">
        <v>21276.543792801898</v>
      </c>
      <c r="AR33" s="28">
        <v>2302.3991925008399</v>
      </c>
      <c r="AS33" s="28">
        <v>23640.602428060301</v>
      </c>
      <c r="AT33" s="28">
        <v>6.4615715991430296</v>
      </c>
      <c r="AU33" s="28">
        <v>336.93994640845898</v>
      </c>
      <c r="AV33" s="28">
        <v>54.0326310656923</v>
      </c>
      <c r="AW33" s="28">
        <v>3178.33448768072</v>
      </c>
      <c r="AX33" s="28">
        <v>68.174570758086801</v>
      </c>
      <c r="AY33" s="28">
        <v>64.858775359478003</v>
      </c>
      <c r="AZ33" s="28">
        <v>351.48205621797001</v>
      </c>
      <c r="BA33" s="28">
        <v>17.5731147077564</v>
      </c>
      <c r="BB33" s="28">
        <v>20.786577480776199</v>
      </c>
      <c r="BC33" s="28">
        <v>46.727575558720602</v>
      </c>
      <c r="BD33" s="28">
        <v>3441.19857190738</v>
      </c>
      <c r="BE33" s="28">
        <v>2337.5442646564902</v>
      </c>
      <c r="BF33" s="28">
        <v>1103.65430725089</v>
      </c>
      <c r="BG33" s="28">
        <v>6.0156800983554497</v>
      </c>
      <c r="BH33" s="28">
        <v>0.66966416377482996</v>
      </c>
      <c r="BI33" s="28">
        <v>548.37885584997503</v>
      </c>
      <c r="BJ33" s="28">
        <v>73.426723255789696</v>
      </c>
      <c r="BK33" s="28">
        <v>177.968883273312</v>
      </c>
      <c r="BL33" s="28">
        <v>30.369581693546699</v>
      </c>
      <c r="BM33" s="28">
        <v>29.748428094005</v>
      </c>
      <c r="BN33" s="28">
        <v>469.92948973065</v>
      </c>
      <c r="BO33" s="28">
        <v>270.76613802348498</v>
      </c>
      <c r="BP33" s="28">
        <v>52.688550814681697</v>
      </c>
      <c r="BQ33" s="28">
        <v>316.43502454571001</v>
      </c>
      <c r="BR33" s="28">
        <v>8.2780819882133692</v>
      </c>
      <c r="BS33" s="28">
        <v>10267.440986223</v>
      </c>
      <c r="BT33" s="28">
        <v>2012.4704812075099</v>
      </c>
      <c r="BU33" s="28">
        <v>48.252136149499599</v>
      </c>
      <c r="BV33" s="28">
        <v>125.759694130752</v>
      </c>
      <c r="BW33" s="28">
        <v>997.37684263772098</v>
      </c>
      <c r="BX33" s="28">
        <v>460.39319761416499</v>
      </c>
      <c r="BY33" s="28">
        <v>8159.1430003174601</v>
      </c>
      <c r="BZ33" s="28">
        <v>456.25139128383302</v>
      </c>
      <c r="CC33" s="37">
        <f t="shared" si="0"/>
        <v>2.6082009942519908E-3</v>
      </c>
      <c r="CD33" s="25">
        <f t="shared" si="1"/>
        <v>-5.5008626532588763E-3</v>
      </c>
      <c r="CE33" s="25">
        <f t="shared" si="2"/>
        <v>2.6179872770334851E-3</v>
      </c>
      <c r="CF33" s="25">
        <f t="shared" si="3"/>
        <v>-4.6998588521475378E-3</v>
      </c>
      <c r="CG33" s="25">
        <f t="shared" si="4"/>
        <v>2.9577731353313218E-4</v>
      </c>
      <c r="CH33" s="25">
        <f t="shared" si="5"/>
        <v>-4.590676686224834E-4</v>
      </c>
      <c r="CI33" s="25">
        <f t="shared" si="6"/>
        <v>7.3280312160816079E-4</v>
      </c>
      <c r="CJ33" s="25">
        <f t="shared" si="7"/>
        <v>-2.0615116170244101E-3</v>
      </c>
      <c r="CK33" s="25">
        <f t="shared" si="8"/>
        <v>2.7254062410243538E-3</v>
      </c>
      <c r="CL33" s="79">
        <f t="shared" si="9"/>
        <v>-5.3618972198455662E-2</v>
      </c>
      <c r="CM33" s="25">
        <f t="shared" si="10"/>
        <v>2.3529436502027095E-3</v>
      </c>
      <c r="CN33" s="79">
        <f t="shared" si="11"/>
        <v>-0.5281786474279776</v>
      </c>
      <c r="CO33" s="25" t="e">
        <f>+(#REF!-O33)/O33</f>
        <v>#REF!</v>
      </c>
      <c r="CP33" s="25" t="e">
        <f>+(#REF!-P33)/P33</f>
        <v>#REF!</v>
      </c>
      <c r="CQ33" s="79" t="e">
        <f t="shared" si="12"/>
        <v>#DIV/0!</v>
      </c>
    </row>
    <row r="34" spans="1:95" x14ac:dyDescent="0.3">
      <c r="A34" s="30" t="s">
        <v>33</v>
      </c>
      <c r="B34" s="94">
        <v>35264.393090999998</v>
      </c>
      <c r="C34" s="94">
        <v>1203.3885235</v>
      </c>
      <c r="D34" s="94">
        <v>33257.353675999999</v>
      </c>
      <c r="E34" s="94">
        <v>11279.828873</v>
      </c>
      <c r="F34" s="94">
        <v>7839.2095043999998</v>
      </c>
      <c r="G34" s="94">
        <v>21791.049552</v>
      </c>
      <c r="H34" s="94">
        <v>40025.791037000003</v>
      </c>
      <c r="I34" s="96">
        <v>363.59373161000002</v>
      </c>
      <c r="J34" s="96">
        <v>81.411334558999997</v>
      </c>
      <c r="K34" s="94">
        <v>78.505691880000001</v>
      </c>
      <c r="L34" s="96">
        <v>814.56004645999997</v>
      </c>
      <c r="M34" s="94">
        <v>650.85943811000004</v>
      </c>
      <c r="N34" s="96">
        <v>3355.8978336999999</v>
      </c>
      <c r="O34" s="98"/>
      <c r="P34" s="98"/>
      <c r="Q34" s="96"/>
      <c r="R34" s="28"/>
      <c r="S34" s="30" t="s">
        <v>33</v>
      </c>
      <c r="T34" s="28">
        <v>1430.95014337882</v>
      </c>
      <c r="U34" s="28">
        <v>239.24258685247301</v>
      </c>
      <c r="V34" s="28">
        <v>230.95394387016799</v>
      </c>
      <c r="W34" s="28">
        <v>313.80599983672801</v>
      </c>
      <c r="X34" s="28">
        <v>1103.8367992752401</v>
      </c>
      <c r="Y34" s="28">
        <v>36632.540468552899</v>
      </c>
      <c r="Z34" s="28">
        <v>78.7080721506847</v>
      </c>
      <c r="AA34" s="28">
        <v>35049.993573465101</v>
      </c>
      <c r="AB34" s="28">
        <v>1311.1040291440199</v>
      </c>
      <c r="AC34" s="28">
        <v>822.49933120319099</v>
      </c>
      <c r="AD34" s="28">
        <v>197.35991816571999</v>
      </c>
      <c r="AE34" s="28">
        <v>675.87006101738905</v>
      </c>
      <c r="AF34" s="28">
        <v>608.22431902928895</v>
      </c>
      <c r="AG34" s="28">
        <v>608.22431902928895</v>
      </c>
      <c r="AH34" s="28">
        <v>652.34838567141503</v>
      </c>
      <c r="AI34" s="28">
        <v>44.428173296464102</v>
      </c>
      <c r="AJ34" s="28">
        <v>547.64663381932098</v>
      </c>
      <c r="AK34" s="28">
        <v>39.362022211329197</v>
      </c>
      <c r="AL34" s="28">
        <v>855.03400956129599</v>
      </c>
      <c r="AM34" s="28">
        <v>2134.03513574822</v>
      </c>
      <c r="AN34" s="28">
        <v>55.723830610515002</v>
      </c>
      <c r="AO34" s="28">
        <v>1206.30116234569</v>
      </c>
      <c r="AP34" s="28">
        <v>0</v>
      </c>
      <c r="AQ34" s="28">
        <v>29894.6842161477</v>
      </c>
      <c r="AR34" s="28">
        <v>3277.2071796114501</v>
      </c>
      <c r="AS34" s="28">
        <v>33216.319569055602</v>
      </c>
      <c r="AT34" s="28">
        <v>118.8076908707</v>
      </c>
      <c r="AU34" s="28">
        <v>1005.32962085005</v>
      </c>
      <c r="AV34" s="28">
        <v>66.753909468123794</v>
      </c>
      <c r="AW34" s="28">
        <v>14071.9922905772</v>
      </c>
      <c r="AX34" s="28">
        <v>122.17443896426801</v>
      </c>
      <c r="AY34" s="28">
        <v>106.949554849121</v>
      </c>
      <c r="AZ34" s="28">
        <v>518.48350540782701</v>
      </c>
      <c r="BA34" s="28">
        <v>76.410564055644699</v>
      </c>
      <c r="BB34" s="28">
        <v>47.238807024917698</v>
      </c>
      <c r="BC34" s="28">
        <v>153.36358563048699</v>
      </c>
      <c r="BD34" s="28">
        <v>11298.925807833501</v>
      </c>
      <c r="BE34" s="28">
        <v>7848.4745503943304</v>
      </c>
      <c r="BF34" s="28">
        <v>3450.4512574392202</v>
      </c>
      <c r="BG34" s="28">
        <v>9.4785986017185007</v>
      </c>
      <c r="BH34" s="28">
        <v>5.85043728756097</v>
      </c>
      <c r="BI34" s="28">
        <v>2923.1687700427101</v>
      </c>
      <c r="BJ34" s="28">
        <v>260.32079314097899</v>
      </c>
      <c r="BK34" s="28">
        <v>620.95758941164104</v>
      </c>
      <c r="BL34" s="28">
        <v>46.7450067707248</v>
      </c>
      <c r="BM34" s="28">
        <v>39.662210197071097</v>
      </c>
      <c r="BN34" s="28">
        <v>1571.1933942831899</v>
      </c>
      <c r="BO34" s="28">
        <v>776.50907065159299</v>
      </c>
      <c r="BP34" s="28">
        <v>312.12995509107799</v>
      </c>
      <c r="BQ34" s="28">
        <v>926.47407734552496</v>
      </c>
      <c r="BR34" s="28">
        <v>41.1193528217376</v>
      </c>
      <c r="BS34" s="28">
        <v>21817.468937645601</v>
      </c>
      <c r="BT34" s="28">
        <v>7909.6028259321401</v>
      </c>
      <c r="BU34" s="28">
        <v>196.95980606351301</v>
      </c>
      <c r="BV34" s="28">
        <v>4206.5402291137898</v>
      </c>
      <c r="BW34" s="28">
        <v>4658.7771899872096</v>
      </c>
      <c r="BX34" s="28">
        <v>3144.7221220737101</v>
      </c>
      <c r="BY34" s="28">
        <v>40082.113730823301</v>
      </c>
      <c r="BZ34" s="28">
        <v>2701.7739715327898</v>
      </c>
      <c r="CC34" s="37">
        <f t="shared" si="0"/>
        <v>1.3375405184219594E-3</v>
      </c>
      <c r="CD34" s="25">
        <f t="shared" si="1"/>
        <v>-6.0797733561339887E-3</v>
      </c>
      <c r="CE34" s="25">
        <f t="shared" si="2"/>
        <v>2.4203644864575825E-3</v>
      </c>
      <c r="CF34" s="25">
        <f t="shared" si="3"/>
        <v>-1.2338356005158848E-3</v>
      </c>
      <c r="CG34" s="25">
        <f t="shared" si="4"/>
        <v>1.6930163611977875E-3</v>
      </c>
      <c r="CH34" s="25">
        <f t="shared" si="5"/>
        <v>1.1818852384453246E-3</v>
      </c>
      <c r="CI34" s="25">
        <f t="shared" si="6"/>
        <v>1.2123961988409879E-3</v>
      </c>
      <c r="CJ34" s="25">
        <f t="shared" si="7"/>
        <v>1.407160042664326E-3</v>
      </c>
      <c r="CK34" s="25">
        <f t="shared" si="8"/>
        <v>2.5779057013349811E-3</v>
      </c>
      <c r="CL34" s="79">
        <f t="shared" si="9"/>
        <v>-0.25330941325618211</v>
      </c>
      <c r="CM34" s="25">
        <f t="shared" si="10"/>
        <v>2.2876637784322116E-3</v>
      </c>
      <c r="CN34" s="79">
        <f t="shared" si="11"/>
        <v>-0.36409412875499597</v>
      </c>
      <c r="CO34" s="25" t="e">
        <f>+(#REF!-O34)/O34</f>
        <v>#REF!</v>
      </c>
      <c r="CP34" s="25" t="e">
        <f>+(#REF!-P34)/P34</f>
        <v>#REF!</v>
      </c>
      <c r="CQ34" s="79" t="e">
        <f t="shared" si="12"/>
        <v>#DIV/0!</v>
      </c>
    </row>
    <row r="35" spans="1:95" x14ac:dyDescent="0.3">
      <c r="A35" s="30" t="s">
        <v>34</v>
      </c>
      <c r="B35" s="94">
        <v>9556.9810331999997</v>
      </c>
      <c r="C35" s="94">
        <v>2.8944804049999999</v>
      </c>
      <c r="D35" s="94">
        <v>4425.3896261999998</v>
      </c>
      <c r="E35" s="94">
        <v>1666.7643621</v>
      </c>
      <c r="F35" s="94">
        <v>1407.7895241000001</v>
      </c>
      <c r="G35" s="94">
        <v>2217.4406896999999</v>
      </c>
      <c r="H35" s="94">
        <v>2350.3900579000001</v>
      </c>
      <c r="I35" s="96">
        <v>50.807253449999997</v>
      </c>
      <c r="J35" s="96">
        <v>9.1261609228000005</v>
      </c>
      <c r="K35" s="94">
        <v>0.14977911999999999</v>
      </c>
      <c r="L35" s="96">
        <v>47.184486513000003</v>
      </c>
      <c r="M35" s="94">
        <v>17.922999999999998</v>
      </c>
      <c r="N35" s="96">
        <v>39.963968762</v>
      </c>
      <c r="O35" s="98"/>
      <c r="P35" s="98"/>
      <c r="Q35" s="96"/>
      <c r="R35" s="28"/>
      <c r="S35" s="30" t="s">
        <v>34</v>
      </c>
      <c r="T35" s="28">
        <v>24.186090676278599</v>
      </c>
      <c r="U35" s="28">
        <v>27.8706939552014</v>
      </c>
      <c r="V35" s="28">
        <v>27.383238195030099</v>
      </c>
      <c r="W35" s="28">
        <v>47.296867743684501</v>
      </c>
      <c r="X35" s="28">
        <v>96.626205446742304</v>
      </c>
      <c r="Y35" s="28">
        <v>10175.248769690201</v>
      </c>
      <c r="Z35" s="28">
        <v>0.150188081138908</v>
      </c>
      <c r="AA35" s="28">
        <v>9509.8270043265693</v>
      </c>
      <c r="AB35" s="28">
        <v>116.690564893762</v>
      </c>
      <c r="AC35" s="28">
        <v>205.48988936473799</v>
      </c>
      <c r="AD35" s="28">
        <v>25.694404514544502</v>
      </c>
      <c r="AE35" s="28">
        <v>224.489548434228</v>
      </c>
      <c r="AF35" s="28">
        <v>68.7674175102633</v>
      </c>
      <c r="AG35" s="28">
        <v>68.7674175102633</v>
      </c>
      <c r="AH35" s="28">
        <v>17.972392095768701</v>
      </c>
      <c r="AI35" s="28">
        <v>4.6094487309701897</v>
      </c>
      <c r="AJ35" s="28">
        <v>34.608881947746802</v>
      </c>
      <c r="AK35" s="28">
        <v>3.3977521116651399</v>
      </c>
      <c r="AL35" s="28">
        <v>17.525346472128799</v>
      </c>
      <c r="AM35" s="28">
        <v>17.532031665628601</v>
      </c>
      <c r="AN35" s="28">
        <v>3.3230525767714298</v>
      </c>
      <c r="AO35" s="28">
        <v>2.9024702863473202</v>
      </c>
      <c r="AP35" s="28">
        <v>0</v>
      </c>
      <c r="AQ35" s="28">
        <v>3981.81619820484</v>
      </c>
      <c r="AR35" s="28">
        <v>437.81414850515898</v>
      </c>
      <c r="AS35" s="28">
        <v>4424.2397954409698</v>
      </c>
      <c r="AT35" s="28">
        <v>3.60630954621156</v>
      </c>
      <c r="AU35" s="28">
        <v>96.884494978677296</v>
      </c>
      <c r="AV35" s="28">
        <v>12.8433841941092</v>
      </c>
      <c r="AW35" s="28">
        <v>919.98246158878101</v>
      </c>
      <c r="AX35" s="28">
        <v>15.12078288545</v>
      </c>
      <c r="AY35" s="28">
        <v>9.6567211531528692</v>
      </c>
      <c r="AZ35" s="28">
        <v>117.13035523955899</v>
      </c>
      <c r="BA35" s="28">
        <v>27.1302429434933</v>
      </c>
      <c r="BB35" s="28">
        <v>2.6723642267012702</v>
      </c>
      <c r="BC35" s="28">
        <v>6.4598233426664899</v>
      </c>
      <c r="BD35" s="28">
        <v>1669.0852545928799</v>
      </c>
      <c r="BE35" s="28">
        <v>1409.69079774482</v>
      </c>
      <c r="BF35" s="28">
        <v>259.39445684805202</v>
      </c>
      <c r="BG35" s="28">
        <v>0.85471053258156005</v>
      </c>
      <c r="BH35" s="28">
        <v>2.1775698872017002</v>
      </c>
      <c r="BI35" s="28">
        <v>840.66421082730596</v>
      </c>
      <c r="BJ35" s="28">
        <v>0.36258421687417602</v>
      </c>
      <c r="BK35" s="28">
        <v>68.325815307572299</v>
      </c>
      <c r="BL35" s="28">
        <v>10.347406887659</v>
      </c>
      <c r="BM35" s="28">
        <v>5.2730554127438198</v>
      </c>
      <c r="BN35" s="28">
        <v>178.46382577103799</v>
      </c>
      <c r="BO35" s="28">
        <v>185.54339625280201</v>
      </c>
      <c r="BP35" s="28">
        <v>63.638335709860797</v>
      </c>
      <c r="BQ35" s="28">
        <v>46.576942308228098</v>
      </c>
      <c r="BR35" s="28">
        <v>1.99266689862833</v>
      </c>
      <c r="BS35" s="28">
        <v>2222.0478977821499</v>
      </c>
      <c r="BT35" s="28">
        <v>499.56392223541798</v>
      </c>
      <c r="BU35" s="28">
        <v>34.1523726146266</v>
      </c>
      <c r="BV35" s="28">
        <v>5.5522410767426598</v>
      </c>
      <c r="BW35" s="28">
        <v>179.79936903542401</v>
      </c>
      <c r="BX35" s="28">
        <v>164.990660029194</v>
      </c>
      <c r="BY35" s="28">
        <v>2349.4618193216302</v>
      </c>
      <c r="BZ35" s="28">
        <v>69.542797631859997</v>
      </c>
      <c r="CC35" s="37">
        <f t="shared" ref="CC35:CC51" si="13">AI35/AS35</f>
        <v>1.041862318520816E-3</v>
      </c>
      <c r="CD35" s="25">
        <f t="shared" ref="CD35:CD51" si="14">+(AA35-B35)/B35</f>
        <v>-4.933987909950018E-3</v>
      </c>
      <c r="CE35" s="25">
        <f t="shared" ref="CE35:CE51" si="15">+(AO35-C35)/C35</f>
        <v>2.7603853643363187E-3</v>
      </c>
      <c r="CF35" s="25">
        <f t="shared" ref="CF35:CF51" si="16">+(AS35-D35)/D35</f>
        <v>-2.5982588114333981E-4</v>
      </c>
      <c r="CG35" s="25">
        <f t="shared" ref="CG35:CG51" si="17">+(BD35-E35)/E35</f>
        <v>1.3924538738971882E-3</v>
      </c>
      <c r="CH35" s="25">
        <f t="shared" ref="CH35:CH51" si="18">+(BE35-F35)/F35</f>
        <v>1.3505382816620622E-3</v>
      </c>
      <c r="CI35" s="25">
        <f t="shared" ref="CI35:CI51" si="19">+(BS35-G35)/G35</f>
        <v>2.0777142331474597E-3</v>
      </c>
      <c r="CJ35" s="25">
        <f t="shared" ref="CJ35:CJ51" si="20">+(BY35-H35)/H35</f>
        <v>-3.9492958849531571E-4</v>
      </c>
      <c r="CK35" s="25">
        <f t="shared" ref="CK35:CK51" si="21">+(Z35-K35)/K35</f>
        <v>2.7304282393167318E-3</v>
      </c>
      <c r="CL35" s="79">
        <f t="shared" ref="CL35:CL51" si="22">+(AG35-L35)/L35</f>
        <v>0.45741582863928992</v>
      </c>
      <c r="CM35" s="25">
        <f t="shared" ref="CM35:CM51" si="23">+(AH35-M35)/M35</f>
        <v>2.7557939947945326E-3</v>
      </c>
      <c r="CN35" s="79">
        <f t="shared" ref="CN35:CN51" si="24">+(AM35-N35)/N35</f>
        <v>-0.56130403939513018</v>
      </c>
      <c r="CO35" s="25" t="e">
        <f>+(#REF!-O35)/O35</f>
        <v>#REF!</v>
      </c>
      <c r="CP35" s="25" t="e">
        <f>+(#REF!-P35)/P35</f>
        <v>#REF!</v>
      </c>
      <c r="CQ35" s="79" t="e">
        <f t="shared" ref="CQ35:CQ51" si="25">+(AN35-Q35)/Q35</f>
        <v>#DIV/0!</v>
      </c>
    </row>
    <row r="36" spans="1:95" x14ac:dyDescent="0.3">
      <c r="A36" s="30" t="s">
        <v>35</v>
      </c>
      <c r="B36" s="94">
        <v>163164.16866</v>
      </c>
      <c r="C36" s="94">
        <v>2565.7302714000002</v>
      </c>
      <c r="D36" s="94">
        <v>39050.006999999998</v>
      </c>
      <c r="E36" s="94">
        <v>14310.433685</v>
      </c>
      <c r="F36" s="94">
        <v>11611.163309</v>
      </c>
      <c r="G36" s="94">
        <v>42972.301649000001</v>
      </c>
      <c r="H36" s="94">
        <v>30339.595957000001</v>
      </c>
      <c r="I36" s="96">
        <v>81.474923512999993</v>
      </c>
      <c r="J36" s="96">
        <v>108.87442742</v>
      </c>
      <c r="K36" s="94">
        <v>9.7307135502000008</v>
      </c>
      <c r="L36" s="96">
        <v>214.66922833000001</v>
      </c>
      <c r="M36" s="94">
        <v>1253.635464</v>
      </c>
      <c r="N36" s="96">
        <v>154.13956966999999</v>
      </c>
      <c r="O36" s="98"/>
      <c r="P36" s="98"/>
      <c r="Q36" s="96"/>
      <c r="R36" s="28"/>
      <c r="S36" s="30" t="s">
        <v>35</v>
      </c>
      <c r="T36" s="28">
        <v>843.60144917442096</v>
      </c>
      <c r="U36" s="28">
        <v>256.849108342421</v>
      </c>
      <c r="V36" s="28">
        <v>177.76994430007201</v>
      </c>
      <c r="W36" s="28">
        <v>309.97890712496798</v>
      </c>
      <c r="X36" s="28">
        <v>875.47369856790601</v>
      </c>
      <c r="Y36" s="28">
        <v>35426.097857643399</v>
      </c>
      <c r="Z36" s="28">
        <v>9.7573770129155299</v>
      </c>
      <c r="AA36" s="28">
        <v>163332.266202047</v>
      </c>
      <c r="AB36" s="28">
        <v>757.11840435585304</v>
      </c>
      <c r="AC36" s="28">
        <v>723.45916055029898</v>
      </c>
      <c r="AD36" s="28">
        <v>142.91677784261901</v>
      </c>
      <c r="AE36" s="28">
        <v>652.80018794306795</v>
      </c>
      <c r="AF36" s="28">
        <v>489.69724627245603</v>
      </c>
      <c r="AG36" s="28">
        <v>489.69724627245603</v>
      </c>
      <c r="AH36" s="28">
        <v>1256.96794536995</v>
      </c>
      <c r="AI36" s="28">
        <v>13.095236563609401</v>
      </c>
      <c r="AJ36" s="28">
        <v>866.61333501063098</v>
      </c>
      <c r="AK36" s="28">
        <v>28.9997043912661</v>
      </c>
      <c r="AL36" s="28">
        <v>680.87303164154696</v>
      </c>
      <c r="AM36" s="28">
        <v>291.20672737987297</v>
      </c>
      <c r="AN36" s="28">
        <v>30.002671220891902</v>
      </c>
      <c r="AO36" s="28">
        <v>2572.7689748005</v>
      </c>
      <c r="AP36" s="28">
        <v>0</v>
      </c>
      <c r="AQ36" s="28">
        <v>35201.144628075803</v>
      </c>
      <c r="AR36" s="28">
        <v>3898.14503960824</v>
      </c>
      <c r="AS36" s="28">
        <v>39112.384904247599</v>
      </c>
      <c r="AT36" s="28">
        <v>41.895789628308499</v>
      </c>
      <c r="AU36" s="28">
        <v>1090.6956247396599</v>
      </c>
      <c r="AV36" s="28">
        <v>183.00682242101601</v>
      </c>
      <c r="AW36" s="28">
        <v>11838.3583094065</v>
      </c>
      <c r="AX36" s="28">
        <v>270.020464008234</v>
      </c>
      <c r="AY36" s="28">
        <v>275.05896091458499</v>
      </c>
      <c r="AZ36" s="28">
        <v>617.64344150531599</v>
      </c>
      <c r="BA36" s="28">
        <v>315.55423233877298</v>
      </c>
      <c r="BB36" s="28">
        <v>114.065440513346</v>
      </c>
      <c r="BC36" s="28">
        <v>198.538332302904</v>
      </c>
      <c r="BD36" s="28">
        <v>14322.3602337468</v>
      </c>
      <c r="BE36" s="28">
        <v>11617.6772630777</v>
      </c>
      <c r="BF36" s="28">
        <v>2704.6829706690401</v>
      </c>
      <c r="BG36" s="28">
        <v>43.5326550166724</v>
      </c>
      <c r="BH36" s="28">
        <v>25.943985858790899</v>
      </c>
      <c r="BI36" s="28">
        <v>4504.2975745024096</v>
      </c>
      <c r="BJ36" s="28">
        <v>302.70061903398403</v>
      </c>
      <c r="BK36" s="28">
        <v>706.09545127917704</v>
      </c>
      <c r="BL36" s="28">
        <v>121.799372671836</v>
      </c>
      <c r="BM36" s="28">
        <v>136.529640878387</v>
      </c>
      <c r="BN36" s="28">
        <v>1788.7363198564699</v>
      </c>
      <c r="BO36" s="28">
        <v>753.227162224528</v>
      </c>
      <c r="BP36" s="28">
        <v>465.22260178783699</v>
      </c>
      <c r="BQ36" s="28">
        <v>1365.9057385431399</v>
      </c>
      <c r="BR36" s="28">
        <v>183.02560964488001</v>
      </c>
      <c r="BS36" s="28">
        <v>43083.589083910498</v>
      </c>
      <c r="BT36" s="28">
        <v>8545.6732648215293</v>
      </c>
      <c r="BU36" s="28">
        <v>212.81912059282499</v>
      </c>
      <c r="BV36" s="28">
        <v>149.72308775200301</v>
      </c>
      <c r="BW36" s="28">
        <v>3962.5390543110002</v>
      </c>
      <c r="BX36" s="28">
        <v>3072.8425352829399</v>
      </c>
      <c r="BY36" s="28">
        <v>30396.2958113284</v>
      </c>
      <c r="BZ36" s="28">
        <v>2846.8743616515198</v>
      </c>
      <c r="CC36" s="37">
        <f t="shared" si="13"/>
        <v>3.3481048511023578E-4</v>
      </c>
      <c r="CD36" s="25">
        <f t="shared" si="14"/>
        <v>1.0302356419765542E-3</v>
      </c>
      <c r="CE36" s="25">
        <f t="shared" si="15"/>
        <v>2.7433528297809355E-3</v>
      </c>
      <c r="CF36" s="25">
        <f t="shared" si="16"/>
        <v>1.597385225759414E-3</v>
      </c>
      <c r="CG36" s="25">
        <f t="shared" si="17"/>
        <v>8.3341630374915562E-4</v>
      </c>
      <c r="CH36" s="25">
        <f t="shared" si="18"/>
        <v>5.6100787701873875E-4</v>
      </c>
      <c r="CI36" s="25">
        <f t="shared" si="19"/>
        <v>2.5897480618910845E-3</v>
      </c>
      <c r="CJ36" s="25">
        <f t="shared" si="20"/>
        <v>1.8688401259119951E-3</v>
      </c>
      <c r="CK36" s="25">
        <f t="shared" si="21"/>
        <v>2.7401343773993921E-3</v>
      </c>
      <c r="CL36" s="79">
        <f t="shared" si="22"/>
        <v>1.2811711304969593</v>
      </c>
      <c r="CM36" s="25">
        <f t="shared" si="23"/>
        <v>2.6582539068550743E-3</v>
      </c>
      <c r="CN36" s="79">
        <f t="shared" si="24"/>
        <v>0.88924056297368925</v>
      </c>
      <c r="CO36" s="25" t="e">
        <f>+(#REF!-O36)/O36</f>
        <v>#REF!</v>
      </c>
      <c r="CP36" s="25" t="e">
        <f>+(#REF!-P36)/P36</f>
        <v>#REF!</v>
      </c>
      <c r="CQ36" s="79" t="e">
        <f t="shared" si="25"/>
        <v>#DIV/0!</v>
      </c>
    </row>
    <row r="37" spans="1:95" x14ac:dyDescent="0.3">
      <c r="A37" s="30" t="s">
        <v>36</v>
      </c>
      <c r="B37" s="94">
        <v>20683.224335999999</v>
      </c>
      <c r="C37" s="94">
        <v>3348.8385579999999</v>
      </c>
      <c r="D37" s="94">
        <v>23240.464048000002</v>
      </c>
      <c r="E37" s="94">
        <v>6782.8075130999996</v>
      </c>
      <c r="F37" s="94">
        <v>4744.8207524999998</v>
      </c>
      <c r="G37" s="94">
        <v>23335.479722</v>
      </c>
      <c r="H37" s="94">
        <v>18385.987574999999</v>
      </c>
      <c r="I37" s="96">
        <v>116.02233956000001</v>
      </c>
      <c r="J37" s="96">
        <v>97.031645849</v>
      </c>
      <c r="K37" s="94">
        <v>7.8601148399999996</v>
      </c>
      <c r="L37" s="96">
        <v>280.94466949999997</v>
      </c>
      <c r="M37" s="94">
        <v>240.9075</v>
      </c>
      <c r="N37" s="96">
        <v>2639.5970987000001</v>
      </c>
      <c r="O37" s="98"/>
      <c r="P37" s="98"/>
      <c r="Q37" s="96"/>
      <c r="R37" s="28"/>
      <c r="S37" s="30" t="s">
        <v>36</v>
      </c>
      <c r="T37" s="28">
        <v>208.30900990894199</v>
      </c>
      <c r="U37" s="28">
        <v>142.67019809796199</v>
      </c>
      <c r="V37" s="28">
        <v>127.565277269158</v>
      </c>
      <c r="W37" s="28">
        <v>178.513154028223</v>
      </c>
      <c r="X37" s="28">
        <v>688.22728689142104</v>
      </c>
      <c r="Y37" s="28">
        <v>3688.3067459929298</v>
      </c>
      <c r="Z37" s="28">
        <v>7.8816867807038298</v>
      </c>
      <c r="AA37" s="28">
        <v>20574.029591807601</v>
      </c>
      <c r="AB37" s="28">
        <v>697.87034183633898</v>
      </c>
      <c r="AC37" s="28">
        <v>388.07206850324599</v>
      </c>
      <c r="AD37" s="28">
        <v>191.70720961362201</v>
      </c>
      <c r="AE37" s="28">
        <v>130.583744477164</v>
      </c>
      <c r="AF37" s="28">
        <v>481.88096953651399</v>
      </c>
      <c r="AG37" s="28">
        <v>481.88096953651399</v>
      </c>
      <c r="AH37" s="28">
        <v>241.55926834280501</v>
      </c>
      <c r="AI37" s="28">
        <v>26.874386832042799</v>
      </c>
      <c r="AJ37" s="28">
        <v>576.80815204478904</v>
      </c>
      <c r="AK37" s="28">
        <v>16.914059660742598</v>
      </c>
      <c r="AL37" s="28">
        <v>54.587665626464798</v>
      </c>
      <c r="AM37" s="28">
        <v>576.45755069975701</v>
      </c>
      <c r="AN37" s="28">
        <v>15.265288627429699</v>
      </c>
      <c r="AO37" s="28">
        <v>3358.0200549279298</v>
      </c>
      <c r="AP37" s="28">
        <v>0</v>
      </c>
      <c r="AQ37" s="28">
        <v>20903.344463804799</v>
      </c>
      <c r="AR37" s="28">
        <v>2295.7204623079501</v>
      </c>
      <c r="AS37" s="28">
        <v>23225.9393129448</v>
      </c>
      <c r="AT37" s="28">
        <v>25.0413150671742</v>
      </c>
      <c r="AU37" s="28">
        <v>661.99493730853999</v>
      </c>
      <c r="AV37" s="28">
        <v>63.302640669980804</v>
      </c>
      <c r="AW37" s="28">
        <v>8439.4316485408599</v>
      </c>
      <c r="AX37" s="28">
        <v>137.981771207267</v>
      </c>
      <c r="AY37" s="28">
        <v>74.487258013020494</v>
      </c>
      <c r="AZ37" s="28">
        <v>328.80684248074999</v>
      </c>
      <c r="BA37" s="28">
        <v>50.531806738549498</v>
      </c>
      <c r="BB37" s="28">
        <v>73.354756218632303</v>
      </c>
      <c r="BC37" s="28">
        <v>93.457155648522999</v>
      </c>
      <c r="BD37" s="28">
        <v>6794.8944883900103</v>
      </c>
      <c r="BE37" s="28">
        <v>4751.9905791296096</v>
      </c>
      <c r="BF37" s="28">
        <v>2042.9039092604</v>
      </c>
      <c r="BG37" s="28">
        <v>10.687204143256301</v>
      </c>
      <c r="BH37" s="28">
        <v>2.8162896195941398</v>
      </c>
      <c r="BI37" s="28">
        <v>1755.15311074132</v>
      </c>
      <c r="BJ37" s="28">
        <v>141.61728309038199</v>
      </c>
      <c r="BK37" s="28">
        <v>259.89453118603097</v>
      </c>
      <c r="BL37" s="28">
        <v>62.6898305012026</v>
      </c>
      <c r="BM37" s="28">
        <v>72.123120859284498</v>
      </c>
      <c r="BN37" s="28">
        <v>667.58852465957898</v>
      </c>
      <c r="BO37" s="28">
        <v>949.58354285603502</v>
      </c>
      <c r="BP37" s="28">
        <v>184.029636904467</v>
      </c>
      <c r="BQ37" s="28">
        <v>743.34081356446404</v>
      </c>
      <c r="BR37" s="28">
        <v>30.128002883292499</v>
      </c>
      <c r="BS37" s="28">
        <v>23389.157223058501</v>
      </c>
      <c r="BT37" s="28">
        <v>4818.2942184108697</v>
      </c>
      <c r="BU37" s="28">
        <v>46.888955952547398</v>
      </c>
      <c r="BV37" s="28">
        <v>644.57891097934203</v>
      </c>
      <c r="BW37" s="28">
        <v>1413.7604660634299</v>
      </c>
      <c r="BX37" s="28">
        <v>1471.8719122017501</v>
      </c>
      <c r="BY37" s="28">
        <v>18399.107669900801</v>
      </c>
      <c r="BZ37" s="28">
        <v>589.22291616077598</v>
      </c>
      <c r="CC37" s="37">
        <f t="shared" si="13"/>
        <v>1.157085036257912E-3</v>
      </c>
      <c r="CD37" s="25">
        <f t="shared" si="14"/>
        <v>-5.2793869281947776E-3</v>
      </c>
      <c r="CE37" s="25">
        <f t="shared" si="15"/>
        <v>2.7416958951324453E-3</v>
      </c>
      <c r="CF37" s="25">
        <f t="shared" si="16"/>
        <v>-6.2497612032199061E-4</v>
      </c>
      <c r="CG37" s="25">
        <f t="shared" si="17"/>
        <v>1.7820018136540832E-3</v>
      </c>
      <c r="CH37" s="25">
        <f t="shared" si="18"/>
        <v>1.5110848235588465E-3</v>
      </c>
      <c r="CI37" s="25">
        <f t="shared" si="19"/>
        <v>2.3002527352328256E-3</v>
      </c>
      <c r="CJ37" s="25">
        <f t="shared" si="20"/>
        <v>7.1359206826841521E-4</v>
      </c>
      <c r="CK37" s="25">
        <f t="shared" si="21"/>
        <v>2.7444816192825718E-3</v>
      </c>
      <c r="CL37" s="79">
        <f t="shared" si="22"/>
        <v>0.71521663106875222</v>
      </c>
      <c r="CM37" s="25">
        <f t="shared" si="23"/>
        <v>2.7054713647562379E-3</v>
      </c>
      <c r="CN37" s="79">
        <f t="shared" si="24"/>
        <v>-0.7816115379943166</v>
      </c>
      <c r="CO37" s="25" t="e">
        <f>+(#REF!-O37)/O37</f>
        <v>#REF!</v>
      </c>
      <c r="CP37" s="25" t="e">
        <f>+(#REF!-P37)/P37</f>
        <v>#REF!</v>
      </c>
      <c r="CQ37" s="79" t="e">
        <f t="shared" si="25"/>
        <v>#DIV/0!</v>
      </c>
    </row>
    <row r="38" spans="1:95" x14ac:dyDescent="0.3">
      <c r="A38" s="30" t="s">
        <v>37</v>
      </c>
      <c r="B38" s="94">
        <v>23703.571510999998</v>
      </c>
      <c r="C38" s="94">
        <v>442.62248907999998</v>
      </c>
      <c r="D38" s="94">
        <v>13350.730176999999</v>
      </c>
      <c r="E38" s="94">
        <v>5291.2975588999998</v>
      </c>
      <c r="F38" s="94">
        <v>4246.4463624999999</v>
      </c>
      <c r="G38" s="94">
        <v>2114.9356189999999</v>
      </c>
      <c r="H38" s="94">
        <v>9731.4182999000004</v>
      </c>
      <c r="I38" s="96">
        <v>56.938108276000001</v>
      </c>
      <c r="J38" s="96">
        <v>42.398409718000003</v>
      </c>
      <c r="K38" s="94">
        <v>4.6997023999999996</v>
      </c>
      <c r="L38" s="96">
        <v>295.20517260000003</v>
      </c>
      <c r="M38" s="94">
        <v>165.83044000000001</v>
      </c>
      <c r="N38" s="96">
        <v>736.85652832999995</v>
      </c>
      <c r="O38" s="98"/>
      <c r="P38" s="98"/>
      <c r="Q38" s="96"/>
      <c r="R38" s="28"/>
      <c r="S38" s="30" t="s">
        <v>37</v>
      </c>
      <c r="T38" s="28">
        <v>109.81271689010499</v>
      </c>
      <c r="U38" s="28">
        <v>141.56242772220699</v>
      </c>
      <c r="V38" s="28">
        <v>137.79528950746399</v>
      </c>
      <c r="W38" s="28">
        <v>83.1495314829709</v>
      </c>
      <c r="X38" s="28">
        <v>192.87589508772899</v>
      </c>
      <c r="Y38" s="28">
        <v>28032.7151520425</v>
      </c>
      <c r="Z38" s="28">
        <v>4.7125482053594299</v>
      </c>
      <c r="AA38" s="28">
        <v>23597.750152619301</v>
      </c>
      <c r="AB38" s="28">
        <v>272.19234759834097</v>
      </c>
      <c r="AC38" s="28">
        <v>327.131130964411</v>
      </c>
      <c r="AD38" s="28">
        <v>54.248820087569001</v>
      </c>
      <c r="AE38" s="28">
        <v>182.73714334506701</v>
      </c>
      <c r="AF38" s="28">
        <v>272.59874015380001</v>
      </c>
      <c r="AG38" s="28">
        <v>272.59874015380001</v>
      </c>
      <c r="AH38" s="28">
        <v>166.28547309799299</v>
      </c>
      <c r="AI38" s="28">
        <v>12.706989883104301</v>
      </c>
      <c r="AJ38" s="28">
        <v>174.96889008117299</v>
      </c>
      <c r="AK38" s="28">
        <v>11.9620373532053</v>
      </c>
      <c r="AL38" s="28">
        <v>63.342198575221502</v>
      </c>
      <c r="AM38" s="28">
        <v>771.12589260509401</v>
      </c>
      <c r="AN38" s="28">
        <v>18.2260765395269</v>
      </c>
      <c r="AO38" s="28">
        <v>443.83724129411098</v>
      </c>
      <c r="AP38" s="28">
        <v>0</v>
      </c>
      <c r="AQ38" s="28">
        <v>12010.032995573099</v>
      </c>
      <c r="AR38" s="28">
        <v>1321.7415559961601</v>
      </c>
      <c r="AS38" s="28">
        <v>13344.4815414523</v>
      </c>
      <c r="AT38" s="28">
        <v>11.879814766058599</v>
      </c>
      <c r="AU38" s="28">
        <v>193.077798942253</v>
      </c>
      <c r="AV38" s="28">
        <v>17.2699154663832</v>
      </c>
      <c r="AW38" s="28">
        <v>2321.8541783405999</v>
      </c>
      <c r="AX38" s="28">
        <v>60.376846544684902</v>
      </c>
      <c r="AY38" s="28">
        <v>78.685980773079393</v>
      </c>
      <c r="AZ38" s="28">
        <v>258.89548112678199</v>
      </c>
      <c r="BA38" s="28">
        <v>45.477496081630399</v>
      </c>
      <c r="BB38" s="28">
        <v>14.896534808004899</v>
      </c>
      <c r="BC38" s="28">
        <v>123.17667180802199</v>
      </c>
      <c r="BD38" s="28">
        <v>5298.2338361923803</v>
      </c>
      <c r="BE38" s="28">
        <v>4251.9447985105398</v>
      </c>
      <c r="BF38" s="28">
        <v>1046.28903768183</v>
      </c>
      <c r="BG38" s="28">
        <v>6.9524075768448501</v>
      </c>
      <c r="BH38" s="28">
        <v>3.93633058719313</v>
      </c>
      <c r="BI38" s="28">
        <v>896.764161475366</v>
      </c>
      <c r="BJ38" s="28">
        <v>386.51216773316202</v>
      </c>
      <c r="BK38" s="28">
        <v>366.18820451142801</v>
      </c>
      <c r="BL38" s="28">
        <v>21.6016027000165</v>
      </c>
      <c r="BM38" s="28">
        <v>23.603493550698001</v>
      </c>
      <c r="BN38" s="28">
        <v>926.40649845268501</v>
      </c>
      <c r="BO38" s="28">
        <v>119.006043370957</v>
      </c>
      <c r="BP38" s="28">
        <v>119.601453563352</v>
      </c>
      <c r="BQ38" s="28">
        <v>887.30867751350604</v>
      </c>
      <c r="BR38" s="28">
        <v>14.2908742377018</v>
      </c>
      <c r="BS38" s="28">
        <v>2115.9699747642198</v>
      </c>
      <c r="BT38" s="28">
        <v>1402.50559957563</v>
      </c>
      <c r="BU38" s="28">
        <v>2.6894775125470699E-2</v>
      </c>
      <c r="BV38" s="28">
        <v>2290.8889356506002</v>
      </c>
      <c r="BW38" s="28">
        <v>900.495534352042</v>
      </c>
      <c r="BX38" s="28">
        <v>677.45849341637802</v>
      </c>
      <c r="BY38" s="28">
        <v>9738.5514614824897</v>
      </c>
      <c r="BZ38" s="28">
        <v>624.80751993135902</v>
      </c>
      <c r="CC38" s="37">
        <f t="shared" si="13"/>
        <v>9.522280684815111E-4</v>
      </c>
      <c r="CD38" s="25">
        <f t="shared" si="14"/>
        <v>-4.4643634539035335E-3</v>
      </c>
      <c r="CE38" s="25">
        <f t="shared" si="15"/>
        <v>2.7444430504104961E-3</v>
      </c>
      <c r="CF38" s="25">
        <f t="shared" si="16"/>
        <v>-4.6803698860338748E-4</v>
      </c>
      <c r="CG38" s="25">
        <f t="shared" si="17"/>
        <v>1.3108839968210902E-3</v>
      </c>
      <c r="CH38" s="25">
        <f t="shared" si="18"/>
        <v>1.2948323235861879E-3</v>
      </c>
      <c r="CI38" s="25">
        <f t="shared" si="19"/>
        <v>4.8907198636573778E-4</v>
      </c>
      <c r="CJ38" s="25">
        <f t="shared" si="20"/>
        <v>7.3300328509797645E-4</v>
      </c>
      <c r="CK38" s="25">
        <f t="shared" si="21"/>
        <v>2.7333231481700315E-3</v>
      </c>
      <c r="CL38" s="79">
        <f t="shared" si="22"/>
        <v>-7.6578713872441181E-2</v>
      </c>
      <c r="CM38" s="25">
        <f t="shared" si="23"/>
        <v>2.7439660534759546E-3</v>
      </c>
      <c r="CN38" s="79">
        <f t="shared" si="24"/>
        <v>4.6507512599178041E-2</v>
      </c>
      <c r="CO38" s="25" t="e">
        <f>+(#REF!-O38)/O38</f>
        <v>#REF!</v>
      </c>
      <c r="CP38" s="25" t="e">
        <f>+(#REF!-P38)/P38</f>
        <v>#REF!</v>
      </c>
      <c r="CQ38" s="79" t="e">
        <f t="shared" si="25"/>
        <v>#DIV/0!</v>
      </c>
    </row>
    <row r="39" spans="1:95" x14ac:dyDescent="0.3">
      <c r="A39" s="30" t="s">
        <v>38</v>
      </c>
      <c r="B39" s="94">
        <v>51136.490040999997</v>
      </c>
      <c r="C39" s="94">
        <v>1457.6773489</v>
      </c>
      <c r="D39" s="94">
        <v>39170.506558000001</v>
      </c>
      <c r="E39" s="94">
        <v>15635.145955</v>
      </c>
      <c r="F39" s="94">
        <v>11454.247227</v>
      </c>
      <c r="G39" s="94">
        <v>23652.927371000002</v>
      </c>
      <c r="H39" s="94">
        <v>21183.550327000001</v>
      </c>
      <c r="I39" s="96">
        <v>50.361991488000001</v>
      </c>
      <c r="J39" s="96">
        <v>97.223828800000007</v>
      </c>
      <c r="K39" s="94">
        <v>40.718881252000003</v>
      </c>
      <c r="L39" s="96">
        <v>356.95114646000002</v>
      </c>
      <c r="M39" s="94">
        <v>632.01981999999998</v>
      </c>
      <c r="N39" s="96">
        <v>269.10098837999999</v>
      </c>
      <c r="O39" s="98"/>
      <c r="P39" s="98"/>
      <c r="Q39" s="96"/>
      <c r="R39" s="28"/>
      <c r="S39" s="30" t="s">
        <v>130</v>
      </c>
      <c r="T39" s="28">
        <v>357.08558482603001</v>
      </c>
      <c r="U39" s="28">
        <v>169.97364538229701</v>
      </c>
      <c r="V39" s="28">
        <v>108.52384545526201</v>
      </c>
      <c r="W39" s="28">
        <v>190.280079985973</v>
      </c>
      <c r="X39" s="28">
        <v>1256.67865055112</v>
      </c>
      <c r="Y39" s="28">
        <v>16185.217005791001</v>
      </c>
      <c r="Z39" s="28">
        <v>40.821799310784201</v>
      </c>
      <c r="AA39" s="28">
        <v>51024.842257312397</v>
      </c>
      <c r="AB39" s="28">
        <v>493.06863710041102</v>
      </c>
      <c r="AC39" s="28">
        <v>856.68535920487295</v>
      </c>
      <c r="AD39" s="28">
        <v>93.875733128581103</v>
      </c>
      <c r="AE39" s="28">
        <v>262.17860887133497</v>
      </c>
      <c r="AF39" s="28">
        <v>492.71551575387599</v>
      </c>
      <c r="AG39" s="28">
        <v>492.71551575387599</v>
      </c>
      <c r="AH39" s="28">
        <v>633.70059725102499</v>
      </c>
      <c r="AI39" s="28">
        <v>24.794804925699999</v>
      </c>
      <c r="AJ39" s="28">
        <v>817.31300551589197</v>
      </c>
      <c r="AK39" s="28">
        <v>11.5496153558188</v>
      </c>
      <c r="AL39" s="28">
        <v>239.83869328254099</v>
      </c>
      <c r="AM39" s="28">
        <v>217.94407969601801</v>
      </c>
      <c r="AN39" s="28">
        <v>13.623711015076299</v>
      </c>
      <c r="AO39" s="28">
        <v>1461.7056146924799</v>
      </c>
      <c r="AP39" s="28">
        <v>0</v>
      </c>
      <c r="AQ39" s="28">
        <v>35285.208491956902</v>
      </c>
      <c r="AR39" s="28">
        <v>3895.7931447487899</v>
      </c>
      <c r="AS39" s="28">
        <v>39205.796441631399</v>
      </c>
      <c r="AT39" s="28">
        <v>31.4492417453584</v>
      </c>
      <c r="AU39" s="28">
        <v>825.60289402749697</v>
      </c>
      <c r="AV39" s="28">
        <v>179.950224643154</v>
      </c>
      <c r="AW39" s="28">
        <v>8229.5162375047803</v>
      </c>
      <c r="AX39" s="28">
        <v>273.07371675638598</v>
      </c>
      <c r="AY39" s="28">
        <v>192.688239408839</v>
      </c>
      <c r="AZ39" s="28">
        <v>572.60577037252597</v>
      </c>
      <c r="BA39" s="28">
        <v>272.87305395831402</v>
      </c>
      <c r="BB39" s="28">
        <v>135.419262312912</v>
      </c>
      <c r="BC39" s="28">
        <v>228.006851437808</v>
      </c>
      <c r="BD39" s="28">
        <v>15667.9438289027</v>
      </c>
      <c r="BE39" s="28">
        <v>11477.484013216999</v>
      </c>
      <c r="BF39" s="28">
        <v>4190.4598156857701</v>
      </c>
      <c r="BG39" s="28">
        <v>19.6207702732077</v>
      </c>
      <c r="BH39" s="28">
        <v>17.564709060634399</v>
      </c>
      <c r="BI39" s="28">
        <v>4435.7810109872698</v>
      </c>
      <c r="BJ39" s="28">
        <v>304.47898788838802</v>
      </c>
      <c r="BK39" s="28">
        <v>642.28923984810103</v>
      </c>
      <c r="BL39" s="28">
        <v>146.38526578448699</v>
      </c>
      <c r="BM39" s="28">
        <v>118.77222618992801</v>
      </c>
      <c r="BN39" s="28">
        <v>1626.9903521265201</v>
      </c>
      <c r="BO39" s="28">
        <v>1053.0164773387901</v>
      </c>
      <c r="BP39" s="28">
        <v>465.4169594613</v>
      </c>
      <c r="BQ39" s="28">
        <v>1801.5864937802201</v>
      </c>
      <c r="BR39" s="28">
        <v>43.9808789270067</v>
      </c>
      <c r="BS39" s="28">
        <v>23708.2609447879</v>
      </c>
      <c r="BT39" s="28">
        <v>4553.6261059173003</v>
      </c>
      <c r="BU39" s="28">
        <v>181.041311622374</v>
      </c>
      <c r="BV39" s="28">
        <v>177.12405693118399</v>
      </c>
      <c r="BW39" s="28">
        <v>3002.59853847872</v>
      </c>
      <c r="BX39" s="28">
        <v>1985.06621445273</v>
      </c>
      <c r="BY39" s="28">
        <v>21205.397777617502</v>
      </c>
      <c r="BZ39" s="28">
        <v>1591.3741369916299</v>
      </c>
      <c r="CC39" s="37">
        <f t="shared" si="13"/>
        <v>6.3242701784196323E-4</v>
      </c>
      <c r="CD39" s="25">
        <f t="shared" si="14"/>
        <v>-2.1833290395583209E-3</v>
      </c>
      <c r="CE39" s="25">
        <f t="shared" si="15"/>
        <v>2.7634824644286152E-3</v>
      </c>
      <c r="CF39" s="25">
        <f t="shared" si="16"/>
        <v>9.0092997850676321E-4</v>
      </c>
      <c r="CG39" s="25">
        <f t="shared" si="17"/>
        <v>2.0977018057328589E-3</v>
      </c>
      <c r="CH39" s="25">
        <f t="shared" si="18"/>
        <v>2.028661138221778E-3</v>
      </c>
      <c r="CI39" s="25">
        <f t="shared" si="19"/>
        <v>2.3393964273420668E-3</v>
      </c>
      <c r="CJ39" s="25">
        <f t="shared" si="20"/>
        <v>1.0313403693079028E-3</v>
      </c>
      <c r="CK39" s="25">
        <f t="shared" si="21"/>
        <v>2.5275266809827381E-3</v>
      </c>
      <c r="CL39" s="79">
        <f t="shared" si="22"/>
        <v>0.38034439905935347</v>
      </c>
      <c r="CM39" s="25">
        <f t="shared" si="23"/>
        <v>2.6593742756754147E-3</v>
      </c>
      <c r="CN39" s="79">
        <f t="shared" si="24"/>
        <v>-0.19010301296903021</v>
      </c>
      <c r="CO39" s="25" t="e">
        <f>+(#REF!-O39)/O39</f>
        <v>#REF!</v>
      </c>
      <c r="CP39" s="25" t="e">
        <f>+(#REF!-P39)/P39</f>
        <v>#REF!</v>
      </c>
      <c r="CQ39" s="79" t="e">
        <f t="shared" si="25"/>
        <v>#DIV/0!</v>
      </c>
    </row>
    <row r="40" spans="1:95" x14ac:dyDescent="0.3">
      <c r="A40" s="30" t="s">
        <v>39</v>
      </c>
      <c r="B40" s="94">
        <v>1569.1212908</v>
      </c>
      <c r="C40" s="94">
        <v>16.940539999999999</v>
      </c>
      <c r="D40" s="94">
        <v>1136.2988779</v>
      </c>
      <c r="E40" s="94">
        <v>172.79071274</v>
      </c>
      <c r="F40" s="94">
        <v>107.78366878</v>
      </c>
      <c r="G40" s="94">
        <v>270.23195963000001</v>
      </c>
      <c r="H40" s="94">
        <v>1017.8691284</v>
      </c>
      <c r="I40" s="96">
        <v>6.3494713761000003</v>
      </c>
      <c r="J40" s="96">
        <v>2.4248569377</v>
      </c>
      <c r="K40" s="94">
        <v>8.9588799999999996E-2</v>
      </c>
      <c r="L40" s="96">
        <v>17.001915238999999</v>
      </c>
      <c r="M40" s="94">
        <v>4.7015750000000001</v>
      </c>
      <c r="N40" s="96">
        <v>15.828778335999999</v>
      </c>
      <c r="O40" s="98"/>
      <c r="P40" s="98"/>
      <c r="Q40" s="96"/>
      <c r="R40" s="28"/>
      <c r="S40" s="30" t="s">
        <v>39</v>
      </c>
      <c r="T40" s="28">
        <v>27.624644829664199</v>
      </c>
      <c r="U40" s="28">
        <v>4.9394868467801398</v>
      </c>
      <c r="V40" s="28">
        <v>4.8866775357452799</v>
      </c>
      <c r="W40" s="28">
        <v>9.3271684333404892</v>
      </c>
      <c r="X40" s="28">
        <v>20.685591613534399</v>
      </c>
      <c r="Y40" s="28">
        <v>11282.002755212299</v>
      </c>
      <c r="Z40" s="28">
        <v>8.9835200802482598E-2</v>
      </c>
      <c r="AA40" s="28">
        <v>1556.1670713250301</v>
      </c>
      <c r="AB40" s="28">
        <v>32.940743193419202</v>
      </c>
      <c r="AC40" s="28">
        <v>79.109997010198697</v>
      </c>
      <c r="AD40" s="28">
        <v>6.3976788353279597</v>
      </c>
      <c r="AE40" s="28">
        <v>17.2885730803388</v>
      </c>
      <c r="AF40" s="28">
        <v>43.102828720737101</v>
      </c>
      <c r="AG40" s="28">
        <v>43.102828720737101</v>
      </c>
      <c r="AH40" s="28">
        <v>4.7130071558811002</v>
      </c>
      <c r="AI40" s="28">
        <v>2.0976651981679502</v>
      </c>
      <c r="AJ40" s="28">
        <v>83.815401087253406</v>
      </c>
      <c r="AK40" s="28">
        <v>0.39301154674768501</v>
      </c>
      <c r="AL40" s="28">
        <v>13.9091264223284</v>
      </c>
      <c r="AM40" s="28">
        <v>6.7030291542518796</v>
      </c>
      <c r="AN40" s="28">
        <v>0.80521280466046197</v>
      </c>
      <c r="AO40" s="28">
        <v>16.980585682743801</v>
      </c>
      <c r="AP40" s="28">
        <v>0</v>
      </c>
      <c r="AQ40" s="28">
        <v>1020.0723338458999</v>
      </c>
      <c r="AR40" s="28">
        <v>111.243465676791</v>
      </c>
      <c r="AS40" s="28">
        <v>1133.41346472086</v>
      </c>
      <c r="AT40" s="28">
        <v>5.3430977996227904</v>
      </c>
      <c r="AU40" s="28">
        <v>28.998415752024101</v>
      </c>
      <c r="AV40" s="28">
        <v>1.17389997541846</v>
      </c>
      <c r="AW40" s="28">
        <v>368.26713312058598</v>
      </c>
      <c r="AX40" s="28">
        <v>1.8856399865518001</v>
      </c>
      <c r="AY40" s="28">
        <v>1.7427020288033801</v>
      </c>
      <c r="AZ40" s="28">
        <v>23.955140329701202</v>
      </c>
      <c r="BA40" s="28">
        <v>1.4286461504544199</v>
      </c>
      <c r="BB40" s="28">
        <v>0.247960864451022</v>
      </c>
      <c r="BC40" s="28">
        <v>0.691599551690119</v>
      </c>
      <c r="BD40" s="28">
        <v>173.07457737290699</v>
      </c>
      <c r="BE40" s="28">
        <v>107.727975724952</v>
      </c>
      <c r="BF40" s="28">
        <v>65.346601647954898</v>
      </c>
      <c r="BG40" s="28">
        <v>8.4431476126699198E-2</v>
      </c>
      <c r="BH40" s="28">
        <v>1.9987302759635599E-2</v>
      </c>
      <c r="BI40" s="28">
        <v>18.929678778859799</v>
      </c>
      <c r="BJ40" s="28">
        <v>0.17950056252032301</v>
      </c>
      <c r="BK40" s="28">
        <v>11.311762881881799</v>
      </c>
      <c r="BL40" s="28">
        <v>2.3983799180982799</v>
      </c>
      <c r="BM40" s="28">
        <v>1.4126124208402899</v>
      </c>
      <c r="BN40" s="28">
        <v>29.995412843025399</v>
      </c>
      <c r="BO40" s="28">
        <v>14.330199754749</v>
      </c>
      <c r="BP40" s="28">
        <v>3.6112185926795402</v>
      </c>
      <c r="BQ40" s="28">
        <v>8.2181527439276394</v>
      </c>
      <c r="BR40" s="28">
        <v>0.44124931716243299</v>
      </c>
      <c r="BS40" s="28">
        <v>270.23655913182</v>
      </c>
      <c r="BT40" s="28">
        <v>255.271534061892</v>
      </c>
      <c r="BU40" s="28">
        <v>2.4203353243274499</v>
      </c>
      <c r="BV40" s="28">
        <v>4.6245779479374196</v>
      </c>
      <c r="BW40" s="28">
        <v>190.13670816762399</v>
      </c>
      <c r="BX40" s="28">
        <v>62.952913835876899</v>
      </c>
      <c r="BY40" s="28">
        <v>1018.12283756896</v>
      </c>
      <c r="BZ40" s="28">
        <v>80.104333853326494</v>
      </c>
      <c r="CC40" s="37">
        <f t="shared" si="13"/>
        <v>1.8507502014585371E-3</v>
      </c>
      <c r="CD40" s="25">
        <f t="shared" si="14"/>
        <v>-8.2557158270189293E-3</v>
      </c>
      <c r="CE40" s="25">
        <f t="shared" si="15"/>
        <v>2.3638964722377236E-3</v>
      </c>
      <c r="CF40" s="25">
        <f t="shared" si="16"/>
        <v>-2.5393083063432282E-3</v>
      </c>
      <c r="CG40" s="25">
        <f t="shared" si="17"/>
        <v>1.6428234388622335E-3</v>
      </c>
      <c r="CH40" s="25">
        <f t="shared" si="18"/>
        <v>-5.1671144319342726E-4</v>
      </c>
      <c r="CI40" s="25">
        <f t="shared" si="19"/>
        <v>1.7020569388956184E-5</v>
      </c>
      <c r="CJ40" s="25">
        <f t="shared" si="20"/>
        <v>2.4925519586076872E-4</v>
      </c>
      <c r="CK40" s="25">
        <f t="shared" si="21"/>
        <v>2.750352750372837E-3</v>
      </c>
      <c r="CL40" s="79">
        <f t="shared" si="22"/>
        <v>1.5351748973471697</v>
      </c>
      <c r="CM40" s="25">
        <f t="shared" si="23"/>
        <v>2.4315587608620807E-3</v>
      </c>
      <c r="CN40" s="79">
        <f t="shared" si="24"/>
        <v>-0.57652896439853962</v>
      </c>
      <c r="CO40" s="25" t="e">
        <f>+(#REF!-O40)/O40</f>
        <v>#REF!</v>
      </c>
      <c r="CP40" s="25" t="e">
        <f>+(#REF!-P40)/P40</f>
        <v>#REF!</v>
      </c>
      <c r="CQ40" s="79" t="e">
        <f t="shared" si="25"/>
        <v>#DIV/0!</v>
      </c>
    </row>
    <row r="41" spans="1:95" x14ac:dyDescent="0.3">
      <c r="A41" s="30" t="s">
        <v>40</v>
      </c>
      <c r="B41" s="94">
        <v>64604.178783000003</v>
      </c>
      <c r="C41" s="94">
        <v>1496.3583547000001</v>
      </c>
      <c r="D41" s="94">
        <v>27190.279134</v>
      </c>
      <c r="E41" s="94">
        <v>7917.7046173999997</v>
      </c>
      <c r="F41" s="94">
        <v>5980.1505126000002</v>
      </c>
      <c r="G41" s="94">
        <v>12898.349200000001</v>
      </c>
      <c r="H41" s="94">
        <v>25082.280010999999</v>
      </c>
      <c r="I41" s="96">
        <v>448.00922902999997</v>
      </c>
      <c r="J41" s="96">
        <v>126.99621499</v>
      </c>
      <c r="K41" s="94">
        <v>28.249545939000001</v>
      </c>
      <c r="L41" s="96">
        <v>410.05245778</v>
      </c>
      <c r="M41" s="94">
        <v>648.28516696999998</v>
      </c>
      <c r="N41" s="96">
        <v>3459.9623276000002</v>
      </c>
      <c r="O41" s="98"/>
      <c r="P41" s="98"/>
      <c r="Q41" s="96"/>
      <c r="R41" s="28"/>
      <c r="S41" s="30" t="s">
        <v>40</v>
      </c>
      <c r="T41" s="28">
        <v>343.40179425741502</v>
      </c>
      <c r="U41" s="28">
        <v>254.30899418469701</v>
      </c>
      <c r="V41" s="28">
        <v>244.683671286324</v>
      </c>
      <c r="W41" s="28">
        <v>159.052075387423</v>
      </c>
      <c r="X41" s="28">
        <v>486.998420527348</v>
      </c>
      <c r="Y41" s="28">
        <v>27993.9785077993</v>
      </c>
      <c r="Z41" s="28">
        <v>28.326913988317699</v>
      </c>
      <c r="AA41" s="28">
        <v>64642.046901913003</v>
      </c>
      <c r="AB41" s="28">
        <v>820.54134642986401</v>
      </c>
      <c r="AC41" s="28">
        <v>452.168969341099</v>
      </c>
      <c r="AD41" s="28">
        <v>133.07614213710701</v>
      </c>
      <c r="AE41" s="28">
        <v>306.68707813309499</v>
      </c>
      <c r="AF41" s="28">
        <v>326.59637588123502</v>
      </c>
      <c r="AG41" s="28">
        <v>326.59637588123502</v>
      </c>
      <c r="AH41" s="28">
        <v>650.03285227567505</v>
      </c>
      <c r="AI41" s="28">
        <v>14.2919362461306</v>
      </c>
      <c r="AJ41" s="28">
        <v>619.72161325137404</v>
      </c>
      <c r="AK41" s="28">
        <v>31.317300583540099</v>
      </c>
      <c r="AL41" s="28">
        <v>223.69063179075999</v>
      </c>
      <c r="AM41" s="28">
        <v>1741.27891301421</v>
      </c>
      <c r="AN41" s="28">
        <v>48.936015754545799</v>
      </c>
      <c r="AO41" s="28">
        <v>1499.9255297627701</v>
      </c>
      <c r="AP41" s="28">
        <v>0</v>
      </c>
      <c r="AQ41" s="28">
        <v>24501.480154663201</v>
      </c>
      <c r="AR41" s="28">
        <v>2708.09439918715</v>
      </c>
      <c r="AS41" s="28">
        <v>27223.866490096501</v>
      </c>
      <c r="AT41" s="28">
        <v>65.293649695029004</v>
      </c>
      <c r="AU41" s="28">
        <v>640.83238925480396</v>
      </c>
      <c r="AV41" s="28">
        <v>60.966213644736101</v>
      </c>
      <c r="AW41" s="28">
        <v>8834.3272148720607</v>
      </c>
      <c r="AX41" s="28">
        <v>172.354498978929</v>
      </c>
      <c r="AY41" s="28">
        <v>108.185008706817</v>
      </c>
      <c r="AZ41" s="28">
        <v>329.16699662472303</v>
      </c>
      <c r="BA41" s="28">
        <v>109.27428321999299</v>
      </c>
      <c r="BB41" s="28">
        <v>42.2065190008651</v>
      </c>
      <c r="BC41" s="28">
        <v>185.799923119189</v>
      </c>
      <c r="BD41" s="28">
        <v>7933.68138005523</v>
      </c>
      <c r="BE41" s="28">
        <v>5991.6359022348297</v>
      </c>
      <c r="BF41" s="28">
        <v>1942.04547782039</v>
      </c>
      <c r="BG41" s="28">
        <v>12.700594538379701</v>
      </c>
      <c r="BH41" s="28">
        <v>9.7532804890966904</v>
      </c>
      <c r="BI41" s="28">
        <v>1440.41613212266</v>
      </c>
      <c r="BJ41" s="28">
        <v>395.55425874409701</v>
      </c>
      <c r="BK41" s="28">
        <v>465.32377348831801</v>
      </c>
      <c r="BL41" s="28">
        <v>57.743143866543001</v>
      </c>
      <c r="BM41" s="28">
        <v>55.858282990371201</v>
      </c>
      <c r="BN41" s="28">
        <v>1178.1273075694501</v>
      </c>
      <c r="BO41" s="28">
        <v>372.78069988200599</v>
      </c>
      <c r="BP41" s="28">
        <v>247.45174553371101</v>
      </c>
      <c r="BQ41" s="28">
        <v>1086.70344350766</v>
      </c>
      <c r="BR41" s="28">
        <v>34.050496089277999</v>
      </c>
      <c r="BS41" s="28">
        <v>12929.137895350499</v>
      </c>
      <c r="BT41" s="28">
        <v>5563.8749529630804</v>
      </c>
      <c r="BU41" s="28">
        <v>77.052370823234597</v>
      </c>
      <c r="BV41" s="28">
        <v>2584.15101341645</v>
      </c>
      <c r="BW41" s="28">
        <v>2526.8740962940901</v>
      </c>
      <c r="BX41" s="28">
        <v>2288.3946939463399</v>
      </c>
      <c r="BY41" s="28">
        <v>25128.5061723242</v>
      </c>
      <c r="BZ41" s="28">
        <v>994.50557503586697</v>
      </c>
      <c r="CC41" s="37">
        <f t="shared" si="13"/>
        <v>5.2497819335580863E-4</v>
      </c>
      <c r="CD41" s="25">
        <f t="shared" si="14"/>
        <v>5.8615587453245154E-4</v>
      </c>
      <c r="CE41" s="25">
        <f t="shared" si="15"/>
        <v>2.3839042643533197E-3</v>
      </c>
      <c r="CF41" s="25">
        <f t="shared" si="16"/>
        <v>1.2352707352129321E-3</v>
      </c>
      <c r="CG41" s="25">
        <f t="shared" si="17"/>
        <v>2.0178528282198851E-3</v>
      </c>
      <c r="CH41" s="25">
        <f t="shared" si="18"/>
        <v>1.9205853783496151E-3</v>
      </c>
      <c r="CI41" s="25">
        <f t="shared" si="19"/>
        <v>2.3870260351222718E-3</v>
      </c>
      <c r="CJ41" s="25">
        <f t="shared" si="20"/>
        <v>1.842980833637453E-3</v>
      </c>
      <c r="CK41" s="25">
        <f t="shared" si="21"/>
        <v>2.7387360308289963E-3</v>
      </c>
      <c r="CL41" s="79">
        <f t="shared" si="22"/>
        <v>-0.20352537904684517</v>
      </c>
      <c r="CM41" s="25">
        <f t="shared" si="23"/>
        <v>2.6958588515043919E-3</v>
      </c>
      <c r="CN41" s="79">
        <f t="shared" si="24"/>
        <v>-0.49673471901006316</v>
      </c>
      <c r="CO41" s="25" t="e">
        <f>+(#REF!-O41)/O41</f>
        <v>#REF!</v>
      </c>
      <c r="CP41" s="25" t="e">
        <f>+(#REF!-P41)/P41</f>
        <v>#REF!</v>
      </c>
      <c r="CQ41" s="79" t="e">
        <f t="shared" si="25"/>
        <v>#DIV/0!</v>
      </c>
    </row>
    <row r="42" spans="1:95" x14ac:dyDescent="0.3">
      <c r="A42" s="30" t="s">
        <v>41</v>
      </c>
      <c r="B42" s="94">
        <v>4499.8260997999996</v>
      </c>
      <c r="C42" s="94">
        <v>34.753</v>
      </c>
      <c r="D42" s="94">
        <v>2829.4649608</v>
      </c>
      <c r="E42" s="94">
        <v>774.47776523000005</v>
      </c>
      <c r="F42" s="94">
        <v>682.83788856000001</v>
      </c>
      <c r="G42" s="94">
        <v>653.54744433999997</v>
      </c>
      <c r="H42" s="94">
        <v>3389.1216911000001</v>
      </c>
      <c r="I42" s="96">
        <v>75.017055998000004</v>
      </c>
      <c r="J42" s="96">
        <v>21.292133384</v>
      </c>
      <c r="K42" s="94">
        <v>0.44240000000000002</v>
      </c>
      <c r="L42" s="96">
        <v>42.345847294999999</v>
      </c>
      <c r="M42" s="94">
        <v>35.314</v>
      </c>
      <c r="N42" s="96">
        <v>14.533100338000001</v>
      </c>
      <c r="O42" s="98"/>
      <c r="P42" s="98"/>
      <c r="Q42" s="96"/>
      <c r="R42" s="28"/>
      <c r="S42" s="30" t="s">
        <v>41</v>
      </c>
      <c r="T42" s="28">
        <v>112.544057771353</v>
      </c>
      <c r="U42" s="28">
        <v>16.625837841656999</v>
      </c>
      <c r="V42" s="28">
        <v>16.112274681531702</v>
      </c>
      <c r="W42" s="28">
        <v>27.0211018986742</v>
      </c>
      <c r="X42" s="28">
        <v>88.905078206549305</v>
      </c>
      <c r="Y42" s="28">
        <v>353.40898727674301</v>
      </c>
      <c r="Z42" s="28">
        <v>0.44359078775222299</v>
      </c>
      <c r="AA42" s="28">
        <v>4469.5852840675198</v>
      </c>
      <c r="AB42" s="28">
        <v>97.3691454327911</v>
      </c>
      <c r="AC42" s="28">
        <v>32.094793818906297</v>
      </c>
      <c r="AD42" s="28">
        <v>14.660930882160001</v>
      </c>
      <c r="AE42" s="28">
        <v>333.13104278395002</v>
      </c>
      <c r="AF42" s="28">
        <v>38.0414595609193</v>
      </c>
      <c r="AG42" s="28">
        <v>38.0414595609193</v>
      </c>
      <c r="AH42" s="28">
        <v>35.410186188638399</v>
      </c>
      <c r="AI42" s="28">
        <v>1.8917508434902699</v>
      </c>
      <c r="AJ42" s="28">
        <v>142.80494542800901</v>
      </c>
      <c r="AK42" s="28">
        <v>4.9032011890792004</v>
      </c>
      <c r="AL42" s="28">
        <v>27.035242667006099</v>
      </c>
      <c r="AM42" s="28">
        <v>126.772860056037</v>
      </c>
      <c r="AN42" s="28">
        <v>3.9344340368759601</v>
      </c>
      <c r="AO42" s="28">
        <v>34.846756491785001</v>
      </c>
      <c r="AP42" s="28">
        <v>0</v>
      </c>
      <c r="AQ42" s="28">
        <v>2547.43909641138</v>
      </c>
      <c r="AR42" s="28">
        <v>281.15689957241801</v>
      </c>
      <c r="AS42" s="28">
        <v>2830.4877468272898</v>
      </c>
      <c r="AT42" s="28">
        <v>4.6025340516388997</v>
      </c>
      <c r="AU42" s="28">
        <v>84.534324570472606</v>
      </c>
      <c r="AV42" s="28">
        <v>2.73579170531809</v>
      </c>
      <c r="AW42" s="28">
        <v>1217.34304429951</v>
      </c>
      <c r="AX42" s="28">
        <v>9.8904415103297598</v>
      </c>
      <c r="AY42" s="28">
        <v>14.052545537996799</v>
      </c>
      <c r="AZ42" s="28">
        <v>41.539405821524703</v>
      </c>
      <c r="BA42" s="28">
        <v>12.2165934563152</v>
      </c>
      <c r="BB42" s="28">
        <v>2.4355098279843599</v>
      </c>
      <c r="BC42" s="28">
        <v>15.3799926642525</v>
      </c>
      <c r="BD42" s="28">
        <v>775.55820766104898</v>
      </c>
      <c r="BE42" s="28">
        <v>683.82179217033797</v>
      </c>
      <c r="BF42" s="28">
        <v>91.7364154907103</v>
      </c>
      <c r="BG42" s="28">
        <v>0.52587052255052502</v>
      </c>
      <c r="BH42" s="28">
        <v>1.09398357272893</v>
      </c>
      <c r="BI42" s="28">
        <v>306.06926090717701</v>
      </c>
      <c r="BJ42" s="28">
        <v>4.3773990272105499</v>
      </c>
      <c r="BK42" s="28">
        <v>53.298394940510398</v>
      </c>
      <c r="BL42" s="28">
        <v>8.6586830727470492</v>
      </c>
      <c r="BM42" s="28">
        <v>4.2291318438234802</v>
      </c>
      <c r="BN42" s="28">
        <v>135.68312276677801</v>
      </c>
      <c r="BO42" s="28">
        <v>44.596871377259902</v>
      </c>
      <c r="BP42" s="28">
        <v>39.662875751982099</v>
      </c>
      <c r="BQ42" s="28">
        <v>31.079336738384999</v>
      </c>
      <c r="BR42" s="28">
        <v>0.89345250272271803</v>
      </c>
      <c r="BS42" s="28">
        <v>654.28262582245702</v>
      </c>
      <c r="BT42" s="28">
        <v>806.11410230222896</v>
      </c>
      <c r="BU42" s="28">
        <v>0.87675865447951196</v>
      </c>
      <c r="BV42" s="28">
        <v>156.68229182000999</v>
      </c>
      <c r="BW42" s="28">
        <v>426.47386939888798</v>
      </c>
      <c r="BX42" s="28">
        <v>246.71715292695399</v>
      </c>
      <c r="BY42" s="28">
        <v>3395.01263862409</v>
      </c>
      <c r="BZ42" s="28">
        <v>196.56592495578099</v>
      </c>
      <c r="CC42" s="37">
        <f t="shared" si="13"/>
        <v>6.6834800666801838E-4</v>
      </c>
      <c r="CD42" s="25">
        <f t="shared" si="14"/>
        <v>-6.7204409818912673E-3</v>
      </c>
      <c r="CE42" s="25">
        <f t="shared" si="15"/>
        <v>2.6977956373550808E-3</v>
      </c>
      <c r="CF42" s="25">
        <f t="shared" si="16"/>
        <v>3.6147683094144353E-4</v>
      </c>
      <c r="CG42" s="25">
        <f t="shared" si="17"/>
        <v>1.395059328434139E-3</v>
      </c>
      <c r="CH42" s="25">
        <f t="shared" si="18"/>
        <v>1.440903656375692E-3</v>
      </c>
      <c r="CI42" s="25">
        <f t="shared" si="19"/>
        <v>1.1249091230086457E-3</v>
      </c>
      <c r="CJ42" s="25">
        <f t="shared" si="20"/>
        <v>1.7381929777144744E-3</v>
      </c>
      <c r="CK42" s="25">
        <f t="shared" si="21"/>
        <v>2.6916540511369279E-3</v>
      </c>
      <c r="CL42" s="79">
        <f t="shared" si="22"/>
        <v>-0.10164840259528685</v>
      </c>
      <c r="CM42" s="25">
        <f t="shared" si="23"/>
        <v>2.7237409706744793E-3</v>
      </c>
      <c r="CN42" s="79">
        <f t="shared" si="24"/>
        <v>7.7230430608506406</v>
      </c>
      <c r="CO42" s="25" t="e">
        <f>+(#REF!-O42)/O42</f>
        <v>#REF!</v>
      </c>
      <c r="CP42" s="25" t="e">
        <f>+(#REF!-P42)/P42</f>
        <v>#REF!</v>
      </c>
      <c r="CQ42" s="79" t="e">
        <f t="shared" si="25"/>
        <v>#DIV/0!</v>
      </c>
    </row>
    <row r="43" spans="1:95" x14ac:dyDescent="0.3">
      <c r="A43" s="30" t="s">
        <v>42</v>
      </c>
      <c r="B43" s="94">
        <v>48413.703108000002</v>
      </c>
      <c r="C43" s="94">
        <v>1039.0381238</v>
      </c>
      <c r="D43" s="94">
        <v>32279.321210999999</v>
      </c>
      <c r="E43" s="94">
        <v>13047.766838</v>
      </c>
      <c r="F43" s="94">
        <v>8811.7361633</v>
      </c>
      <c r="G43" s="94">
        <v>25131.103491999998</v>
      </c>
      <c r="H43" s="94">
        <v>36509.694672999998</v>
      </c>
      <c r="I43" s="96">
        <v>213.59947473</v>
      </c>
      <c r="J43" s="96">
        <v>83.663476974000005</v>
      </c>
      <c r="K43" s="94">
        <v>80.367924720999994</v>
      </c>
      <c r="L43" s="96">
        <v>195.38806177000001</v>
      </c>
      <c r="M43" s="94">
        <v>867.45952162000003</v>
      </c>
      <c r="N43" s="96">
        <v>905.78137188999995</v>
      </c>
      <c r="O43" s="98"/>
      <c r="P43" s="98"/>
      <c r="Q43" s="96"/>
      <c r="R43" s="28"/>
      <c r="S43" s="30" t="s">
        <v>42</v>
      </c>
      <c r="T43" s="28">
        <v>944.19071125457197</v>
      </c>
      <c r="U43" s="28">
        <v>207.08015329944499</v>
      </c>
      <c r="V43" s="28">
        <v>173.945310582937</v>
      </c>
      <c r="W43" s="28">
        <v>263.73410512870902</v>
      </c>
      <c r="X43" s="28">
        <v>763.98293138053805</v>
      </c>
      <c r="Y43" s="28">
        <v>16963.096821711501</v>
      </c>
      <c r="Z43" s="28">
        <v>80.588495078073393</v>
      </c>
      <c r="AA43" s="28">
        <v>48334.109643766002</v>
      </c>
      <c r="AB43" s="28">
        <v>943.04977189810199</v>
      </c>
      <c r="AC43" s="28">
        <v>369.02689618521902</v>
      </c>
      <c r="AD43" s="28">
        <v>146.128530151696</v>
      </c>
      <c r="AE43" s="28">
        <v>10222.7163740122</v>
      </c>
      <c r="AF43" s="28">
        <v>366.59488172525101</v>
      </c>
      <c r="AG43" s="28">
        <v>366.59488172525101</v>
      </c>
      <c r="AH43" s="28">
        <v>869.82838621074598</v>
      </c>
      <c r="AI43" s="28">
        <v>36.387754218769402</v>
      </c>
      <c r="AJ43" s="28">
        <v>822.64056845032098</v>
      </c>
      <c r="AK43" s="28">
        <v>23.810826697776299</v>
      </c>
      <c r="AL43" s="28">
        <v>412.70259569637301</v>
      </c>
      <c r="AM43" s="28">
        <v>717.20830634483798</v>
      </c>
      <c r="AN43" s="28">
        <v>24.790869216729501</v>
      </c>
      <c r="AO43" s="28">
        <v>1041.9396851530801</v>
      </c>
      <c r="AP43" s="28">
        <v>0</v>
      </c>
      <c r="AQ43" s="28">
        <v>29035.9405084315</v>
      </c>
      <c r="AR43" s="28">
        <v>3189.8314063044299</v>
      </c>
      <c r="AS43" s="28">
        <v>32262.1596689547</v>
      </c>
      <c r="AT43" s="28">
        <v>42.160814256970298</v>
      </c>
      <c r="AU43" s="28">
        <v>959.34780152620397</v>
      </c>
      <c r="AV43" s="28">
        <v>88.3438503004148</v>
      </c>
      <c r="AW43" s="28">
        <v>9557.0296933189693</v>
      </c>
      <c r="AX43" s="28">
        <v>192.449214462757</v>
      </c>
      <c r="AY43" s="28">
        <v>159.16371928949101</v>
      </c>
      <c r="AZ43" s="28">
        <v>350.20743519050598</v>
      </c>
      <c r="BA43" s="28">
        <v>128.63960199272901</v>
      </c>
      <c r="BB43" s="28">
        <v>110.817896485722</v>
      </c>
      <c r="BC43" s="28">
        <v>158.15839097437399</v>
      </c>
      <c r="BD43" s="28">
        <v>13075.284137877799</v>
      </c>
      <c r="BE43" s="28">
        <v>8829.2050965046492</v>
      </c>
      <c r="BF43" s="28">
        <v>4246.0790413731502</v>
      </c>
      <c r="BG43" s="28">
        <v>13.9831640278443</v>
      </c>
      <c r="BH43" s="28">
        <v>10.752755168927401</v>
      </c>
      <c r="BI43" s="28">
        <v>4403.6862903695301</v>
      </c>
      <c r="BJ43" s="28">
        <v>223.83755199521801</v>
      </c>
      <c r="BK43" s="28">
        <v>437.04449561203</v>
      </c>
      <c r="BL43" s="28">
        <v>41.520455412088303</v>
      </c>
      <c r="BM43" s="28">
        <v>47.127632840875897</v>
      </c>
      <c r="BN43" s="28">
        <v>1108.9478762113499</v>
      </c>
      <c r="BO43" s="28">
        <v>619.01558592219499</v>
      </c>
      <c r="BP43" s="28">
        <v>309.21037254911101</v>
      </c>
      <c r="BQ43" s="28">
        <v>931.96067552408795</v>
      </c>
      <c r="BR43" s="28">
        <v>113.353718097582</v>
      </c>
      <c r="BS43" s="28">
        <v>25189.725532803699</v>
      </c>
      <c r="BT43" s="28">
        <v>5615.6492804732197</v>
      </c>
      <c r="BU43" s="28">
        <v>463.12090967501001</v>
      </c>
      <c r="BV43" s="28">
        <v>366.82221489489501</v>
      </c>
      <c r="BW43" s="28">
        <v>3884.96383790349</v>
      </c>
      <c r="BX43" s="28">
        <v>2748.1455755258398</v>
      </c>
      <c r="BY43" s="28">
        <v>36565.332626771</v>
      </c>
      <c r="BZ43" s="28">
        <v>2463.4558609481501</v>
      </c>
      <c r="CC43" s="37">
        <f t="shared" si="13"/>
        <v>1.1278771970676435E-3</v>
      </c>
      <c r="CD43" s="25">
        <f t="shared" si="14"/>
        <v>-1.6440276021944624E-3</v>
      </c>
      <c r="CE43" s="25">
        <f t="shared" si="15"/>
        <v>2.7925456117706212E-3</v>
      </c>
      <c r="CF43" s="25">
        <f t="shared" si="16"/>
        <v>-5.3165746370930158E-4</v>
      </c>
      <c r="CG43" s="25">
        <f t="shared" si="17"/>
        <v>2.1089662483589986E-3</v>
      </c>
      <c r="CH43" s="25">
        <f t="shared" si="18"/>
        <v>1.9824621256144172E-3</v>
      </c>
      <c r="CI43" s="25">
        <f t="shared" si="19"/>
        <v>2.3326488955155451E-3</v>
      </c>
      <c r="CJ43" s="25">
        <f t="shared" si="20"/>
        <v>1.5239227352987889E-3</v>
      </c>
      <c r="CK43" s="25">
        <f t="shared" si="21"/>
        <v>2.7445073123278513E-3</v>
      </c>
      <c r="CL43" s="79">
        <f t="shared" si="22"/>
        <v>0.87623992174499477</v>
      </c>
      <c r="CM43" s="25">
        <f t="shared" si="23"/>
        <v>2.7308070655816144E-3</v>
      </c>
      <c r="CN43" s="79">
        <f t="shared" si="24"/>
        <v>-0.20818827964157194</v>
      </c>
      <c r="CO43" s="25" t="e">
        <f>+(#REF!-O43)/O43</f>
        <v>#REF!</v>
      </c>
      <c r="CP43" s="25" t="e">
        <f>+(#REF!-P43)/P43</f>
        <v>#REF!</v>
      </c>
      <c r="CQ43" s="79" t="e">
        <f t="shared" si="25"/>
        <v>#DIV/0!</v>
      </c>
    </row>
    <row r="44" spans="1:95" x14ac:dyDescent="0.3">
      <c r="A44" s="30" t="s">
        <v>43</v>
      </c>
      <c r="B44" s="94">
        <v>120713.79459999999</v>
      </c>
      <c r="C44" s="94">
        <v>1933.0947939</v>
      </c>
      <c r="D44" s="94">
        <v>102772.75519</v>
      </c>
      <c r="E44" s="94">
        <v>25513.62371</v>
      </c>
      <c r="F44" s="94">
        <v>19505.449670000002</v>
      </c>
      <c r="G44" s="94">
        <v>61077.260458999997</v>
      </c>
      <c r="H44" s="94">
        <v>69427.123900000006</v>
      </c>
      <c r="I44" s="96">
        <v>397.20851391000002</v>
      </c>
      <c r="J44" s="96">
        <v>662.12387118000004</v>
      </c>
      <c r="K44" s="94">
        <v>90.155249319999996</v>
      </c>
      <c r="L44" s="96">
        <v>679.41528803999995</v>
      </c>
      <c r="M44" s="94">
        <v>768.58873348999998</v>
      </c>
      <c r="N44" s="96">
        <v>3167.1202466</v>
      </c>
      <c r="O44" s="98"/>
      <c r="P44" s="98"/>
      <c r="Q44" s="96"/>
      <c r="R44" s="28"/>
      <c r="S44" s="30" t="s">
        <v>43</v>
      </c>
      <c r="T44" s="28">
        <v>898.70638642977201</v>
      </c>
      <c r="U44" s="28">
        <v>358.996715335651</v>
      </c>
      <c r="V44" s="28">
        <v>343.82526401167098</v>
      </c>
      <c r="W44" s="28">
        <v>580.10349827585605</v>
      </c>
      <c r="X44" s="28">
        <v>2963.7561963562298</v>
      </c>
      <c r="Y44" s="28">
        <v>110905.657313923</v>
      </c>
      <c r="Z44" s="28">
        <v>90.401507890878193</v>
      </c>
      <c r="AA44" s="28">
        <v>120276.609060185</v>
      </c>
      <c r="AB44" s="28">
        <v>3130.4845640251601</v>
      </c>
      <c r="AC44" s="28">
        <v>3374.3807931206202</v>
      </c>
      <c r="AD44" s="28">
        <v>381.28798736956003</v>
      </c>
      <c r="AE44" s="28">
        <v>794.93377917606199</v>
      </c>
      <c r="AF44" s="28">
        <v>2254.91349815989</v>
      </c>
      <c r="AG44" s="28">
        <v>2254.91349815989</v>
      </c>
      <c r="AH44" s="28">
        <v>770.48563987812202</v>
      </c>
      <c r="AI44" s="28">
        <v>68.723118829228895</v>
      </c>
      <c r="AJ44" s="28">
        <v>1694.6408201828201</v>
      </c>
      <c r="AK44" s="28">
        <v>37.601193526035999</v>
      </c>
      <c r="AL44" s="28">
        <v>422.76592889205602</v>
      </c>
      <c r="AM44" s="28">
        <v>1062.4734417460299</v>
      </c>
      <c r="AN44" s="28">
        <v>55.546956088047402</v>
      </c>
      <c r="AO44" s="28">
        <v>1936.88373374413</v>
      </c>
      <c r="AP44" s="28">
        <v>0</v>
      </c>
      <c r="AQ44" s="28">
        <v>92552.080736317395</v>
      </c>
      <c r="AR44" s="28">
        <v>10214.8032940922</v>
      </c>
      <c r="AS44" s="28">
        <v>102835.607149238</v>
      </c>
      <c r="AT44" s="28">
        <v>86.958521423337004</v>
      </c>
      <c r="AU44" s="28">
        <v>2745.4924439486999</v>
      </c>
      <c r="AV44" s="28">
        <v>291.285214496241</v>
      </c>
      <c r="AW44" s="28">
        <v>30697.011067825399</v>
      </c>
      <c r="AX44" s="28">
        <v>450.374784403756</v>
      </c>
      <c r="AY44" s="28">
        <v>287.69215095075202</v>
      </c>
      <c r="AZ44" s="28">
        <v>1287.3193834208</v>
      </c>
      <c r="BA44" s="28">
        <v>297.91098226333298</v>
      </c>
      <c r="BB44" s="28">
        <v>323.52951076529001</v>
      </c>
      <c r="BC44" s="28">
        <v>234.166963049434</v>
      </c>
      <c r="BD44" s="28">
        <v>25560.514326942099</v>
      </c>
      <c r="BE44" s="28">
        <v>19538.976097088598</v>
      </c>
      <c r="BF44" s="28">
        <v>6021.5382298534696</v>
      </c>
      <c r="BG44" s="28">
        <v>30.842211095784101</v>
      </c>
      <c r="BH44" s="28">
        <v>18.616950592270602</v>
      </c>
      <c r="BI44" s="28">
        <v>6582.9809183086099</v>
      </c>
      <c r="BJ44" s="28">
        <v>344.27311616092101</v>
      </c>
      <c r="BK44" s="28">
        <v>1430.1579394051</v>
      </c>
      <c r="BL44" s="28">
        <v>351.119810514964</v>
      </c>
      <c r="BM44" s="28">
        <v>208.740080445557</v>
      </c>
      <c r="BN44" s="28">
        <v>3627.9403815545202</v>
      </c>
      <c r="BO44" s="28">
        <v>3892.7102038483199</v>
      </c>
      <c r="BP44" s="28">
        <v>840.88186054440496</v>
      </c>
      <c r="BQ44" s="28">
        <v>2864.5636120981899</v>
      </c>
      <c r="BR44" s="28">
        <v>66.580227018695396</v>
      </c>
      <c r="BS44" s="28">
        <v>61198.514634500498</v>
      </c>
      <c r="BT44" s="28">
        <v>18574.961460513499</v>
      </c>
      <c r="BU44" s="28">
        <v>0.112602576137612</v>
      </c>
      <c r="BV44" s="28">
        <v>2517.9751826730098</v>
      </c>
      <c r="BW44" s="28">
        <v>6596.8272905387703</v>
      </c>
      <c r="BX44" s="28">
        <v>5856.4853038462197</v>
      </c>
      <c r="BY44" s="28">
        <v>69533.563384969195</v>
      </c>
      <c r="BZ44" s="28">
        <v>2282.6766280530101</v>
      </c>
      <c r="CC44" s="37">
        <f t="shared" si="13"/>
        <v>6.6828135442907361E-4</v>
      </c>
      <c r="CD44" s="25">
        <f t="shared" si="14"/>
        <v>-3.6216700938253234E-3</v>
      </c>
      <c r="CE44" s="25">
        <f t="shared" si="15"/>
        <v>1.9600383054603743E-3</v>
      </c>
      <c r="CF44" s="25">
        <f t="shared" si="16"/>
        <v>6.1156246246202707E-4</v>
      </c>
      <c r="CG44" s="25">
        <f t="shared" si="17"/>
        <v>1.8378658192611111E-3</v>
      </c>
      <c r="CH44" s="25">
        <f t="shared" si="18"/>
        <v>1.7188235931910403E-3</v>
      </c>
      <c r="CI44" s="25">
        <f t="shared" si="19"/>
        <v>1.9852589096050902E-3</v>
      </c>
      <c r="CJ44" s="25">
        <f t="shared" si="20"/>
        <v>1.5331109657156475E-3</v>
      </c>
      <c r="CK44" s="25">
        <f t="shared" si="21"/>
        <v>2.7314945356550343E-3</v>
      </c>
      <c r="CL44" s="79">
        <f t="shared" si="22"/>
        <v>2.3189030889560054</v>
      </c>
      <c r="CM44" s="25">
        <f t="shared" si="23"/>
        <v>2.4680382439495048E-3</v>
      </c>
      <c r="CN44" s="79">
        <f t="shared" si="24"/>
        <v>-0.66453012231328201</v>
      </c>
      <c r="CO44" s="25" t="e">
        <f>+(#REF!-O44)/O44</f>
        <v>#REF!</v>
      </c>
      <c r="CP44" s="25" t="e">
        <f>+(#REF!-P44)/P44</f>
        <v>#REF!</v>
      </c>
      <c r="CQ44" s="79" t="e">
        <f t="shared" si="25"/>
        <v>#DIV/0!</v>
      </c>
    </row>
    <row r="45" spans="1:95" x14ac:dyDescent="0.3">
      <c r="A45" s="30" t="s">
        <v>44</v>
      </c>
      <c r="B45" s="94">
        <v>17743.240288000001</v>
      </c>
      <c r="C45" s="94">
        <v>287.64893918000001</v>
      </c>
      <c r="D45" s="94">
        <v>12893.229605</v>
      </c>
      <c r="E45" s="94">
        <v>4968.3574718</v>
      </c>
      <c r="F45" s="94">
        <v>2344.4525273999998</v>
      </c>
      <c r="G45" s="94">
        <v>2305.1513860999999</v>
      </c>
      <c r="H45" s="94">
        <v>3712.6054807</v>
      </c>
      <c r="I45" s="96">
        <v>12.160026167</v>
      </c>
      <c r="J45" s="96">
        <v>21.936750852999999</v>
      </c>
      <c r="K45" s="94">
        <v>2468.657338</v>
      </c>
      <c r="L45" s="96">
        <v>48.285230091999999</v>
      </c>
      <c r="M45" s="94">
        <v>1240.1507879999999</v>
      </c>
      <c r="N45" s="96">
        <v>10.703867377</v>
      </c>
      <c r="O45" s="98"/>
      <c r="P45" s="98"/>
      <c r="Q45" s="96"/>
      <c r="R45" s="28"/>
      <c r="S45" s="30" t="s">
        <v>44</v>
      </c>
      <c r="T45" s="28">
        <v>54.118996099623999</v>
      </c>
      <c r="U45" s="28">
        <v>34.253841136254202</v>
      </c>
      <c r="V45" s="28">
        <v>31.770966314509</v>
      </c>
      <c r="W45" s="28">
        <v>52.603043034011797</v>
      </c>
      <c r="X45" s="28">
        <v>134.265857242838</v>
      </c>
      <c r="Y45" s="28">
        <v>8310.9845109752296</v>
      </c>
      <c r="Z45" s="28">
        <v>2475.9584951552902</v>
      </c>
      <c r="AA45" s="28">
        <v>17691.1631076792</v>
      </c>
      <c r="AB45" s="28">
        <v>208.71931023561999</v>
      </c>
      <c r="AC45" s="28">
        <v>209.87907856235901</v>
      </c>
      <c r="AD45" s="28">
        <v>62.3080365880569</v>
      </c>
      <c r="AE45" s="28">
        <v>28.5673522326246</v>
      </c>
      <c r="AF45" s="28">
        <v>112.383364081024</v>
      </c>
      <c r="AG45" s="28">
        <v>112.383364081024</v>
      </c>
      <c r="AH45" s="28">
        <v>1243.5009675466899</v>
      </c>
      <c r="AI45" s="28">
        <v>8.7333447929562098</v>
      </c>
      <c r="AJ45" s="28">
        <v>170.02892302152901</v>
      </c>
      <c r="AK45" s="28">
        <v>3.7242921258360502</v>
      </c>
      <c r="AL45" s="28">
        <v>22.994195662621699</v>
      </c>
      <c r="AM45" s="28">
        <v>31.674406416847599</v>
      </c>
      <c r="AN45" s="28">
        <v>3.5811444180282499</v>
      </c>
      <c r="AO45" s="28">
        <v>288.43848804642801</v>
      </c>
      <c r="AP45" s="28">
        <v>0</v>
      </c>
      <c r="AQ45" s="28">
        <v>11608.880686767499</v>
      </c>
      <c r="AR45" s="28">
        <v>1281.1424283542999</v>
      </c>
      <c r="AS45" s="28">
        <v>12898.756459914701</v>
      </c>
      <c r="AT45" s="28">
        <v>5.9128790483975804</v>
      </c>
      <c r="AU45" s="28">
        <v>209.47034791169901</v>
      </c>
      <c r="AV45" s="28">
        <v>24.7394561798837</v>
      </c>
      <c r="AW45" s="28">
        <v>1701.9129197007001</v>
      </c>
      <c r="AX45" s="28">
        <v>72.7739201203172</v>
      </c>
      <c r="AY45" s="28">
        <v>117.669897808561</v>
      </c>
      <c r="AZ45" s="28">
        <v>388.64070763736203</v>
      </c>
      <c r="BA45" s="28">
        <v>64.435825950120503</v>
      </c>
      <c r="BB45" s="28">
        <v>15.122387017730601</v>
      </c>
      <c r="BC45" s="28">
        <v>143.96683198171101</v>
      </c>
      <c r="BD45" s="28">
        <v>4978.75873306833</v>
      </c>
      <c r="BE45" s="28">
        <v>2348.5349809250602</v>
      </c>
      <c r="BF45" s="28">
        <v>2630.2237521432698</v>
      </c>
      <c r="BG45" s="28">
        <v>8.3659556529263703</v>
      </c>
      <c r="BH45" s="28">
        <v>2.9308026551455302</v>
      </c>
      <c r="BI45" s="28">
        <v>806.91995322376397</v>
      </c>
      <c r="BJ45" s="28">
        <v>88.6148455376116</v>
      </c>
      <c r="BK45" s="28">
        <v>84.757448980748094</v>
      </c>
      <c r="BL45" s="28">
        <v>21.936924494104399</v>
      </c>
      <c r="BM45" s="28">
        <v>32.776446699625701</v>
      </c>
      <c r="BN45" s="28">
        <v>242.68942056361101</v>
      </c>
      <c r="BO45" s="28">
        <v>175.52701921959101</v>
      </c>
      <c r="BP45" s="28">
        <v>70.168522295354805</v>
      </c>
      <c r="BQ45" s="28">
        <v>159.15921604832499</v>
      </c>
      <c r="BR45" s="28">
        <v>2.86641807815605</v>
      </c>
      <c r="BS45" s="28">
        <v>2308.7592546349401</v>
      </c>
      <c r="BT45" s="28">
        <v>1039.55892499678</v>
      </c>
      <c r="BU45" s="28">
        <v>3.4611066735891698</v>
      </c>
      <c r="BV45" s="28">
        <v>12.82178975373</v>
      </c>
      <c r="BW45" s="28">
        <v>281.40064488830598</v>
      </c>
      <c r="BX45" s="28">
        <v>270.24537221679498</v>
      </c>
      <c r="BY45" s="28">
        <v>3714.2213679679398</v>
      </c>
      <c r="BZ45" s="28">
        <v>115.229139202741</v>
      </c>
      <c r="CC45" s="37">
        <f t="shared" si="13"/>
        <v>6.770687407035487E-4</v>
      </c>
      <c r="CD45" s="25">
        <f t="shared" si="14"/>
        <v>-2.9350434010647622E-3</v>
      </c>
      <c r="CE45" s="25">
        <f t="shared" si="15"/>
        <v>2.744834966813217E-3</v>
      </c>
      <c r="CF45" s="25">
        <f t="shared" si="16"/>
        <v>4.2866334378758469E-4</v>
      </c>
      <c r="CG45" s="25">
        <f t="shared" si="17"/>
        <v>2.0935009864662003E-3</v>
      </c>
      <c r="CH45" s="25">
        <f t="shared" si="18"/>
        <v>1.7413248838899793E-3</v>
      </c>
      <c r="CI45" s="25">
        <f t="shared" si="19"/>
        <v>1.5651330132570162E-3</v>
      </c>
      <c r="CJ45" s="25">
        <f t="shared" si="20"/>
        <v>4.3524346347598636E-4</v>
      </c>
      <c r="CK45" s="25">
        <f t="shared" si="21"/>
        <v>2.9575417547440049E-3</v>
      </c>
      <c r="CL45" s="79">
        <f t="shared" si="22"/>
        <v>1.3274894593418107</v>
      </c>
      <c r="CM45" s="25">
        <f t="shared" si="23"/>
        <v>2.7014291964389857E-3</v>
      </c>
      <c r="CN45" s="79">
        <f t="shared" si="24"/>
        <v>1.9591553502342691</v>
      </c>
      <c r="CO45" s="25" t="e">
        <f>+(#REF!-O45)/O45</f>
        <v>#REF!</v>
      </c>
      <c r="CP45" s="25" t="e">
        <f>+(#REF!-P45)/P45</f>
        <v>#REF!</v>
      </c>
      <c r="CQ45" s="79" t="e">
        <f t="shared" si="25"/>
        <v>#DIV/0!</v>
      </c>
    </row>
    <row r="46" spans="1:95" x14ac:dyDescent="0.3">
      <c r="A46" s="30" t="s">
        <v>45</v>
      </c>
      <c r="B46" s="94">
        <v>953.52004523000005</v>
      </c>
      <c r="C46" s="94">
        <v>2.0670000000000002</v>
      </c>
      <c r="D46" s="94">
        <v>297.98907025</v>
      </c>
      <c r="E46" s="94">
        <v>149.50794693</v>
      </c>
      <c r="F46" s="94">
        <v>110.39313665</v>
      </c>
      <c r="G46" s="94">
        <v>191.73418967000001</v>
      </c>
      <c r="H46" s="94">
        <v>356.84918859999999</v>
      </c>
      <c r="I46" s="96">
        <v>4.2961036449999996</v>
      </c>
      <c r="J46" s="96">
        <v>3.4360153180999999</v>
      </c>
      <c r="K46" s="94">
        <v>0.44500000000000001</v>
      </c>
      <c r="L46" s="96">
        <v>9.5865289110000003</v>
      </c>
      <c r="M46" s="94">
        <v>4.1455390000000003</v>
      </c>
      <c r="N46" s="96">
        <v>7.6247469153000003</v>
      </c>
      <c r="O46" s="98"/>
      <c r="P46" s="98"/>
      <c r="Q46" s="96"/>
      <c r="R46" s="28"/>
      <c r="S46" s="30" t="s">
        <v>45</v>
      </c>
      <c r="T46" s="28">
        <v>5.2138879596445502</v>
      </c>
      <c r="U46" s="28">
        <v>3.10082537411115</v>
      </c>
      <c r="V46" s="28">
        <v>3.10072403008959</v>
      </c>
      <c r="W46" s="28">
        <v>5.6005468096198596</v>
      </c>
      <c r="X46" s="28">
        <v>3.5806535559299602</v>
      </c>
      <c r="Y46" s="28">
        <v>9.9677222321292902</v>
      </c>
      <c r="Z46" s="28">
        <v>0.44623294022718502</v>
      </c>
      <c r="AA46" s="28">
        <v>938.388322161411</v>
      </c>
      <c r="AB46" s="28">
        <v>12.337300596216799</v>
      </c>
      <c r="AC46" s="28">
        <v>0.93917956196021601</v>
      </c>
      <c r="AD46" s="28">
        <v>2.68193923778938</v>
      </c>
      <c r="AE46" s="28">
        <v>24.306894057811402</v>
      </c>
      <c r="AF46" s="28">
        <v>9.3112920385760294</v>
      </c>
      <c r="AG46" s="28">
        <v>9.3112920385760294</v>
      </c>
      <c r="AH46" s="28">
        <v>4.1569499581188003</v>
      </c>
      <c r="AI46" s="28">
        <v>1.0926729642288999</v>
      </c>
      <c r="AJ46" s="28">
        <v>3.1925921752991901</v>
      </c>
      <c r="AK46" s="28">
        <v>4.9674350358668497E-2</v>
      </c>
      <c r="AL46" s="28">
        <v>11.517976708925801</v>
      </c>
      <c r="AM46" s="28">
        <v>3.8489070628815898</v>
      </c>
      <c r="AN46" s="28">
        <v>0.42518293997679202</v>
      </c>
      <c r="AO46" s="28">
        <v>2.0726625770928599</v>
      </c>
      <c r="AP46" s="28">
        <v>0</v>
      </c>
      <c r="AQ46" s="28">
        <v>266.21508772345197</v>
      </c>
      <c r="AR46" s="28">
        <v>28.4867973076494</v>
      </c>
      <c r="AS46" s="28">
        <v>295.79455799533002</v>
      </c>
      <c r="AT46" s="28">
        <v>5.8297304552226301E-2</v>
      </c>
      <c r="AU46" s="28">
        <v>5.3062478036728997</v>
      </c>
      <c r="AV46" s="28">
        <v>2.4384223689003701E-2</v>
      </c>
      <c r="AW46" s="28">
        <v>123.416935629772</v>
      </c>
      <c r="AX46" s="28">
        <v>0.55884958290756503</v>
      </c>
      <c r="AY46" s="28">
        <v>2.2416045664114699</v>
      </c>
      <c r="AZ46" s="28">
        <v>17.4623279474418</v>
      </c>
      <c r="BA46" s="28">
        <v>0.82278059670299097</v>
      </c>
      <c r="BB46" s="28">
        <v>0.37414549050083601</v>
      </c>
      <c r="BC46" s="28">
        <v>3.9613188343160401</v>
      </c>
      <c r="BD46" s="28">
        <v>149.478789630378</v>
      </c>
      <c r="BE46" s="28">
        <v>110.320298580592</v>
      </c>
      <c r="BF46" s="28">
        <v>39.158491049785802</v>
      </c>
      <c r="BG46" s="28">
        <v>3.4780216824572698E-2</v>
      </c>
      <c r="BH46" s="28">
        <v>0.118288957147917</v>
      </c>
      <c r="BI46" s="28">
        <v>20.665121585123099</v>
      </c>
      <c r="BJ46" s="28">
        <v>1.60983247733656</v>
      </c>
      <c r="BK46" s="28">
        <v>13.9609222219282</v>
      </c>
      <c r="BL46" s="28">
        <v>0.139113800698319</v>
      </c>
      <c r="BM46" s="28">
        <v>0.63233082901502902</v>
      </c>
      <c r="BN46" s="28">
        <v>36.004754969493497</v>
      </c>
      <c r="BO46" s="28">
        <v>0.72871985256031402</v>
      </c>
      <c r="BP46" s="28">
        <v>4.2202491083051399</v>
      </c>
      <c r="BQ46" s="28">
        <v>7.4836071943429303</v>
      </c>
      <c r="BR46" s="28">
        <v>5.8859784077117897E-3</v>
      </c>
      <c r="BS46" s="28">
        <v>191.88852733217601</v>
      </c>
      <c r="BT46" s="28">
        <v>87.176477537478902</v>
      </c>
      <c r="BU46" s="28">
        <v>2.6539565804460801</v>
      </c>
      <c r="BV46" s="28">
        <v>9.7033263922698492</v>
      </c>
      <c r="BW46" s="28">
        <v>72.257506063545804</v>
      </c>
      <c r="BX46" s="28">
        <v>13.004195897213201</v>
      </c>
      <c r="BY46" s="28">
        <v>356.349432840048</v>
      </c>
      <c r="BZ46" s="28">
        <v>39.0460583093382</v>
      </c>
      <c r="CC46" s="37">
        <f t="shared" si="13"/>
        <v>3.6940265961422822E-3</v>
      </c>
      <c r="CD46" s="25">
        <f t="shared" si="14"/>
        <v>-1.5869328751173875E-2</v>
      </c>
      <c r="CE46" s="25">
        <f t="shared" si="15"/>
        <v>2.7395148006094713E-3</v>
      </c>
      <c r="CF46" s="25">
        <f t="shared" si="16"/>
        <v>-7.3644051871730471E-3</v>
      </c>
      <c r="CG46" s="25">
        <f t="shared" si="17"/>
        <v>-1.95021737778603E-4</v>
      </c>
      <c r="CH46" s="25">
        <f t="shared" si="18"/>
        <v>-6.5980614029420548E-4</v>
      </c>
      <c r="CI46" s="25">
        <f t="shared" si="19"/>
        <v>8.0495639531812373E-4</v>
      </c>
      <c r="CJ46" s="25">
        <f t="shared" si="20"/>
        <v>-1.4004676931245097E-3</v>
      </c>
      <c r="CK46" s="25">
        <f t="shared" si="21"/>
        <v>2.7706521959213679E-3</v>
      </c>
      <c r="CL46" s="79">
        <f t="shared" si="22"/>
        <v>-2.8710795636171516E-2</v>
      </c>
      <c r="CM46" s="25">
        <f t="shared" si="23"/>
        <v>2.7525873279204455E-3</v>
      </c>
      <c r="CN46" s="79">
        <f t="shared" si="24"/>
        <v>-0.49520854847545426</v>
      </c>
      <c r="CO46" s="25" t="e">
        <f>+(#REF!-O46)/O46</f>
        <v>#REF!</v>
      </c>
      <c r="CP46" s="25" t="e">
        <f>+(#REF!-P46)/P46</f>
        <v>#REF!</v>
      </c>
      <c r="CQ46" s="79" t="e">
        <f t="shared" si="25"/>
        <v>#DIV/0!</v>
      </c>
    </row>
    <row r="47" spans="1:95" x14ac:dyDescent="0.3">
      <c r="A47" s="30" t="s">
        <v>46</v>
      </c>
      <c r="B47" s="94">
        <v>33003.416121000002</v>
      </c>
      <c r="C47" s="94">
        <v>1955.8134519</v>
      </c>
      <c r="D47" s="94">
        <v>24667.567350000001</v>
      </c>
      <c r="E47" s="94">
        <v>5384.5889053000001</v>
      </c>
      <c r="F47" s="94">
        <v>3880.2322279999998</v>
      </c>
      <c r="G47" s="94">
        <v>22461.649743000002</v>
      </c>
      <c r="H47" s="94">
        <v>18758.148675</v>
      </c>
      <c r="I47" s="96">
        <v>232.78801007000001</v>
      </c>
      <c r="J47" s="96">
        <v>75.528923226000003</v>
      </c>
      <c r="K47" s="94">
        <v>12.403141943</v>
      </c>
      <c r="L47" s="96">
        <v>353.41969735999999</v>
      </c>
      <c r="M47" s="94">
        <v>1313.7135393999999</v>
      </c>
      <c r="N47" s="96">
        <v>1135.6801172</v>
      </c>
      <c r="O47" s="98"/>
      <c r="P47" s="98"/>
      <c r="Q47" s="96"/>
      <c r="R47" s="28"/>
      <c r="S47" s="30" t="s">
        <v>46</v>
      </c>
      <c r="T47" s="28">
        <v>448.87033092362299</v>
      </c>
      <c r="U47" s="28">
        <v>202.06602685041301</v>
      </c>
      <c r="V47" s="28">
        <v>193.926254276615</v>
      </c>
      <c r="W47" s="28">
        <v>263.02540850270799</v>
      </c>
      <c r="X47" s="28">
        <v>1153.36469584464</v>
      </c>
      <c r="Y47" s="28">
        <v>7857.3423311880297</v>
      </c>
      <c r="Z47" s="28">
        <v>12.436979970950601</v>
      </c>
      <c r="AA47" s="28">
        <v>32800.152618831198</v>
      </c>
      <c r="AB47" s="28">
        <v>673.13216390842695</v>
      </c>
      <c r="AC47" s="28">
        <v>204.97814303423999</v>
      </c>
      <c r="AD47" s="28">
        <v>130.44090544020699</v>
      </c>
      <c r="AE47" s="28">
        <v>283.44092395070402</v>
      </c>
      <c r="AF47" s="28">
        <v>446.12533531691702</v>
      </c>
      <c r="AG47" s="28">
        <v>446.12533531691702</v>
      </c>
      <c r="AH47" s="28">
        <v>1316.45849575836</v>
      </c>
      <c r="AI47" s="28">
        <v>39.687649108838201</v>
      </c>
      <c r="AJ47" s="28">
        <v>453.48668447926298</v>
      </c>
      <c r="AK47" s="28">
        <v>11.7041767272037</v>
      </c>
      <c r="AL47" s="28">
        <v>158.26158089733499</v>
      </c>
      <c r="AM47" s="28">
        <v>668.27208805474197</v>
      </c>
      <c r="AN47" s="28">
        <v>28.898733185928599</v>
      </c>
      <c r="AO47" s="28">
        <v>1960.4544653023099</v>
      </c>
      <c r="AP47" s="28">
        <v>0</v>
      </c>
      <c r="AQ47" s="28">
        <v>22159.270004920902</v>
      </c>
      <c r="AR47" s="28">
        <v>2422.4535430487299</v>
      </c>
      <c r="AS47" s="28">
        <v>24621.411197078502</v>
      </c>
      <c r="AT47" s="28">
        <v>14.310141997750501</v>
      </c>
      <c r="AU47" s="28">
        <v>689.85940994211103</v>
      </c>
      <c r="AV47" s="28">
        <v>56.265245895311097</v>
      </c>
      <c r="AW47" s="28">
        <v>7467.1134337971498</v>
      </c>
      <c r="AX47" s="28">
        <v>108.32427953992401</v>
      </c>
      <c r="AY47" s="28">
        <v>39.629474655736097</v>
      </c>
      <c r="AZ47" s="28">
        <v>375.28612543792002</v>
      </c>
      <c r="BA47" s="28">
        <v>47.309818666231799</v>
      </c>
      <c r="BB47" s="28">
        <v>21.932985953075701</v>
      </c>
      <c r="BC47" s="28">
        <v>62.7961745690585</v>
      </c>
      <c r="BD47" s="28">
        <v>5391.2461324523201</v>
      </c>
      <c r="BE47" s="28">
        <v>3883.6769914342599</v>
      </c>
      <c r="BF47" s="28">
        <v>1507.56914101806</v>
      </c>
      <c r="BG47" s="28">
        <v>9.2469650932389609</v>
      </c>
      <c r="BH47" s="28">
        <v>3.7114797799063202</v>
      </c>
      <c r="BI47" s="28">
        <v>1280.81125792845</v>
      </c>
      <c r="BJ47" s="28">
        <v>157.82482410378799</v>
      </c>
      <c r="BK47" s="28">
        <v>283.92361333767298</v>
      </c>
      <c r="BL47" s="28">
        <v>23.541431505569399</v>
      </c>
      <c r="BM47" s="28">
        <v>19.999720957631698</v>
      </c>
      <c r="BN47" s="28">
        <v>732.36650032688897</v>
      </c>
      <c r="BO47" s="28">
        <v>440.175927336185</v>
      </c>
      <c r="BP47" s="28">
        <v>157.151923107334</v>
      </c>
      <c r="BQ47" s="28">
        <v>476.46234912376298</v>
      </c>
      <c r="BR47" s="28">
        <v>27.092821452748801</v>
      </c>
      <c r="BS47" s="28">
        <v>22501.0710780318</v>
      </c>
      <c r="BT47" s="28">
        <v>4019.1477695789799</v>
      </c>
      <c r="BU47" s="28">
        <v>85.652666535797394</v>
      </c>
      <c r="BV47" s="28">
        <v>947.09700157828604</v>
      </c>
      <c r="BW47" s="28">
        <v>1951.91290873768</v>
      </c>
      <c r="BX47" s="28">
        <v>1439.5115331520401</v>
      </c>
      <c r="BY47" s="28">
        <v>18739.381880440698</v>
      </c>
      <c r="BZ47" s="28">
        <v>960.12115653595697</v>
      </c>
      <c r="CC47" s="37">
        <f t="shared" si="13"/>
        <v>1.6119160998191448E-3</v>
      </c>
      <c r="CD47" s="25">
        <f t="shared" si="14"/>
        <v>-6.158862507553201E-3</v>
      </c>
      <c r="CE47" s="25">
        <f t="shared" si="15"/>
        <v>2.3729325502906923E-3</v>
      </c>
      <c r="CF47" s="25">
        <f t="shared" si="16"/>
        <v>-1.8711270660217573E-3</v>
      </c>
      <c r="CG47" s="25">
        <f t="shared" si="17"/>
        <v>1.2363482652811993E-3</v>
      </c>
      <c r="CH47" s="25">
        <f t="shared" si="18"/>
        <v>8.8777249191489358E-4</v>
      </c>
      <c r="CI47" s="25">
        <f t="shared" si="19"/>
        <v>1.7550507412788774E-3</v>
      </c>
      <c r="CJ47" s="25">
        <f t="shared" si="20"/>
        <v>-1.0004609135182724E-3</v>
      </c>
      <c r="CK47" s="25">
        <f t="shared" si="21"/>
        <v>2.7281819482601727E-3</v>
      </c>
      <c r="CL47" s="79">
        <f t="shared" si="22"/>
        <v>0.26231033145412186</v>
      </c>
      <c r="CM47" s="25">
        <f t="shared" si="23"/>
        <v>2.0894633997710732E-3</v>
      </c>
      <c r="CN47" s="79">
        <f t="shared" si="24"/>
        <v>-0.41156662168009472</v>
      </c>
      <c r="CO47" s="25" t="e">
        <f>+(#REF!-O47)/O47</f>
        <v>#REF!</v>
      </c>
      <c r="CP47" s="25" t="e">
        <f>+(#REF!-P47)/P47</f>
        <v>#REF!</v>
      </c>
      <c r="CQ47" s="79" t="e">
        <f t="shared" si="25"/>
        <v>#DIV/0!</v>
      </c>
    </row>
    <row r="48" spans="1:95" x14ac:dyDescent="0.3">
      <c r="A48" s="30" t="s">
        <v>47</v>
      </c>
      <c r="B48" s="94">
        <v>55815.856852999997</v>
      </c>
      <c r="C48" s="94">
        <v>317.59743646999999</v>
      </c>
      <c r="D48" s="94">
        <v>18361.872599999999</v>
      </c>
      <c r="E48" s="94">
        <v>3829.1550099999999</v>
      </c>
      <c r="F48" s="94">
        <v>3342.1619056</v>
      </c>
      <c r="G48" s="94">
        <v>8118.4095146</v>
      </c>
      <c r="H48" s="94">
        <v>9887.8512443</v>
      </c>
      <c r="I48" s="96">
        <v>122.91441583</v>
      </c>
      <c r="J48" s="96">
        <v>70.309842818000007</v>
      </c>
      <c r="K48" s="94">
        <v>9.88031215</v>
      </c>
      <c r="L48" s="96">
        <v>168.62566624999999</v>
      </c>
      <c r="M48" s="94">
        <v>373.15165000000002</v>
      </c>
      <c r="N48" s="96">
        <v>203.19525573999999</v>
      </c>
      <c r="O48" s="98"/>
      <c r="P48" s="98"/>
      <c r="Q48" s="96"/>
      <c r="R48" s="28"/>
      <c r="S48" s="30" t="s">
        <v>47</v>
      </c>
      <c r="T48" s="28">
        <v>132.96994176166899</v>
      </c>
      <c r="U48" s="28">
        <v>94.2939228464287</v>
      </c>
      <c r="V48" s="28">
        <v>88.818687331804298</v>
      </c>
      <c r="W48" s="28">
        <v>122.115750515206</v>
      </c>
      <c r="X48" s="28">
        <v>347.265072449429</v>
      </c>
      <c r="Y48" s="28">
        <v>20829.5932526984</v>
      </c>
      <c r="Z48" s="28">
        <v>9.90734433972675</v>
      </c>
      <c r="AA48" s="28">
        <v>55641.972798910901</v>
      </c>
      <c r="AB48" s="28">
        <v>285.90956875771298</v>
      </c>
      <c r="AC48" s="28">
        <v>330.41631749697302</v>
      </c>
      <c r="AD48" s="28">
        <v>62.165421576176897</v>
      </c>
      <c r="AE48" s="28">
        <v>102.23252628451399</v>
      </c>
      <c r="AF48" s="28">
        <v>227.39490071433201</v>
      </c>
      <c r="AG48" s="28">
        <v>227.39490071433201</v>
      </c>
      <c r="AH48" s="28">
        <v>374.15590675032001</v>
      </c>
      <c r="AI48" s="28">
        <v>28.0138291446514</v>
      </c>
      <c r="AJ48" s="28">
        <v>191.532057699907</v>
      </c>
      <c r="AK48" s="28">
        <v>9.6207323437505696</v>
      </c>
      <c r="AL48" s="28">
        <v>67.863108883543902</v>
      </c>
      <c r="AM48" s="28">
        <v>420.99841281128499</v>
      </c>
      <c r="AN48" s="28">
        <v>29.601055207218</v>
      </c>
      <c r="AO48" s="28">
        <v>318.46642107519398</v>
      </c>
      <c r="AP48" s="28">
        <v>0</v>
      </c>
      <c r="AQ48" s="28">
        <v>16490.506845362499</v>
      </c>
      <c r="AR48" s="28">
        <v>1804.2679813534901</v>
      </c>
      <c r="AS48" s="28">
        <v>18322.788655860601</v>
      </c>
      <c r="AT48" s="28">
        <v>10.6493331398687</v>
      </c>
      <c r="AU48" s="28">
        <v>316.99354332274299</v>
      </c>
      <c r="AV48" s="28">
        <v>200.15138303422901</v>
      </c>
      <c r="AW48" s="28">
        <v>4130.5950183229097</v>
      </c>
      <c r="AX48" s="28">
        <v>56.6514893457177</v>
      </c>
      <c r="AY48" s="28">
        <v>51.074318029126303</v>
      </c>
      <c r="AZ48" s="28">
        <v>281.57586616544501</v>
      </c>
      <c r="BA48" s="28">
        <v>15.350467368985299</v>
      </c>
      <c r="BB48" s="28">
        <v>29.865207347564098</v>
      </c>
      <c r="BC48" s="28">
        <v>51.866763621920299</v>
      </c>
      <c r="BD48" s="28">
        <v>3831.75621785057</v>
      </c>
      <c r="BE48" s="28">
        <v>3344.59955712293</v>
      </c>
      <c r="BF48" s="28">
        <v>487.15666072763503</v>
      </c>
      <c r="BG48" s="28">
        <v>22.842520141977701</v>
      </c>
      <c r="BH48" s="28">
        <v>0.61383164075017704</v>
      </c>
      <c r="BI48" s="28">
        <v>921.69005399209595</v>
      </c>
      <c r="BJ48" s="28">
        <v>284.26814732528197</v>
      </c>
      <c r="BK48" s="28">
        <v>176.70390130215901</v>
      </c>
      <c r="BL48" s="28">
        <v>22.808679118210499</v>
      </c>
      <c r="BM48" s="28">
        <v>20.002338600197302</v>
      </c>
      <c r="BN48" s="28">
        <v>459.11051084729098</v>
      </c>
      <c r="BO48" s="28">
        <v>262.69206123691498</v>
      </c>
      <c r="BP48" s="28">
        <v>57.800296844235802</v>
      </c>
      <c r="BQ48" s="28">
        <v>688.872577256613</v>
      </c>
      <c r="BR48" s="28">
        <v>3.3512051411305301</v>
      </c>
      <c r="BS48" s="28">
        <v>8130.795373465</v>
      </c>
      <c r="BT48" s="28">
        <v>2561.9358256330302</v>
      </c>
      <c r="BU48" s="28">
        <v>3.0131146313133699</v>
      </c>
      <c r="BV48" s="28">
        <v>712.07553963981297</v>
      </c>
      <c r="BW48" s="28">
        <v>981.99554884865495</v>
      </c>
      <c r="BX48" s="28">
        <v>644.54562112301096</v>
      </c>
      <c r="BY48" s="28">
        <v>9886.9305020731208</v>
      </c>
      <c r="BZ48" s="28">
        <v>676.35278067923105</v>
      </c>
      <c r="CC48" s="37">
        <f t="shared" si="13"/>
        <v>1.5289064165290741E-3</v>
      </c>
      <c r="CD48" s="25">
        <f t="shared" si="14"/>
        <v>-3.1153163974002502E-3</v>
      </c>
      <c r="CE48" s="25">
        <f t="shared" si="15"/>
        <v>2.7361197081830673E-3</v>
      </c>
      <c r="CF48" s="25">
        <f t="shared" si="16"/>
        <v>-2.1285380304511114E-3</v>
      </c>
      <c r="CG48" s="25">
        <f t="shared" si="17"/>
        <v>6.7931641413755748E-4</v>
      </c>
      <c r="CH48" s="25">
        <f t="shared" si="18"/>
        <v>7.2936368487883411E-4</v>
      </c>
      <c r="CI48" s="25">
        <f t="shared" si="19"/>
        <v>1.5256509101598708E-3</v>
      </c>
      <c r="CJ48" s="25">
        <f t="shared" si="20"/>
        <v>-9.3118535476545698E-5</v>
      </c>
      <c r="CK48" s="25">
        <f t="shared" si="21"/>
        <v>2.7359651513388706E-3</v>
      </c>
      <c r="CL48" s="79">
        <f t="shared" si="22"/>
        <v>0.34851891631492377</v>
      </c>
      <c r="CM48" s="25">
        <f t="shared" si="23"/>
        <v>2.6912831561109168E-3</v>
      </c>
      <c r="CN48" s="79">
        <f t="shared" si="24"/>
        <v>1.0718909566962362</v>
      </c>
      <c r="CO48" s="25" t="e">
        <f>+(#REF!-O48)/O48</f>
        <v>#REF!</v>
      </c>
      <c r="CP48" s="25" t="e">
        <f>+(#REF!-P48)/P48</f>
        <v>#REF!</v>
      </c>
      <c r="CQ48" s="79" t="e">
        <f t="shared" si="25"/>
        <v>#DIV/0!</v>
      </c>
    </row>
    <row r="49" spans="1:95" x14ac:dyDescent="0.3">
      <c r="A49" s="30" t="s">
        <v>48</v>
      </c>
      <c r="B49" s="94">
        <v>7773.3642571999999</v>
      </c>
      <c r="C49" s="94">
        <v>192.56449792999999</v>
      </c>
      <c r="D49" s="94">
        <v>8847.4181121000001</v>
      </c>
      <c r="E49" s="94">
        <v>3963.5782551000002</v>
      </c>
      <c r="F49" s="94">
        <v>2567.6966787000001</v>
      </c>
      <c r="G49" s="94">
        <v>8154.0221658</v>
      </c>
      <c r="H49" s="94">
        <v>4690.9474792000001</v>
      </c>
      <c r="I49" s="96">
        <v>34.207017526999998</v>
      </c>
      <c r="J49" s="96">
        <v>29.933752944999998</v>
      </c>
      <c r="K49" s="94">
        <v>100.1166161</v>
      </c>
      <c r="L49" s="96">
        <v>61.051614266000001</v>
      </c>
      <c r="M49" s="94">
        <v>341.41815606</v>
      </c>
      <c r="N49" s="96">
        <v>241.75431133000001</v>
      </c>
      <c r="O49" s="98"/>
      <c r="P49" s="98"/>
      <c r="Q49" s="96"/>
      <c r="R49" s="28"/>
      <c r="S49" s="30" t="s">
        <v>48</v>
      </c>
      <c r="T49" s="28">
        <v>26.9242193533853</v>
      </c>
      <c r="U49" s="28">
        <v>27.318894326773901</v>
      </c>
      <c r="V49" s="28">
        <v>26.513531115589601</v>
      </c>
      <c r="W49" s="28">
        <v>45.145959018651098</v>
      </c>
      <c r="X49" s="28">
        <v>196.83185216299199</v>
      </c>
      <c r="Y49" s="28">
        <v>399.06732185411499</v>
      </c>
      <c r="Z49" s="28">
        <v>100.391169394196</v>
      </c>
      <c r="AA49" s="28">
        <v>7755.6957326234397</v>
      </c>
      <c r="AB49" s="28">
        <v>436.78679789995999</v>
      </c>
      <c r="AC49" s="28">
        <v>68.457990705205503</v>
      </c>
      <c r="AD49" s="28">
        <v>30.450965471284398</v>
      </c>
      <c r="AE49" s="28">
        <v>51.319737015633599</v>
      </c>
      <c r="AF49" s="28">
        <v>79.588675458849494</v>
      </c>
      <c r="AG49" s="28">
        <v>79.588675458849494</v>
      </c>
      <c r="AH49" s="28">
        <v>342.28377173117701</v>
      </c>
      <c r="AI49" s="28">
        <v>4.0812490269969102</v>
      </c>
      <c r="AJ49" s="28">
        <v>37.157173009947499</v>
      </c>
      <c r="AK49" s="28">
        <v>3.9422513589861401</v>
      </c>
      <c r="AL49" s="28">
        <v>34.792558936312602</v>
      </c>
      <c r="AM49" s="28">
        <v>44.957635383834003</v>
      </c>
      <c r="AN49" s="28">
        <v>4.5898770963166697</v>
      </c>
      <c r="AO49" s="28">
        <v>193.068728325313</v>
      </c>
      <c r="AP49" s="28">
        <v>0</v>
      </c>
      <c r="AQ49" s="28">
        <v>7973.6918022323098</v>
      </c>
      <c r="AR49" s="28">
        <v>881.88373720048401</v>
      </c>
      <c r="AS49" s="28">
        <v>8859.6567884597898</v>
      </c>
      <c r="AT49" s="28">
        <v>6.5143464335859296</v>
      </c>
      <c r="AU49" s="28">
        <v>247.201447363157</v>
      </c>
      <c r="AV49" s="28">
        <v>49.712871412350403</v>
      </c>
      <c r="AW49" s="28">
        <v>1656.81479824348</v>
      </c>
      <c r="AX49" s="28">
        <v>87.835032526775606</v>
      </c>
      <c r="AY49" s="28">
        <v>38.599727911925399</v>
      </c>
      <c r="AZ49" s="28">
        <v>181.35273950417999</v>
      </c>
      <c r="BA49" s="28">
        <v>52.945075568205901</v>
      </c>
      <c r="BB49" s="28">
        <v>24.297516680390402</v>
      </c>
      <c r="BC49" s="28">
        <v>91.536584861242304</v>
      </c>
      <c r="BD49" s="28">
        <v>3965.2039359325099</v>
      </c>
      <c r="BE49" s="28">
        <v>2569.5126981009798</v>
      </c>
      <c r="BF49" s="28">
        <v>1395.6912378315301</v>
      </c>
      <c r="BG49" s="28">
        <v>23.0953747428584</v>
      </c>
      <c r="BH49" s="28">
        <v>2.35453420542055</v>
      </c>
      <c r="BI49" s="28">
        <v>1160.6193420914699</v>
      </c>
      <c r="BJ49" s="28">
        <v>77.723667177380406</v>
      </c>
      <c r="BK49" s="28">
        <v>84.364206127416196</v>
      </c>
      <c r="BL49" s="28">
        <v>9.4901566016655892</v>
      </c>
      <c r="BM49" s="28">
        <v>55.5037457712045</v>
      </c>
      <c r="BN49" s="28">
        <v>215.86822063978099</v>
      </c>
      <c r="BO49" s="28">
        <v>194.025737594205</v>
      </c>
      <c r="BP49" s="28">
        <v>127.138290601336</v>
      </c>
      <c r="BQ49" s="28">
        <v>283.324196692317</v>
      </c>
      <c r="BR49" s="28">
        <v>3.7514149850589802</v>
      </c>
      <c r="BS49" s="28">
        <v>8174.9681560783501</v>
      </c>
      <c r="BT49" s="28">
        <v>755.81454849500994</v>
      </c>
      <c r="BU49" s="28">
        <v>111.316126682817</v>
      </c>
      <c r="BV49" s="28">
        <v>131.29552716959</v>
      </c>
      <c r="BW49" s="28">
        <v>533.363937080092</v>
      </c>
      <c r="BX49" s="28">
        <v>554.34469198215402</v>
      </c>
      <c r="BY49" s="28">
        <v>4690.12831347663</v>
      </c>
      <c r="BZ49" s="28">
        <v>307.58106321619101</v>
      </c>
      <c r="CC49" s="37">
        <f t="shared" si="13"/>
        <v>4.6065543219608358E-4</v>
      </c>
      <c r="CD49" s="25">
        <f t="shared" si="14"/>
        <v>-2.2729572411578345E-3</v>
      </c>
      <c r="CE49" s="25">
        <f t="shared" si="15"/>
        <v>2.6185013371276306E-3</v>
      </c>
      <c r="CF49" s="25">
        <f t="shared" si="16"/>
        <v>1.3833048472131875E-3</v>
      </c>
      <c r="CG49" s="25">
        <f t="shared" si="17"/>
        <v>4.1015484692851102E-4</v>
      </c>
      <c r="CH49" s="25">
        <f t="shared" si="18"/>
        <v>7.0725620204452864E-4</v>
      </c>
      <c r="CI49" s="25">
        <f t="shared" si="19"/>
        <v>2.5687924134181056E-3</v>
      </c>
      <c r="CJ49" s="25">
        <f t="shared" si="20"/>
        <v>-1.7462692281300813E-4</v>
      </c>
      <c r="CK49" s="25">
        <f t="shared" si="21"/>
        <v>2.7423349379064412E-3</v>
      </c>
      <c r="CL49" s="79">
        <f t="shared" si="22"/>
        <v>0.30362933749931803</v>
      </c>
      <c r="CM49" s="25">
        <f t="shared" si="23"/>
        <v>2.5353533659905588E-3</v>
      </c>
      <c r="CN49" s="79">
        <f t="shared" si="24"/>
        <v>-0.81403584847566246</v>
      </c>
      <c r="CO49" s="25" t="e">
        <f>+(#REF!-O49)/O49</f>
        <v>#REF!</v>
      </c>
      <c r="CP49" s="25" t="e">
        <f>+(#REF!-P49)/P49</f>
        <v>#REF!</v>
      </c>
      <c r="CQ49" s="79" t="e">
        <f t="shared" si="25"/>
        <v>#DIV/0!</v>
      </c>
    </row>
    <row r="50" spans="1:95" x14ac:dyDescent="0.3">
      <c r="A50" s="30" t="s">
        <v>49</v>
      </c>
      <c r="B50" s="94">
        <v>34175.370298000002</v>
      </c>
      <c r="C50" s="94">
        <v>942.77622794000001</v>
      </c>
      <c r="D50" s="94">
        <v>32485.512578000002</v>
      </c>
      <c r="E50" s="94">
        <v>7196.0582576999996</v>
      </c>
      <c r="F50" s="94">
        <v>4281.7566491999996</v>
      </c>
      <c r="G50" s="94">
        <v>22384.938105000001</v>
      </c>
      <c r="H50" s="94">
        <v>22252.575250999998</v>
      </c>
      <c r="I50" s="96">
        <v>125.18717454999999</v>
      </c>
      <c r="J50" s="96">
        <v>134.44269871</v>
      </c>
      <c r="K50" s="94">
        <v>13.737470999999999</v>
      </c>
      <c r="L50" s="96">
        <v>266.53450533</v>
      </c>
      <c r="M50" s="94">
        <v>897.63997791999998</v>
      </c>
      <c r="N50" s="96">
        <v>2410.2669129000001</v>
      </c>
      <c r="O50" s="98"/>
      <c r="P50" s="98"/>
      <c r="Q50" s="96"/>
      <c r="R50" s="28"/>
      <c r="S50" s="30" t="s">
        <v>49</v>
      </c>
      <c r="T50" s="28">
        <v>900.25280103814396</v>
      </c>
      <c r="U50" s="28">
        <v>231.277883790315</v>
      </c>
      <c r="V50" s="28">
        <v>142.822453531387</v>
      </c>
      <c r="W50" s="28">
        <v>179.678520308804</v>
      </c>
      <c r="X50" s="28">
        <v>607.76542235691102</v>
      </c>
      <c r="Y50" s="28">
        <v>31974.817351966201</v>
      </c>
      <c r="Z50" s="28">
        <v>13.774769314714799</v>
      </c>
      <c r="AA50" s="28">
        <v>34100.2976686607</v>
      </c>
      <c r="AB50" s="28">
        <v>470.00980373770898</v>
      </c>
      <c r="AC50" s="28">
        <v>1395.1074481335099</v>
      </c>
      <c r="AD50" s="28">
        <v>105.46012391316199</v>
      </c>
      <c r="AE50" s="28">
        <v>467.15370173884997</v>
      </c>
      <c r="AF50" s="28">
        <v>409.16161173844898</v>
      </c>
      <c r="AG50" s="28">
        <v>409.16161173844898</v>
      </c>
      <c r="AH50" s="28">
        <v>900.18088269341297</v>
      </c>
      <c r="AI50" s="28">
        <v>7.4571714881066198</v>
      </c>
      <c r="AJ50" s="28">
        <v>245.51457142002101</v>
      </c>
      <c r="AK50" s="28">
        <v>19.716955010965702</v>
      </c>
      <c r="AL50" s="28">
        <v>725.74953028627999</v>
      </c>
      <c r="AM50" s="28">
        <v>567.46285556365001</v>
      </c>
      <c r="AN50" s="28">
        <v>21.839127364151199</v>
      </c>
      <c r="AO50" s="28">
        <v>944.82339792071002</v>
      </c>
      <c r="AP50" s="28">
        <v>0</v>
      </c>
      <c r="AQ50" s="28">
        <v>29293.1202097885</v>
      </c>
      <c r="AR50" s="28">
        <v>3247.3322346918899</v>
      </c>
      <c r="AS50" s="28">
        <v>32547.909615968401</v>
      </c>
      <c r="AT50" s="28">
        <v>17.718240167164801</v>
      </c>
      <c r="AU50" s="28">
        <v>702.38950521539903</v>
      </c>
      <c r="AV50" s="28">
        <v>41.431175246722503</v>
      </c>
      <c r="AW50" s="28">
        <v>9276.6903853911099</v>
      </c>
      <c r="AX50" s="28">
        <v>49.868305204693598</v>
      </c>
      <c r="AY50" s="28">
        <v>56.932780648963501</v>
      </c>
      <c r="AZ50" s="28">
        <v>226.76461082469299</v>
      </c>
      <c r="BA50" s="28">
        <v>60.295194397570498</v>
      </c>
      <c r="BB50" s="28">
        <v>22.609580466156199</v>
      </c>
      <c r="BC50" s="28">
        <v>97.695195906776405</v>
      </c>
      <c r="BD50" s="28">
        <v>7204.9597855952698</v>
      </c>
      <c r="BE50" s="28">
        <v>4287.71819673963</v>
      </c>
      <c r="BF50" s="28">
        <v>2917.2415888556302</v>
      </c>
      <c r="BG50" s="28">
        <v>7.7188446036916298</v>
      </c>
      <c r="BH50" s="28">
        <v>5.4392830985488096</v>
      </c>
      <c r="BI50" s="28">
        <v>1718.9805118700101</v>
      </c>
      <c r="BJ50" s="28">
        <v>175.31171174633599</v>
      </c>
      <c r="BK50" s="28">
        <v>289.10933657765497</v>
      </c>
      <c r="BL50" s="28">
        <v>25.551002865832199</v>
      </c>
      <c r="BM50" s="28">
        <v>22.978079450244401</v>
      </c>
      <c r="BN50" s="28">
        <v>734.08336905790895</v>
      </c>
      <c r="BO50" s="28">
        <v>350.72606029690201</v>
      </c>
      <c r="BP50" s="28">
        <v>228.655429703533</v>
      </c>
      <c r="BQ50" s="28">
        <v>515.54383389694499</v>
      </c>
      <c r="BR50" s="28">
        <v>8.7499511733485793</v>
      </c>
      <c r="BS50" s="28">
        <v>22441.797263202301</v>
      </c>
      <c r="BT50" s="28">
        <v>5956.2795932888503</v>
      </c>
      <c r="BU50" s="28">
        <v>374.71301078413597</v>
      </c>
      <c r="BV50" s="28">
        <v>994.00333103022695</v>
      </c>
      <c r="BW50" s="28">
        <v>2560.9065397719701</v>
      </c>
      <c r="BX50" s="28">
        <v>1808.53947324041</v>
      </c>
      <c r="BY50" s="28">
        <v>22291.291392413899</v>
      </c>
      <c r="BZ50" s="28">
        <v>1701.45662476747</v>
      </c>
      <c r="CC50" s="37">
        <f t="shared" si="13"/>
        <v>2.2911368429166465E-4</v>
      </c>
      <c r="CD50" s="25">
        <f t="shared" si="14"/>
        <v>-2.1966881027093116E-3</v>
      </c>
      <c r="CE50" s="25">
        <f t="shared" si="15"/>
        <v>2.1714272380235441E-3</v>
      </c>
      <c r="CF50" s="25">
        <f t="shared" si="16"/>
        <v>1.9207650739257998E-3</v>
      </c>
      <c r="CG50" s="25">
        <f t="shared" si="17"/>
        <v>1.2370005323046529E-3</v>
      </c>
      <c r="CH50" s="25">
        <f t="shared" si="18"/>
        <v>1.3923134890779525E-3</v>
      </c>
      <c r="CI50" s="25">
        <f t="shared" si="19"/>
        <v>2.5400632307131421E-3</v>
      </c>
      <c r="CJ50" s="25">
        <f t="shared" si="20"/>
        <v>1.7398499264556387E-3</v>
      </c>
      <c r="CK50" s="25">
        <f t="shared" si="21"/>
        <v>2.7150786862297892E-3</v>
      </c>
      <c r="CL50" s="79">
        <f t="shared" si="22"/>
        <v>0.53511685562760591</v>
      </c>
      <c r="CM50" s="25">
        <f t="shared" si="23"/>
        <v>2.8306501892894102E-3</v>
      </c>
      <c r="CN50" s="79">
        <f t="shared" si="24"/>
        <v>-0.76456430923623875</v>
      </c>
      <c r="CO50" s="25" t="e">
        <f>+(#REF!-O50)/O50</f>
        <v>#REF!</v>
      </c>
      <c r="CP50" s="25" t="e">
        <f>+(#REF!-P50)/P50</f>
        <v>#REF!</v>
      </c>
      <c r="CQ50" s="79" t="e">
        <f t="shared" si="25"/>
        <v>#DIV/0!</v>
      </c>
    </row>
    <row r="51" spans="1:95" x14ac:dyDescent="0.3">
      <c r="A51" s="30" t="s">
        <v>50</v>
      </c>
      <c r="B51" s="94">
        <v>22607.217708</v>
      </c>
      <c r="C51" s="94">
        <v>195.42460610000001</v>
      </c>
      <c r="D51" s="94">
        <v>19726.161624</v>
      </c>
      <c r="E51" s="94">
        <v>20889.865913000001</v>
      </c>
      <c r="F51" s="94">
        <v>6349.1501574000004</v>
      </c>
      <c r="G51" s="94">
        <v>11778.387677000001</v>
      </c>
      <c r="H51" s="94">
        <v>7072.0797615000001</v>
      </c>
      <c r="I51" s="96">
        <v>42.936127460000002</v>
      </c>
      <c r="J51" s="96">
        <v>158.91509569999999</v>
      </c>
      <c r="K51" s="94">
        <v>15.761993985</v>
      </c>
      <c r="L51" s="96">
        <v>56.196266934000001</v>
      </c>
      <c r="M51" s="94">
        <v>102.0791796</v>
      </c>
      <c r="N51" s="96">
        <v>14.349848763000001</v>
      </c>
      <c r="O51" s="98"/>
      <c r="P51" s="98"/>
      <c r="Q51" s="96"/>
      <c r="R51" s="28"/>
      <c r="S51" s="30" t="s">
        <v>50</v>
      </c>
      <c r="T51" s="28">
        <v>36.139266020002097</v>
      </c>
      <c r="U51" s="28">
        <v>30.4225952030352</v>
      </c>
      <c r="V51" s="28">
        <v>29.388097467314498</v>
      </c>
      <c r="W51" s="28">
        <v>50.501462594735301</v>
      </c>
      <c r="X51" s="28">
        <v>363.10943415459599</v>
      </c>
      <c r="Y51" s="28">
        <v>8112.7980239041999</v>
      </c>
      <c r="Z51" s="28">
        <v>15.8048323443077</v>
      </c>
      <c r="AA51" s="28">
        <v>22637.487951409999</v>
      </c>
      <c r="AB51" s="28">
        <v>114.35743685376301</v>
      </c>
      <c r="AC51" s="28">
        <v>332.53943807913703</v>
      </c>
      <c r="AD51" s="28">
        <v>71.648297750539498</v>
      </c>
      <c r="AE51" s="28">
        <v>41.274068429443602</v>
      </c>
      <c r="AF51" s="28">
        <v>518.33591083693796</v>
      </c>
      <c r="AG51" s="28">
        <v>518.33591083693796</v>
      </c>
      <c r="AH51" s="28">
        <v>102.355651700712</v>
      </c>
      <c r="AI51" s="28">
        <v>2.0869305978361599</v>
      </c>
      <c r="AJ51" s="28">
        <v>57.479595224856702</v>
      </c>
      <c r="AK51" s="28">
        <v>7.4194953659450302</v>
      </c>
      <c r="AL51" s="28">
        <v>20.615930750444502</v>
      </c>
      <c r="AM51" s="28">
        <v>45.405178428583604</v>
      </c>
      <c r="AN51" s="28">
        <v>4.3544207646572701</v>
      </c>
      <c r="AO51" s="28">
        <v>195.963445794628</v>
      </c>
      <c r="AP51" s="28">
        <v>0</v>
      </c>
      <c r="AQ51" s="28">
        <v>17757.575394046598</v>
      </c>
      <c r="AR51" s="28">
        <v>1970.9746476692801</v>
      </c>
      <c r="AS51" s="28">
        <v>19730.6369723137</v>
      </c>
      <c r="AT51" s="28">
        <v>8.0278605756812098</v>
      </c>
      <c r="AU51" s="28">
        <v>178.27819902031001</v>
      </c>
      <c r="AV51" s="28">
        <v>129.78139443222699</v>
      </c>
      <c r="AW51" s="28">
        <v>3795.9935814584201</v>
      </c>
      <c r="AX51" s="28">
        <v>108.02862331997299</v>
      </c>
      <c r="AY51" s="28">
        <v>12.9826721382959</v>
      </c>
      <c r="AZ51" s="28">
        <v>144.40243587140401</v>
      </c>
      <c r="BA51" s="28">
        <v>73.966476738217693</v>
      </c>
      <c r="BB51" s="28">
        <v>89.024098428766095</v>
      </c>
      <c r="BC51" s="28">
        <v>36.106757096802703</v>
      </c>
      <c r="BD51" s="28">
        <v>20906.774435027099</v>
      </c>
      <c r="BE51" s="28">
        <v>6357.9354098018703</v>
      </c>
      <c r="BF51" s="28">
        <v>14548.839025225199</v>
      </c>
      <c r="BG51" s="28">
        <v>8.9862418492810097</v>
      </c>
      <c r="BH51" s="28">
        <v>1.62874731427438</v>
      </c>
      <c r="BI51" s="28">
        <v>4410.0066920608197</v>
      </c>
      <c r="BJ51" s="28">
        <v>11.778579081642601</v>
      </c>
      <c r="BK51" s="28">
        <v>127.798741080705</v>
      </c>
      <c r="BL51" s="28">
        <v>17.313068593396</v>
      </c>
      <c r="BM51" s="28">
        <v>23.699104913738601</v>
      </c>
      <c r="BN51" s="28">
        <v>325.36077932670798</v>
      </c>
      <c r="BO51" s="28">
        <v>680.22142335609101</v>
      </c>
      <c r="BP51" s="28">
        <v>342.53736538853701</v>
      </c>
      <c r="BQ51" s="28">
        <v>485.543579548823</v>
      </c>
      <c r="BR51" s="28">
        <v>8.9900526182515197</v>
      </c>
      <c r="BS51" s="28">
        <v>11810.044766429701</v>
      </c>
      <c r="BT51" s="28">
        <v>2616.88334991787</v>
      </c>
      <c r="BU51" s="28">
        <v>197.02197647924001</v>
      </c>
      <c r="BV51" s="28">
        <v>36.302688748207302</v>
      </c>
      <c r="BW51" s="28">
        <v>401.36965586320099</v>
      </c>
      <c r="BX51" s="28">
        <v>388.86104111826802</v>
      </c>
      <c r="BY51" s="28">
        <v>7088.0313542970798</v>
      </c>
      <c r="BZ51" s="28">
        <v>158.45521352646301</v>
      </c>
      <c r="CC51" s="37">
        <f t="shared" si="13"/>
        <v>1.0577107068385929E-4</v>
      </c>
      <c r="CD51" s="25">
        <f t="shared" si="14"/>
        <v>1.3389636796963091E-3</v>
      </c>
      <c r="CE51" s="25">
        <f t="shared" si="15"/>
        <v>2.757276605957531E-3</v>
      </c>
      <c r="CF51" s="25">
        <f t="shared" si="16"/>
        <v>2.2687375268456913E-4</v>
      </c>
      <c r="CG51" s="25">
        <f t="shared" si="17"/>
        <v>8.0941266437592788E-4</v>
      </c>
      <c r="CH51" s="25">
        <f t="shared" si="18"/>
        <v>1.3836894992364621E-3</v>
      </c>
      <c r="CI51" s="25">
        <f t="shared" si="19"/>
        <v>2.6877269026827715E-3</v>
      </c>
      <c r="CJ51" s="25">
        <f t="shared" si="20"/>
        <v>2.2555730895343186E-3</v>
      </c>
      <c r="CK51" s="25">
        <f t="shared" si="21"/>
        <v>2.7178261423311759E-3</v>
      </c>
      <c r="CL51" s="79">
        <f t="shared" si="22"/>
        <v>8.2236715909563944</v>
      </c>
      <c r="CM51" s="25">
        <f t="shared" si="23"/>
        <v>2.7084083335638287E-3</v>
      </c>
      <c r="CN51" s="79">
        <f t="shared" si="24"/>
        <v>2.1641572798772222</v>
      </c>
      <c r="CO51" s="25" t="e">
        <f>+(#REF!-O51)/O51</f>
        <v>#REF!</v>
      </c>
      <c r="CP51" s="25" t="e">
        <f>+(#REF!-P51)/P51</f>
        <v>#REF!</v>
      </c>
      <c r="CQ51" s="79" t="e">
        <f t="shared" si="25"/>
        <v>#DIV/0!</v>
      </c>
    </row>
    <row r="52" spans="1:95" s="30" customFormat="1" x14ac:dyDescent="0.3">
      <c r="B52" s="94"/>
      <c r="C52" s="94"/>
      <c r="D52" s="94"/>
      <c r="E52" s="94"/>
      <c r="F52" s="94"/>
      <c r="G52" s="94"/>
      <c r="H52" s="94"/>
      <c r="I52" s="96"/>
      <c r="J52" s="96"/>
      <c r="K52" s="94"/>
      <c r="L52" s="96"/>
      <c r="M52" s="94"/>
      <c r="N52" s="96"/>
      <c r="O52" s="98"/>
      <c r="P52" s="98"/>
      <c r="Q52" s="96"/>
      <c r="R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D52" s="25"/>
      <c r="CE52" s="25"/>
      <c r="CF52" s="25"/>
      <c r="CG52" s="25"/>
      <c r="CH52" s="25"/>
      <c r="CI52" s="25"/>
      <c r="CJ52" s="25"/>
      <c r="CK52" s="25"/>
      <c r="CL52" s="79"/>
      <c r="CM52" s="25"/>
      <c r="CN52" s="79"/>
      <c r="CO52" s="25"/>
      <c r="CP52" s="25"/>
      <c r="CQ52" s="79"/>
    </row>
    <row r="53" spans="1:95" s="30" customFormat="1" x14ac:dyDescent="0.3">
      <c r="B53" s="94"/>
      <c r="C53" s="94"/>
      <c r="D53" s="94"/>
      <c r="E53" s="94"/>
      <c r="F53" s="94"/>
      <c r="G53" s="94"/>
      <c r="H53" s="94"/>
      <c r="I53" s="96"/>
      <c r="J53" s="96"/>
      <c r="K53" s="94"/>
      <c r="L53" s="96"/>
      <c r="M53" s="94"/>
      <c r="N53" s="96"/>
      <c r="O53" s="98"/>
      <c r="P53" s="98"/>
      <c r="Q53" s="96"/>
      <c r="R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D53" s="25"/>
      <c r="CE53" s="25"/>
      <c r="CF53" s="25"/>
      <c r="CG53" s="25"/>
      <c r="CH53" s="25"/>
      <c r="CI53" s="25"/>
      <c r="CJ53" s="25"/>
      <c r="CK53" s="25"/>
      <c r="CL53" s="79"/>
      <c r="CM53" s="25"/>
      <c r="CN53" s="79"/>
      <c r="CO53" s="25"/>
      <c r="CP53" s="25"/>
      <c r="CQ53" s="79"/>
    </row>
    <row r="54" spans="1:95" s="30" customFormat="1" x14ac:dyDescent="0.3">
      <c r="A54" s="30" t="s">
        <v>51</v>
      </c>
      <c r="B54" s="94">
        <v>606.75656942000001</v>
      </c>
      <c r="C54" s="94">
        <v>0.45837</v>
      </c>
      <c r="D54" s="94">
        <v>242.21055380999999</v>
      </c>
      <c r="E54" s="94">
        <v>2518.2474796000001</v>
      </c>
      <c r="F54" s="94">
        <v>733.18279945999996</v>
      </c>
      <c r="G54" s="94">
        <v>33.161622543</v>
      </c>
      <c r="H54" s="94">
        <v>721.16246879000005</v>
      </c>
      <c r="I54" s="96">
        <v>6.1382196261999997</v>
      </c>
      <c r="J54" s="96">
        <v>4.2861830632000002</v>
      </c>
      <c r="K54" s="94">
        <v>0.81310400000000005</v>
      </c>
      <c r="L54" s="96">
        <v>11.603250686999999</v>
      </c>
      <c r="M54" s="94">
        <v>19.554400000000001</v>
      </c>
      <c r="N54" s="96">
        <v>21.285186026000002</v>
      </c>
      <c r="O54" s="98"/>
      <c r="P54" s="98"/>
      <c r="Q54" s="96"/>
      <c r="R54" s="28"/>
      <c r="S54" s="30" t="s">
        <v>51</v>
      </c>
      <c r="T54" s="28">
        <v>10.1380138882307</v>
      </c>
      <c r="U54" s="28">
        <v>1.9436953280799301</v>
      </c>
      <c r="V54" s="28">
        <v>1.9322018137304799</v>
      </c>
      <c r="W54" s="28">
        <v>2.3085810598273699</v>
      </c>
      <c r="X54" s="28">
        <v>32.024142218597099</v>
      </c>
      <c r="Y54" s="28">
        <v>688.73213141143401</v>
      </c>
      <c r="Z54" s="28">
        <v>0.81532112191890105</v>
      </c>
      <c r="AA54" s="28">
        <v>601.08256810242699</v>
      </c>
      <c r="AB54" s="28">
        <v>35.444805138830503</v>
      </c>
      <c r="AC54" s="28">
        <v>23.625397486376201</v>
      </c>
      <c r="AD54" s="28">
        <v>1.62400544037355</v>
      </c>
      <c r="AE54" s="28">
        <v>18.082700444424098</v>
      </c>
      <c r="AF54" s="28">
        <v>4.1959335672890399</v>
      </c>
      <c r="AG54" s="28">
        <v>4.1959335672890399</v>
      </c>
      <c r="AH54" s="28">
        <v>19.6078064738725</v>
      </c>
      <c r="AI54" s="28">
        <v>0.28957266527554898</v>
      </c>
      <c r="AJ54" s="28">
        <v>20.0325537966268</v>
      </c>
      <c r="AK54" s="28">
        <v>0.54294678176851396</v>
      </c>
      <c r="AL54" s="28">
        <v>1.3652932565401701</v>
      </c>
      <c r="AM54" s="28">
        <v>25.886232740070799</v>
      </c>
      <c r="AN54" s="28">
        <v>0.66763872171899796</v>
      </c>
      <c r="AO54" s="28">
        <v>0.45962767241521602</v>
      </c>
      <c r="AP54" s="28">
        <v>0</v>
      </c>
      <c r="AQ54" s="28">
        <v>217.72727303229101</v>
      </c>
      <c r="AR54" s="28">
        <v>23.902300044665601</v>
      </c>
      <c r="AS54" s="28">
        <v>241.91914574223301</v>
      </c>
      <c r="AT54" s="28">
        <v>0.47718189527745303</v>
      </c>
      <c r="AU54" s="28">
        <v>16.1966677865876</v>
      </c>
      <c r="AV54" s="28">
        <v>26.432517423678799</v>
      </c>
      <c r="AW54" s="28">
        <v>242.72656380721801</v>
      </c>
      <c r="AX54" s="28">
        <v>17.7488582477664</v>
      </c>
      <c r="AY54" s="28">
        <v>2.1607320710053601</v>
      </c>
      <c r="AZ54" s="28">
        <v>15.2298322736817</v>
      </c>
      <c r="BA54" s="28">
        <v>17.598407750178801</v>
      </c>
      <c r="BB54" s="28">
        <v>4.4774003778722102</v>
      </c>
      <c r="BC54" s="28">
        <v>15.2849106435132</v>
      </c>
      <c r="BD54" s="28">
        <v>2521.7977229907901</v>
      </c>
      <c r="BE54" s="28">
        <v>734.05089680341302</v>
      </c>
      <c r="BF54" s="28">
        <v>1787.7468261873801</v>
      </c>
      <c r="BG54" s="28">
        <v>3.0063662262934199</v>
      </c>
      <c r="BH54" s="28">
        <v>0.43195735114667899</v>
      </c>
      <c r="BI54" s="28">
        <v>344.74930409900998</v>
      </c>
      <c r="BJ54" s="28">
        <v>6.9366486006713002</v>
      </c>
      <c r="BK54" s="28">
        <v>41.830074582031202</v>
      </c>
      <c r="BL54" s="28">
        <v>1.0519647897617299</v>
      </c>
      <c r="BM54" s="28">
        <v>1.73837297289968</v>
      </c>
      <c r="BN54" s="28">
        <v>104.99098200378</v>
      </c>
      <c r="BO54" s="28">
        <v>4.6029889579426797</v>
      </c>
      <c r="BP54" s="28">
        <v>96.709420052139095</v>
      </c>
      <c r="BQ54" s="28">
        <v>31.402696219073199</v>
      </c>
      <c r="BR54" s="28">
        <v>2.2704511189095</v>
      </c>
      <c r="BS54" s="28">
        <v>33.134424893885999</v>
      </c>
      <c r="BT54" s="28">
        <v>164.96353257653001</v>
      </c>
      <c r="BU54" s="28">
        <v>1.3575817060467199E-2</v>
      </c>
      <c r="BV54" s="28">
        <v>148.00517445667199</v>
      </c>
      <c r="BW54" s="28">
        <v>104.026131729162</v>
      </c>
      <c r="BX54" s="28">
        <v>32.195292318391402</v>
      </c>
      <c r="BY54" s="28">
        <v>722.60442148624497</v>
      </c>
      <c r="BZ54" s="28">
        <v>26.2879920219399</v>
      </c>
      <c r="CA54" s="28"/>
      <c r="CB54"/>
      <c r="CD54" s="25">
        <f>+(AA54-B54)/B54</f>
        <v>-9.3513636333543218E-3</v>
      </c>
      <c r="CE54" s="25">
        <f>+(AO54-C54)/C54</f>
        <v>2.743793038846381E-3</v>
      </c>
      <c r="CF54" s="25">
        <f>+(AS54-D54)/D54</f>
        <v>-1.2031187872827899E-3</v>
      </c>
      <c r="CG54" s="25">
        <f t="shared" ref="CG54:CH58" si="26">+(BD54-E54)/E54</f>
        <v>1.4098071851754315E-3</v>
      </c>
      <c r="CH54" s="25">
        <f t="shared" si="26"/>
        <v>1.1840121509293941E-3</v>
      </c>
      <c r="CI54" s="25">
        <f>+(BS54-G54)/G54</f>
        <v>-8.2015435398959363E-4</v>
      </c>
      <c r="CJ54" s="25">
        <f>+(BY54-H54)/H54</f>
        <v>1.9994838315203793E-3</v>
      </c>
      <c r="CK54" s="25">
        <f>+(Z54-K54)/K54</f>
        <v>2.7267384232533593E-3</v>
      </c>
      <c r="CL54" s="79">
        <f t="shared" ref="CL54:CM58" si="27">+(AG54-L54)/L54</f>
        <v>-0.6383829255718777</v>
      </c>
      <c r="CM54" s="25">
        <f t="shared" si="27"/>
        <v>2.7311742560497537E-3</v>
      </c>
      <c r="CN54" s="79">
        <f>+(AM54-N54)/N54</f>
        <v>0.21616192165060652</v>
      </c>
      <c r="CO54" s="25" t="e">
        <f>+(#REF!-O54)/O54</f>
        <v>#REF!</v>
      </c>
      <c r="CP54" s="25" t="e">
        <f>+(#REF!-P54)/P54</f>
        <v>#REF!</v>
      </c>
      <c r="CQ54" s="79" t="e">
        <f>+(AN54-Q54)/Q54</f>
        <v>#DIV/0!</v>
      </c>
    </row>
    <row r="55" spans="1:95" s="30" customFormat="1" x14ac:dyDescent="0.3">
      <c r="A55" s="30" t="s">
        <v>1</v>
      </c>
      <c r="B55" s="94">
        <v>19694.545625999999</v>
      </c>
      <c r="C55" s="94">
        <v>47.932499999999997</v>
      </c>
      <c r="D55" s="94">
        <v>19683.446362999999</v>
      </c>
      <c r="E55" s="94">
        <v>1795.5304490999999</v>
      </c>
      <c r="F55" s="94">
        <v>1143.4935820999999</v>
      </c>
      <c r="G55" s="94">
        <v>3541.8940277000002</v>
      </c>
      <c r="H55" s="94">
        <v>2813.9668495999999</v>
      </c>
      <c r="I55" s="96">
        <v>65.799763900000002</v>
      </c>
      <c r="J55" s="96">
        <v>29.419144941999999</v>
      </c>
      <c r="K55" s="94"/>
      <c r="L55" s="96">
        <v>200.27118759000001</v>
      </c>
      <c r="M55" s="94"/>
      <c r="N55" s="96">
        <v>24.533796911</v>
      </c>
      <c r="O55" s="98"/>
      <c r="P55" s="98"/>
      <c r="Q55" s="96"/>
      <c r="R55" s="28"/>
      <c r="S55" s="30" t="s">
        <v>1</v>
      </c>
      <c r="T55" s="28">
        <v>0.40854280202670901</v>
      </c>
      <c r="U55" s="28">
        <v>5.0725373239640197</v>
      </c>
      <c r="V55" s="28">
        <v>5.0725373239640197</v>
      </c>
      <c r="W55" s="28">
        <v>9.3472943318837896</v>
      </c>
      <c r="X55" s="28">
        <v>2.4696205663927202</v>
      </c>
      <c r="Y55" s="28">
        <v>0.86948499955248304</v>
      </c>
      <c r="Z55" s="28">
        <v>0</v>
      </c>
      <c r="AA55" s="28">
        <v>1141.81777432387</v>
      </c>
      <c r="AB55" s="28">
        <v>19.303963292352599</v>
      </c>
      <c r="AC55" s="28">
        <v>0.78664419796292995</v>
      </c>
      <c r="AD55" s="28">
        <v>5.23884435897088</v>
      </c>
      <c r="AE55" s="28">
        <v>0</v>
      </c>
      <c r="AF55" s="28">
        <v>13.8132807421904</v>
      </c>
      <c r="AG55" s="28">
        <v>13.8132807421904</v>
      </c>
      <c r="AH55" s="28">
        <v>0</v>
      </c>
      <c r="AI55" s="28">
        <v>1.52926783357308</v>
      </c>
      <c r="AJ55" s="28">
        <v>5.2999858050750399</v>
      </c>
      <c r="AK55" s="28">
        <v>5.0586239733501899E-4</v>
      </c>
      <c r="AL55" s="28">
        <v>2.4850728760404998E-2</v>
      </c>
      <c r="AM55" s="28">
        <v>2.0038834957886098</v>
      </c>
      <c r="AN55" s="28">
        <v>0.60406841349608897</v>
      </c>
      <c r="AO55" s="28">
        <v>0</v>
      </c>
      <c r="AP55" s="28">
        <v>0</v>
      </c>
      <c r="AQ55" s="28">
        <v>369.19989414286903</v>
      </c>
      <c r="AR55" s="28">
        <v>39.4929039710753</v>
      </c>
      <c r="AS55" s="28">
        <v>410.22206594751799</v>
      </c>
      <c r="AT55" s="28">
        <v>2.3782480977166599E-2</v>
      </c>
      <c r="AU55" s="28">
        <v>8.8535687691595299</v>
      </c>
      <c r="AV55" s="28">
        <v>0.60510685508126305</v>
      </c>
      <c r="AW55" s="28">
        <v>40.324319155607697</v>
      </c>
      <c r="AX55" s="28">
        <v>0.16132763956634999</v>
      </c>
      <c r="AY55" s="28">
        <v>2.7323940872038099E-2</v>
      </c>
      <c r="AZ55" s="28">
        <v>25.270312901998999</v>
      </c>
      <c r="BA55" s="28">
        <v>0.23000642250478101</v>
      </c>
      <c r="BB55" s="28">
        <v>6.8434200300930802E-3</v>
      </c>
      <c r="BC55" s="28">
        <v>0.10672680268081899</v>
      </c>
      <c r="BD55" s="28">
        <v>61.202499351425402</v>
      </c>
      <c r="BE55" s="28">
        <v>40.376423272125102</v>
      </c>
      <c r="BF55" s="28">
        <v>20.826076079300201</v>
      </c>
      <c r="BG55" s="28">
        <v>3.09505756819171E-2</v>
      </c>
      <c r="BH55" s="28">
        <v>9.7259599211230192E-3</v>
      </c>
      <c r="BI55" s="28">
        <v>5.0301509918042902</v>
      </c>
      <c r="BJ55" s="28">
        <v>3.7590659085743099E-2</v>
      </c>
      <c r="BK55" s="28">
        <v>1.4481022823349099</v>
      </c>
      <c r="BL55" s="28">
        <v>3.9830760153662099E-5</v>
      </c>
      <c r="BM55" s="28">
        <v>4.1703455965431499E-2</v>
      </c>
      <c r="BN55" s="28">
        <v>5.7864083070156598</v>
      </c>
      <c r="BO55" s="28">
        <v>8.92958215265022E-2</v>
      </c>
      <c r="BP55" s="28">
        <v>1.42877657748761</v>
      </c>
      <c r="BQ55" s="28">
        <v>0.13722274497483899</v>
      </c>
      <c r="BR55" s="28">
        <v>1.8103904359088801E-2</v>
      </c>
      <c r="BS55" s="28">
        <v>35.535493674167803</v>
      </c>
      <c r="BT55" s="28">
        <v>13.1432392576684</v>
      </c>
      <c r="BU55" s="28">
        <v>1.5543411321836199E-4</v>
      </c>
      <c r="BV55" s="28">
        <v>0</v>
      </c>
      <c r="BW55" s="28">
        <v>2.3527219859655899</v>
      </c>
      <c r="BX55" s="28">
        <v>2.0320458738471201</v>
      </c>
      <c r="BY55" s="28">
        <v>118.673606155304</v>
      </c>
      <c r="BZ55" s="28">
        <v>2.6467088448816898</v>
      </c>
      <c r="CA55" s="28"/>
      <c r="CB55"/>
      <c r="CD55" s="25">
        <f>+(AA55-B55)/B55</f>
        <v>-0.94202365487343431</v>
      </c>
      <c r="CE55" s="25">
        <f>+(AO55-C55)/C55</f>
        <v>-1</v>
      </c>
      <c r="CF55" s="25">
        <f>+(AS55-D55)/D55</f>
        <v>-0.97915903249958136</v>
      </c>
      <c r="CG55" s="25">
        <f t="shared" si="26"/>
        <v>-0.96591397300886617</v>
      </c>
      <c r="CH55" s="25">
        <f t="shared" si="26"/>
        <v>-0.96469029305964737</v>
      </c>
      <c r="CI55" s="25">
        <f>+(BS55-G55)/G55</f>
        <v>-0.98996709291801044</v>
      </c>
      <c r="CJ55" s="25">
        <f>+(BY55-H55)/H55</f>
        <v>-0.95782693524901585</v>
      </c>
      <c r="CK55" s="25" t="e">
        <f>+(Z55-K55)/K55</f>
        <v>#DIV/0!</v>
      </c>
      <c r="CL55" s="79">
        <f t="shared" si="27"/>
        <v>-0.93102711923559733</v>
      </c>
      <c r="CM55" s="25" t="e">
        <f t="shared" si="27"/>
        <v>#DIV/0!</v>
      </c>
      <c r="CN55" s="79">
        <f>+(AM55-N55)/N55</f>
        <v>-0.9183215095870404</v>
      </c>
      <c r="CO55" s="25" t="e">
        <f>+(#REF!-O55)/O55</f>
        <v>#REF!</v>
      </c>
      <c r="CP55" s="25" t="e">
        <f>+(#REF!-P55)/P55</f>
        <v>#REF!</v>
      </c>
      <c r="CQ55" s="79" t="e">
        <f>+(AN55-Q55)/Q55</f>
        <v>#DIV/0!</v>
      </c>
    </row>
    <row r="56" spans="1:95" x14ac:dyDescent="0.3">
      <c r="A56" s="30" t="s">
        <v>11</v>
      </c>
      <c r="B56" s="94">
        <v>10935.582468000001</v>
      </c>
      <c r="C56" s="94">
        <v>238.13440206000001</v>
      </c>
      <c r="D56" s="94">
        <v>23584.670812</v>
      </c>
      <c r="E56" s="94">
        <v>2279.7784621000001</v>
      </c>
      <c r="F56" s="94">
        <v>2005.6851234999999</v>
      </c>
      <c r="G56" s="94">
        <v>19248.489948999999</v>
      </c>
      <c r="H56" s="94">
        <v>3904.3333849000001</v>
      </c>
      <c r="I56" s="96">
        <v>33.183603114</v>
      </c>
      <c r="J56" s="96">
        <v>66.894174066000005</v>
      </c>
      <c r="K56" s="94">
        <v>4.1200000000000001E-2</v>
      </c>
      <c r="L56" s="96">
        <v>109.51869329</v>
      </c>
      <c r="M56" s="94">
        <v>35.43412</v>
      </c>
      <c r="N56" s="96">
        <v>13.59251933</v>
      </c>
      <c r="O56" s="98"/>
      <c r="P56" s="98"/>
      <c r="Q56" s="96"/>
      <c r="R56" s="28"/>
      <c r="S56" s="30" t="s">
        <v>11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 s="28">
        <v>0</v>
      </c>
      <c r="CD56" s="25">
        <f>+(AA56-B56)/B56</f>
        <v>-1</v>
      </c>
      <c r="CE56" s="25">
        <f>+(AO56-C56)/C56</f>
        <v>-1</v>
      </c>
      <c r="CF56" s="25">
        <f>+(AS56-D56)/D56</f>
        <v>-1</v>
      </c>
      <c r="CG56" s="25">
        <f t="shared" si="26"/>
        <v>-1</v>
      </c>
      <c r="CH56" s="25">
        <f t="shared" si="26"/>
        <v>-1</v>
      </c>
      <c r="CI56" s="25">
        <f>+(BS56-G56)/G56</f>
        <v>-1</v>
      </c>
      <c r="CJ56" s="25">
        <f>+(BY56-H56)/H56</f>
        <v>-1</v>
      </c>
      <c r="CK56" s="25">
        <f>+(Z56-K56)/K56</f>
        <v>-1</v>
      </c>
      <c r="CL56" s="79">
        <f t="shared" si="27"/>
        <v>-1</v>
      </c>
      <c r="CM56" s="25">
        <f t="shared" si="27"/>
        <v>-1</v>
      </c>
      <c r="CN56" s="79">
        <f>+(AM56-N56)/N56</f>
        <v>-1</v>
      </c>
      <c r="CO56" s="25" t="e">
        <f>+(#REF!-O56)/O56</f>
        <v>#REF!</v>
      </c>
      <c r="CP56" s="25" t="e">
        <f>+(#REF!-P56)/P56</f>
        <v>#REF!</v>
      </c>
      <c r="CQ56" s="79" t="e">
        <f>+(AN56-Q56)/Q56</f>
        <v>#DIV/0!</v>
      </c>
    </row>
    <row r="57" spans="1:95" s="30" customFormat="1" x14ac:dyDescent="0.3">
      <c r="A57" s="30" t="s">
        <v>58</v>
      </c>
      <c r="B57" s="94">
        <v>5877.6656612999996</v>
      </c>
      <c r="C57" s="94">
        <v>2.5010450000000002E-4</v>
      </c>
      <c r="D57" s="94">
        <v>21022.85945</v>
      </c>
      <c r="E57" s="94">
        <v>2424.7807447</v>
      </c>
      <c r="F57" s="94">
        <v>1274.9630236999999</v>
      </c>
      <c r="G57" s="94">
        <v>26623.774667999998</v>
      </c>
      <c r="H57" s="94">
        <v>735.18778419</v>
      </c>
      <c r="I57" s="96">
        <v>10.653434094</v>
      </c>
      <c r="J57" s="96">
        <v>14.574778511</v>
      </c>
      <c r="K57" s="94">
        <v>6.5500000000000003E-3</v>
      </c>
      <c r="L57" s="96">
        <v>61.087814858999998</v>
      </c>
      <c r="M57" s="94">
        <v>59.435499999999998</v>
      </c>
      <c r="N57" s="96">
        <v>9.1526058753000008</v>
      </c>
      <c r="O57" s="98"/>
      <c r="P57" s="98"/>
      <c r="Q57" s="96"/>
      <c r="R57" s="28"/>
      <c r="S57" s="30" t="s">
        <v>58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  <c r="BJ57" s="28">
        <v>0</v>
      </c>
      <c r="BK57" s="28">
        <v>0</v>
      </c>
      <c r="BL57" s="28">
        <v>0</v>
      </c>
      <c r="BM57" s="28">
        <v>0</v>
      </c>
      <c r="BN57" s="28">
        <v>0</v>
      </c>
      <c r="BO57" s="28">
        <v>0</v>
      </c>
      <c r="BP57" s="28">
        <v>0</v>
      </c>
      <c r="BQ57" s="28">
        <v>0</v>
      </c>
      <c r="BR57" s="28">
        <v>0</v>
      </c>
      <c r="BS57" s="28">
        <v>0</v>
      </c>
      <c r="BT57" s="28">
        <v>0</v>
      </c>
      <c r="BU57" s="28">
        <v>0</v>
      </c>
      <c r="BV57" s="28">
        <v>0</v>
      </c>
      <c r="BW57" s="28">
        <v>0</v>
      </c>
      <c r="BX57" s="28">
        <v>0</v>
      </c>
      <c r="BY57" s="28">
        <v>0</v>
      </c>
      <c r="BZ57" s="28">
        <v>0</v>
      </c>
      <c r="CA57" s="28"/>
      <c r="CB57"/>
      <c r="CD57" s="25">
        <f>+(AA57-B57)/B57</f>
        <v>-1</v>
      </c>
      <c r="CE57" s="25">
        <f>+(AO57-C57)/C57</f>
        <v>-1</v>
      </c>
      <c r="CF57" s="25">
        <f>+(AS57-D57)/D57</f>
        <v>-1</v>
      </c>
      <c r="CG57" s="25">
        <f t="shared" si="26"/>
        <v>-1</v>
      </c>
      <c r="CH57" s="25">
        <f t="shared" si="26"/>
        <v>-1</v>
      </c>
      <c r="CI57" s="25">
        <f>+(BS57-G57)/G57</f>
        <v>-1</v>
      </c>
      <c r="CJ57" s="25">
        <f>+(BY57-H57)/H57</f>
        <v>-1</v>
      </c>
      <c r="CK57" s="25">
        <f>+(Z57-K57)/K57</f>
        <v>-1</v>
      </c>
      <c r="CL57" s="79">
        <f t="shared" si="27"/>
        <v>-1</v>
      </c>
      <c r="CM57" s="25">
        <f t="shared" si="27"/>
        <v>-1</v>
      </c>
      <c r="CN57" s="79">
        <f>+(AM57-N57)/N57</f>
        <v>-1</v>
      </c>
      <c r="CO57" s="25" t="e">
        <f>+(#REF!-O57)/O57</f>
        <v>#REF!</v>
      </c>
      <c r="CP57" s="25" t="e">
        <f>+(#REF!-P57)/P57</f>
        <v>#REF!</v>
      </c>
      <c r="CQ57" s="79" t="e">
        <f>+(AN57-Q57)/Q57</f>
        <v>#DIV/0!</v>
      </c>
    </row>
    <row r="58" spans="1:95" s="30" customFormat="1" x14ac:dyDescent="0.3">
      <c r="A58" s="30" t="s">
        <v>75</v>
      </c>
      <c r="B58" s="94">
        <v>613.71012585999995</v>
      </c>
      <c r="C58" s="94"/>
      <c r="D58" s="94">
        <v>133.30631442000001</v>
      </c>
      <c r="E58" s="94">
        <v>12.144573598999999</v>
      </c>
      <c r="F58" s="94">
        <v>11.596791512999999</v>
      </c>
      <c r="G58" s="94">
        <v>126.38073377000001</v>
      </c>
      <c r="H58" s="94">
        <v>49.599525397000001</v>
      </c>
      <c r="I58" s="96">
        <v>2.0274595213</v>
      </c>
      <c r="J58" s="96">
        <v>3.4033671677999999</v>
      </c>
      <c r="K58" s="94"/>
      <c r="L58" s="96">
        <v>6.0744453245000001</v>
      </c>
      <c r="M58" s="94"/>
      <c r="N58" s="96">
        <v>0.6089983685</v>
      </c>
      <c r="O58" s="98"/>
      <c r="P58" s="98"/>
      <c r="Q58" s="96"/>
      <c r="R58" s="28"/>
      <c r="S58" s="30" t="s">
        <v>176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>
        <v>0</v>
      </c>
      <c r="BX58" s="28">
        <v>0</v>
      </c>
      <c r="BY58" s="28">
        <v>0</v>
      </c>
      <c r="BZ58" s="28">
        <v>0</v>
      </c>
      <c r="CA58" s="28"/>
      <c r="CB58"/>
      <c r="CD58" s="25">
        <f>+(AA58-B58)/B58</f>
        <v>-1</v>
      </c>
      <c r="CE58" s="25" t="e">
        <f>+(AO58-C58)/C58</f>
        <v>#DIV/0!</v>
      </c>
      <c r="CF58" s="25">
        <f>+(AS58-D58)/D58</f>
        <v>-1</v>
      </c>
      <c r="CG58" s="25">
        <f t="shared" si="26"/>
        <v>-1</v>
      </c>
      <c r="CH58" s="25">
        <f t="shared" si="26"/>
        <v>-1</v>
      </c>
      <c r="CI58" s="25">
        <f>+(BS58-G58)/G58</f>
        <v>-1</v>
      </c>
      <c r="CJ58" s="25">
        <f>+(BY58-H58)/H58</f>
        <v>-1</v>
      </c>
      <c r="CK58" s="25" t="e">
        <f>+(Z58-K58)/K58</f>
        <v>#DIV/0!</v>
      </c>
      <c r="CL58" s="79">
        <f t="shared" si="27"/>
        <v>-1</v>
      </c>
      <c r="CM58" s="25" t="e">
        <f t="shared" si="27"/>
        <v>#DIV/0!</v>
      </c>
      <c r="CN58" s="79">
        <f>+(AM58-N58)/N58</f>
        <v>-1</v>
      </c>
      <c r="CO58" s="25" t="e">
        <f>+(#REF!-O58)/O58</f>
        <v>#REF!</v>
      </c>
      <c r="CP58" s="25" t="e">
        <f>+(#REF!-P58)/P58</f>
        <v>#REF!</v>
      </c>
      <c r="CQ58" s="79" t="e">
        <f>+(AN58-Q58)/Q58</f>
        <v>#DIV/0!</v>
      </c>
    </row>
    <row r="59" spans="1:95" s="30" customFormat="1" x14ac:dyDescent="0.3">
      <c r="A59" s="30" t="s">
        <v>237</v>
      </c>
      <c r="B59" s="93"/>
      <c r="C59" s="93"/>
      <c r="D59" s="93"/>
      <c r="E59" s="93"/>
      <c r="F59" s="93"/>
      <c r="G59" s="93"/>
      <c r="H59" s="93"/>
      <c r="I59" s="95"/>
      <c r="J59" s="95"/>
      <c r="K59" s="93"/>
      <c r="L59" s="95"/>
      <c r="M59" s="93"/>
      <c r="N59" s="95"/>
      <c r="O59" s="97"/>
      <c r="P59" s="97"/>
      <c r="Q59" s="95"/>
      <c r="R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D59" s="25"/>
      <c r="CE59" s="25"/>
      <c r="CF59" s="25"/>
      <c r="CG59" s="25"/>
      <c r="CH59" s="25"/>
      <c r="CI59" s="25"/>
      <c r="CJ59" s="25"/>
      <c r="CK59" s="25"/>
      <c r="CL59" s="79"/>
      <c r="CM59" s="25"/>
      <c r="CN59" s="79"/>
      <c r="CO59" s="25"/>
      <c r="CP59" s="25"/>
      <c r="CQ59" s="79"/>
    </row>
    <row r="60" spans="1:95" s="30" customFormat="1" x14ac:dyDescent="0.3">
      <c r="I60" s="53"/>
      <c r="J60" s="53"/>
      <c r="L60" s="53"/>
      <c r="N60" s="53"/>
      <c r="O60" s="66"/>
      <c r="P60" s="66"/>
      <c r="Q60" s="53"/>
      <c r="R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D60" s="25"/>
      <c r="CE60" s="25"/>
      <c r="CF60" s="25"/>
      <c r="CG60" s="25"/>
      <c r="CH60" s="25"/>
      <c r="CI60" s="25"/>
      <c r="CJ60" s="25"/>
      <c r="CK60" s="25"/>
      <c r="CL60" s="79"/>
      <c r="CM60" s="25"/>
      <c r="CN60" s="79"/>
      <c r="CO60" s="25"/>
      <c r="CP60" s="25"/>
      <c r="CQ60" s="79"/>
    </row>
    <row r="61" spans="1:95" x14ac:dyDescent="0.3">
      <c r="A61" s="2" t="s">
        <v>55</v>
      </c>
      <c r="B61" s="1">
        <f>SUM(B3:B58)</f>
        <v>1884930.7868808096</v>
      </c>
      <c r="C61" s="1">
        <f t="shared" ref="C61:N61" si="28">SUM(C3:C58)</f>
        <v>61680.720876506515</v>
      </c>
      <c r="D61" s="1">
        <f t="shared" si="28"/>
        <v>1136979.66839797</v>
      </c>
      <c r="E61" s="1">
        <f t="shared" si="28"/>
        <v>413970.18944054906</v>
      </c>
      <c r="F61" s="1">
        <f t="shared" si="28"/>
        <v>268251.62988841202</v>
      </c>
      <c r="G61" s="1">
        <f t="shared" si="28"/>
        <v>722492.05521341378</v>
      </c>
      <c r="H61" s="1">
        <f t="shared" si="28"/>
        <v>816442.51036675705</v>
      </c>
      <c r="I61" s="55">
        <f t="shared" si="28"/>
        <v>5740.7276550623001</v>
      </c>
      <c r="J61" s="55">
        <f t="shared" si="28"/>
        <v>3668.4580782575999</v>
      </c>
      <c r="K61" s="1">
        <f t="shared" si="28"/>
        <v>3632.5447536112001</v>
      </c>
      <c r="L61" s="55">
        <f t="shared" si="28"/>
        <v>10596.918644201</v>
      </c>
      <c r="M61" s="1">
        <f t="shared" si="28"/>
        <v>18418.439993919001</v>
      </c>
      <c r="N61" s="55">
        <f t="shared" si="28"/>
        <v>42862.57315890579</v>
      </c>
      <c r="O61" s="1">
        <f t="shared" ref="O61:Q61" si="29">SUM(O3:O58)</f>
        <v>0</v>
      </c>
      <c r="P61" s="1">
        <f t="shared" si="29"/>
        <v>0</v>
      </c>
      <c r="Q61" s="55">
        <f t="shared" si="29"/>
        <v>0</v>
      </c>
      <c r="T61" s="1">
        <f t="shared" ref="T61:BW61" si="30">SUM(T3:T58)</f>
        <v>18695.046232574092</v>
      </c>
      <c r="U61" s="1">
        <f t="shared" si="30"/>
        <v>6826.4856562808418</v>
      </c>
      <c r="V61" s="1">
        <f t="shared" si="30"/>
        <v>6164.0946507308245</v>
      </c>
      <c r="W61" s="1">
        <f t="shared" si="30"/>
        <v>7417.0174946108573</v>
      </c>
      <c r="X61" s="1">
        <f t="shared" si="30"/>
        <v>24507.192107459134</v>
      </c>
      <c r="Y61" s="1">
        <f t="shared" si="30"/>
        <v>1076299.1667456056</v>
      </c>
      <c r="Z61" s="1">
        <f t="shared" si="30"/>
        <v>3642.9680156874424</v>
      </c>
      <c r="AA61" s="1">
        <f t="shared" si="30"/>
        <v>1844091.5891590184</v>
      </c>
      <c r="AB61" s="1">
        <f t="shared" si="30"/>
        <v>25523.696175137698</v>
      </c>
      <c r="AC61" s="1">
        <f t="shared" si="30"/>
        <v>23063.867921616406</v>
      </c>
      <c r="AD61" s="1">
        <f t="shared" si="30"/>
        <v>5095.6590280993623</v>
      </c>
      <c r="AE61" s="1">
        <f t="shared" si="30"/>
        <v>51952.712962937891</v>
      </c>
      <c r="AF61" s="1">
        <f t="shared" si="30"/>
        <v>17873.743898126737</v>
      </c>
      <c r="AG61" s="1">
        <f t="shared" si="30"/>
        <v>17873.743898126737</v>
      </c>
      <c r="AH61" s="1">
        <f t="shared" si="30"/>
        <v>18370.978010123479</v>
      </c>
      <c r="AI61" s="1">
        <f t="shared" si="30"/>
        <v>1144.5858438633697</v>
      </c>
      <c r="AJ61" s="1">
        <f t="shared" si="30"/>
        <v>20818.297647613181</v>
      </c>
      <c r="AK61" s="1">
        <f t="shared" si="30"/>
        <v>712.89691105556153</v>
      </c>
      <c r="AL61" s="1">
        <f t="shared" si="30"/>
        <v>9695.0672743442447</v>
      </c>
      <c r="AM61" s="1">
        <f t="shared" si="30"/>
        <v>24410.622657896638</v>
      </c>
      <c r="AN61" s="1">
        <f t="shared" si="30"/>
        <v>946.02316180344292</v>
      </c>
      <c r="AO61" s="1">
        <f t="shared" si="30"/>
        <v>61539.132857907098</v>
      </c>
      <c r="AP61" s="1">
        <f t="shared" si="30"/>
        <v>0</v>
      </c>
      <c r="AQ61" s="1">
        <f t="shared" si="30"/>
        <v>965180.27140351618</v>
      </c>
      <c r="AR61" s="1">
        <f t="shared" si="30"/>
        <v>106097.56283988272</v>
      </c>
      <c r="AS61" s="1">
        <f t="shared" si="30"/>
        <v>1072422.4200872609</v>
      </c>
      <c r="AT61" s="1">
        <f t="shared" si="30"/>
        <v>1116.8183986404524</v>
      </c>
      <c r="AU61" s="1">
        <f t="shared" si="30"/>
        <v>25747.351536562259</v>
      </c>
      <c r="AV61" s="1">
        <f t="shared" si="30"/>
        <v>4195.2198346158821</v>
      </c>
      <c r="AW61" s="1">
        <f t="shared" si="30"/>
        <v>303111.85452001129</v>
      </c>
      <c r="AX61" s="1">
        <f t="shared" si="30"/>
        <v>5826.1497699724523</v>
      </c>
      <c r="AY61" s="1">
        <f t="shared" si="30"/>
        <v>4625.8863002812459</v>
      </c>
      <c r="AZ61" s="1">
        <f t="shared" si="30"/>
        <v>16139.038614013432</v>
      </c>
      <c r="BA61" s="1">
        <f t="shared" si="30"/>
        <v>4108.9361688270328</v>
      </c>
      <c r="BB61" s="1">
        <f t="shared" si="30"/>
        <v>2755.5670255940277</v>
      </c>
      <c r="BC61" s="1">
        <f t="shared" si="30"/>
        <v>5338.168552768715</v>
      </c>
      <c r="BD61" s="1">
        <f t="shared" si="30"/>
        <v>408120.16258017346</v>
      </c>
      <c r="BE61" s="1">
        <f t="shared" si="30"/>
        <v>264238.54465440445</v>
      </c>
      <c r="BF61" s="1">
        <f t="shared" si="30"/>
        <v>143881.61792576913</v>
      </c>
      <c r="BG61" s="1">
        <f t="shared" si="30"/>
        <v>563.33119688844533</v>
      </c>
      <c r="BH61" s="1">
        <f t="shared" si="30"/>
        <v>264.22482068770125</v>
      </c>
      <c r="BI61" s="1">
        <f t="shared" si="30"/>
        <v>101962.23675853253</v>
      </c>
      <c r="BJ61" s="1">
        <f t="shared" si="30"/>
        <v>8000.509880501595</v>
      </c>
      <c r="BK61" s="1">
        <f t="shared" si="30"/>
        <v>16717.930134891372</v>
      </c>
      <c r="BL61" s="1">
        <f t="shared" si="30"/>
        <v>2620.064295828181</v>
      </c>
      <c r="BM61" s="1">
        <f t="shared" si="30"/>
        <v>2390.8040123726637</v>
      </c>
      <c r="BN61" s="1">
        <f t="shared" si="30"/>
        <v>42481.748715873102</v>
      </c>
      <c r="BO61" s="1">
        <f t="shared" si="30"/>
        <v>22081.019309356696</v>
      </c>
      <c r="BP61" s="1">
        <f t="shared" ref="BP61" si="31">SUM(BP3:BP58)</f>
        <v>12126.133101078272</v>
      </c>
      <c r="BQ61" s="1">
        <f t="shared" si="30"/>
        <v>32581.483739150262</v>
      </c>
      <c r="BR61" s="1">
        <f t="shared" si="30"/>
        <v>1541.1117325274331</v>
      </c>
      <c r="BS61" s="1">
        <f t="shared" si="30"/>
        <v>674402.67625659681</v>
      </c>
      <c r="BT61" s="1">
        <f t="shared" ref="BT61" si="32">SUM(BT3:BT58)</f>
        <v>187711.77170358843</v>
      </c>
      <c r="BU61" s="1">
        <f t="shared" si="30"/>
        <v>3422.7219848013892</v>
      </c>
      <c r="BV61" s="1">
        <f t="shared" si="30"/>
        <v>36206.089414361573</v>
      </c>
      <c r="BW61" s="1">
        <f t="shared" si="30"/>
        <v>89865.991321113906</v>
      </c>
      <c r="BX61" s="1">
        <f t="shared" ref="BX61:BZ61" si="33">SUM(BX3:BX58)</f>
        <v>63893.852573822107</v>
      </c>
      <c r="BY61" s="1">
        <f t="shared" si="33"/>
        <v>809824.64034370426</v>
      </c>
      <c r="BZ61" s="1">
        <f t="shared" si="33"/>
        <v>49483.276190360542</v>
      </c>
      <c r="CA61" s="1"/>
      <c r="CD61" s="25">
        <f>+(AA61-B61)/B61</f>
        <v>-2.166615241579882E-2</v>
      </c>
      <c r="CE61" s="25">
        <f>+(AO61-C61)/C61</f>
        <v>-2.295498765050048E-3</v>
      </c>
      <c r="CF61" s="25">
        <f>+(AS61-D61)/D61</f>
        <v>-5.6779597828404228E-2</v>
      </c>
      <c r="CG61" s="25">
        <f t="shared" ref="CG61:CH63" si="34">+(BD61-E61)/E61</f>
        <v>-1.4131517219347335E-2</v>
      </c>
      <c r="CH61" s="25">
        <f t="shared" si="34"/>
        <v>-1.4960152285661558E-2</v>
      </c>
      <c r="CI61" s="25">
        <f>+(BS61-G61)/G61</f>
        <v>-6.6560425972590195E-2</v>
      </c>
      <c r="CJ61" s="25">
        <f>+(BY61-H61)/H61</f>
        <v>-8.1057391537341112E-3</v>
      </c>
      <c r="CK61" s="25">
        <f>+(Z61-K61)/K61</f>
        <v>2.8694105050957089E-3</v>
      </c>
      <c r="CL61" s="79">
        <f t="shared" ref="CL61:CM63" si="35">+(AG61-L61)/L61</f>
        <v>0.68669256585336413</v>
      </c>
      <c r="CM61" s="25">
        <f t="shared" si="35"/>
        <v>-2.5768731668475444E-3</v>
      </c>
      <c r="CN61" s="79">
        <f>+(AM61-N61)/N61</f>
        <v>-0.43049096545374554</v>
      </c>
      <c r="CO61" s="25" t="e">
        <f>+(#REF!-O61)/O61</f>
        <v>#REF!</v>
      </c>
      <c r="CP61" s="25" t="e">
        <f>+(#REF!-P61)/P61</f>
        <v>#REF!</v>
      </c>
      <c r="CQ61" s="79" t="e">
        <f>+(AN61-Q61)/Q61</f>
        <v>#DIV/0!</v>
      </c>
    </row>
    <row r="62" spans="1:95" x14ac:dyDescent="0.3">
      <c r="A62" s="30" t="s">
        <v>56</v>
      </c>
      <c r="B62" s="28">
        <f>SUM(B2:B54)</f>
        <v>1847809.2829996494</v>
      </c>
      <c r="C62" s="28">
        <f t="shared" ref="C62:Q62" si="36">SUM(C2:C54)</f>
        <v>61394.65372434201</v>
      </c>
      <c r="D62" s="28">
        <f t="shared" si="36"/>
        <v>1072555.38545855</v>
      </c>
      <c r="E62" s="28">
        <f t="shared" si="36"/>
        <v>407457.95521105005</v>
      </c>
      <c r="F62" s="28">
        <f t="shared" si="36"/>
        <v>263815.89136759902</v>
      </c>
      <c r="G62" s="28">
        <f t="shared" si="36"/>
        <v>672951.51583494386</v>
      </c>
      <c r="H62" s="28">
        <f t="shared" si="36"/>
        <v>808939.42282267008</v>
      </c>
      <c r="I62" s="28">
        <f t="shared" si="36"/>
        <v>5629.0633944330002</v>
      </c>
      <c r="J62" s="28">
        <f t="shared" si="36"/>
        <v>3554.1666135707997</v>
      </c>
      <c r="K62" s="28">
        <f t="shared" si="36"/>
        <v>3632.4970036111999</v>
      </c>
      <c r="L62" s="28">
        <f t="shared" si="36"/>
        <v>10219.966503137499</v>
      </c>
      <c r="M62" s="28">
        <f t="shared" si="36"/>
        <v>18323.570373918999</v>
      </c>
      <c r="N62" s="28">
        <f t="shared" si="36"/>
        <v>42814.685238420992</v>
      </c>
      <c r="O62" s="28">
        <f t="shared" si="36"/>
        <v>0</v>
      </c>
      <c r="P62" s="28">
        <f t="shared" si="36"/>
        <v>0</v>
      </c>
      <c r="Q62" s="54">
        <f t="shared" si="36"/>
        <v>0</v>
      </c>
      <c r="T62" s="28">
        <f>SUM(T2:T54)</f>
        <v>18694.637689772066</v>
      </c>
      <c r="U62" s="28">
        <f t="shared" ref="U62:BZ62" si="37">SUM(U2:U54)</f>
        <v>6821.413118956878</v>
      </c>
      <c r="V62" s="28">
        <f t="shared" si="37"/>
        <v>6159.0221134068606</v>
      </c>
      <c r="W62" s="28">
        <f t="shared" si="37"/>
        <v>7407.6702002789734</v>
      </c>
      <c r="X62" s="28">
        <f t="shared" si="37"/>
        <v>24504.722486892741</v>
      </c>
      <c r="Y62" s="28">
        <f t="shared" si="37"/>
        <v>1076298.2972606062</v>
      </c>
      <c r="Z62" s="28">
        <f t="shared" si="37"/>
        <v>3642.9680156874424</v>
      </c>
      <c r="AA62" s="28">
        <f t="shared" si="37"/>
        <v>1842949.7713846944</v>
      </c>
      <c r="AB62" s="28">
        <f t="shared" si="37"/>
        <v>25504.392211845345</v>
      </c>
      <c r="AC62" s="28">
        <f t="shared" si="37"/>
        <v>23063.081277418441</v>
      </c>
      <c r="AD62" s="28">
        <f t="shared" si="37"/>
        <v>5090.4201837403916</v>
      </c>
      <c r="AE62" s="28">
        <f t="shared" si="37"/>
        <v>51952.712962937891</v>
      </c>
      <c r="AF62" s="28">
        <f t="shared" si="37"/>
        <v>17859.930617384547</v>
      </c>
      <c r="AG62" s="28">
        <f t="shared" si="37"/>
        <v>17859.930617384547</v>
      </c>
      <c r="AH62" s="28">
        <f t="shared" si="37"/>
        <v>18370.978010123479</v>
      </c>
      <c r="AI62" s="28">
        <f t="shared" si="37"/>
        <v>1143.0565760297966</v>
      </c>
      <c r="AJ62" s="28">
        <f t="shared" si="37"/>
        <v>20812.997661808105</v>
      </c>
      <c r="AK62" s="28">
        <f t="shared" si="37"/>
        <v>712.89640519316424</v>
      </c>
      <c r="AL62" s="28">
        <f t="shared" si="37"/>
        <v>9695.0424236154849</v>
      </c>
      <c r="AM62" s="28">
        <f t="shared" si="37"/>
        <v>24408.618774400849</v>
      </c>
      <c r="AN62" s="28">
        <f t="shared" si="37"/>
        <v>945.41909338994685</v>
      </c>
      <c r="AO62" s="28">
        <f t="shared" si="37"/>
        <v>61539.132857907098</v>
      </c>
      <c r="AP62" s="28">
        <f t="shared" si="37"/>
        <v>0</v>
      </c>
      <c r="AQ62" s="28">
        <f t="shared" si="37"/>
        <v>964811.07150937326</v>
      </c>
      <c r="AR62" s="28">
        <f t="shared" si="37"/>
        <v>106058.06993591166</v>
      </c>
      <c r="AS62" s="28">
        <f t="shared" si="37"/>
        <v>1072012.1980213134</v>
      </c>
      <c r="AT62" s="28">
        <f t="shared" si="37"/>
        <v>1116.7946161594753</v>
      </c>
      <c r="AU62" s="28">
        <f t="shared" si="37"/>
        <v>25738.497967793101</v>
      </c>
      <c r="AV62" s="28">
        <f t="shared" si="37"/>
        <v>4194.6147277608006</v>
      </c>
      <c r="AW62" s="28">
        <f t="shared" si="37"/>
        <v>303071.53020085569</v>
      </c>
      <c r="AX62" s="28">
        <f t="shared" si="37"/>
        <v>5825.9884423328858</v>
      </c>
      <c r="AY62" s="28">
        <f t="shared" si="37"/>
        <v>4625.8589763403743</v>
      </c>
      <c r="AZ62" s="28">
        <f t="shared" si="37"/>
        <v>16113.768301111433</v>
      </c>
      <c r="BA62" s="28">
        <f t="shared" si="37"/>
        <v>4108.7061624045282</v>
      </c>
      <c r="BB62" s="28">
        <f t="shared" si="37"/>
        <v>2755.5601821739974</v>
      </c>
      <c r="BC62" s="28">
        <f t="shared" si="37"/>
        <v>5338.0618259660341</v>
      </c>
      <c r="BD62" s="28">
        <f t="shared" si="37"/>
        <v>408058.96008082206</v>
      </c>
      <c r="BE62" s="28">
        <f t="shared" si="37"/>
        <v>264198.16823113232</v>
      </c>
      <c r="BF62" s="28">
        <f t="shared" si="37"/>
        <v>143860.79184968982</v>
      </c>
      <c r="BG62" s="28">
        <f t="shared" si="37"/>
        <v>563.30024631276342</v>
      </c>
      <c r="BH62" s="28">
        <f t="shared" si="37"/>
        <v>264.21509472778013</v>
      </c>
      <c r="BI62" s="28">
        <f t="shared" si="37"/>
        <v>101957.20660754072</v>
      </c>
      <c r="BJ62" s="28">
        <f t="shared" si="37"/>
        <v>8000.4722898425089</v>
      </c>
      <c r="BK62" s="28">
        <f t="shared" si="37"/>
        <v>16716.482032609038</v>
      </c>
      <c r="BL62" s="28">
        <f t="shared" si="37"/>
        <v>2620.0642559974208</v>
      </c>
      <c r="BM62" s="28">
        <f t="shared" si="37"/>
        <v>2390.7623089166982</v>
      </c>
      <c r="BN62" s="28">
        <f t="shared" si="37"/>
        <v>42475.962307566086</v>
      </c>
      <c r="BO62" s="28">
        <f t="shared" si="37"/>
        <v>22080.93001353517</v>
      </c>
      <c r="BP62" s="28">
        <f t="shared" si="37"/>
        <v>12124.704324500784</v>
      </c>
      <c r="BQ62" s="28">
        <f t="shared" si="37"/>
        <v>32581.346516405287</v>
      </c>
      <c r="BR62" s="28">
        <f t="shared" si="37"/>
        <v>1541.093628623074</v>
      </c>
      <c r="BS62" s="28">
        <f t="shared" si="37"/>
        <v>674367.14076292259</v>
      </c>
      <c r="BT62" s="28">
        <f t="shared" ref="BT62" si="38">SUM(BT2:BT54)</f>
        <v>187698.62846433074</v>
      </c>
      <c r="BU62" s="28">
        <f t="shared" si="37"/>
        <v>3422.7218293672759</v>
      </c>
      <c r="BV62" s="28">
        <f t="shared" si="37"/>
        <v>36206.089414361573</v>
      </c>
      <c r="BW62" s="28">
        <f t="shared" si="37"/>
        <v>89863.638599127939</v>
      </c>
      <c r="BX62" s="28">
        <f t="shared" si="37"/>
        <v>63891.820527948257</v>
      </c>
      <c r="BY62" s="28">
        <f t="shared" si="37"/>
        <v>809705.96673754894</v>
      </c>
      <c r="BZ62" s="28">
        <f t="shared" si="37"/>
        <v>49480.629481515658</v>
      </c>
      <c r="CD62" s="25">
        <f>+(AA62-B62)/B62</f>
        <v>-2.629877260420686E-3</v>
      </c>
      <c r="CE62" s="25">
        <f>+(AO62-C62)/C62</f>
        <v>2.3532852585795151E-3</v>
      </c>
      <c r="CF62" s="25">
        <f>+(AS62-D62)/D62</f>
        <v>-5.0644231953048536E-4</v>
      </c>
      <c r="CG62" s="25">
        <f t="shared" si="34"/>
        <v>1.4750107638975996E-3</v>
      </c>
      <c r="CH62" s="25">
        <f t="shared" si="34"/>
        <v>1.449028947997084E-3</v>
      </c>
      <c r="CI62" s="25">
        <f>+(BS62-G62)/G62</f>
        <v>2.1036061211963195E-3</v>
      </c>
      <c r="CJ62" s="25">
        <f>+(BY62-H62)/H62</f>
        <v>9.4759124509486738E-4</v>
      </c>
      <c r="CK62" s="25">
        <f>+(Z62-K62)/K62</f>
        <v>2.8825934517861512E-3</v>
      </c>
      <c r="CL62" s="79">
        <f t="shared" si="35"/>
        <v>0.74755275488443163</v>
      </c>
      <c r="CM62" s="25">
        <f t="shared" si="35"/>
        <v>2.5872488405402597E-3</v>
      </c>
      <c r="CN62" s="79">
        <f>+(AM62-N62)/N62</f>
        <v>-0.42990077730392673</v>
      </c>
      <c r="CO62" s="25" t="e">
        <f>+(#REF!-O62)/O62</f>
        <v>#REF!</v>
      </c>
      <c r="CP62" s="25" t="e">
        <f>+(#REF!-P62)/P62</f>
        <v>#REF!</v>
      </c>
      <c r="CQ62" s="79" t="e">
        <f>+(AN62-Q62)/Q62</f>
        <v>#DIV/0!</v>
      </c>
    </row>
    <row r="63" spans="1:95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1571587.7311643299</v>
      </c>
      <c r="C63" s="28">
        <f t="shared" ref="C63:Q63" si="39">+C3+C5+C8+C9+C11+C12+C14+C15+C16+C17+C18+C19+C20+C21+C22+C23+C24+C25+C26+C28+C30+C31+C33+C34+C35+C36+C37+C39+C40+C41+C42+C43+C44+C46+C47+C49+C50+C10</f>
        <v>50167.070488344994</v>
      </c>
      <c r="D63" s="28">
        <f t="shared" si="39"/>
        <v>904182.97635714011</v>
      </c>
      <c r="E63" s="28">
        <f t="shared" si="39"/>
        <v>311557.61189015</v>
      </c>
      <c r="F63" s="28">
        <f t="shared" si="39"/>
        <v>219560.80733902904</v>
      </c>
      <c r="G63" s="28">
        <f t="shared" si="39"/>
        <v>600746.39637599094</v>
      </c>
      <c r="H63" s="28">
        <f t="shared" si="39"/>
        <v>704146.98752207996</v>
      </c>
      <c r="I63" s="28">
        <f t="shared" si="39"/>
        <v>4989.2725205908009</v>
      </c>
      <c r="J63" s="28">
        <f t="shared" si="39"/>
        <v>2863.8891190775007</v>
      </c>
      <c r="K63" s="28">
        <f t="shared" si="39"/>
        <v>1117.6100873365999</v>
      </c>
      <c r="L63" s="28">
        <f t="shared" si="39"/>
        <v>8423.728606219498</v>
      </c>
      <c r="M63" s="28">
        <f t="shared" si="39"/>
        <v>15755.255290157998</v>
      </c>
      <c r="N63" s="28">
        <f t="shared" si="39"/>
        <v>41457.616739468591</v>
      </c>
      <c r="O63" s="28">
        <f t="shared" si="39"/>
        <v>0</v>
      </c>
      <c r="P63" s="28">
        <f t="shared" si="39"/>
        <v>0</v>
      </c>
      <c r="Q63" s="28">
        <f t="shared" si="39"/>
        <v>0</v>
      </c>
      <c r="T63" s="28">
        <f t="shared" ref="T63:BZ63" si="40">+T3+T5+T8+T9+T11+T12+T14+T15+T16+T17+T18+T19+T20+T21+T22+T23+T24+T25+T26+T28+T30+T31+T33+T34+T35+T36+T37+T39+T40+T41+T42+T43+T44+T46+T47+T49+T50+T10</f>
        <v>17487.344498410966</v>
      </c>
      <c r="U63" s="28">
        <f t="shared" si="40"/>
        <v>5952.7852935528554</v>
      </c>
      <c r="V63" s="28">
        <f t="shared" si="40"/>
        <v>5309.847338929726</v>
      </c>
      <c r="W63" s="28">
        <f t="shared" si="40"/>
        <v>6233.9240749913115</v>
      </c>
      <c r="X63" s="28">
        <f t="shared" si="40"/>
        <v>21197.973134618267</v>
      </c>
      <c r="Y63" s="28">
        <f t="shared" si="40"/>
        <v>710206.36991313018</v>
      </c>
      <c r="Z63" s="28">
        <f t="shared" si="40"/>
        <v>1120.6596519437649</v>
      </c>
      <c r="AA63" s="28">
        <f t="shared" si="40"/>
        <v>1568774.1316803743</v>
      </c>
      <c r="AB63" s="28">
        <f t="shared" si="40"/>
        <v>21969.580687411162</v>
      </c>
      <c r="AC63" s="28">
        <f t="shared" si="40"/>
        <v>17306.545750005516</v>
      </c>
      <c r="AD63" s="28">
        <f t="shared" si="40"/>
        <v>4271.6796823618661</v>
      </c>
      <c r="AE63" s="28">
        <f t="shared" si="40"/>
        <v>48302.968139031509</v>
      </c>
      <c r="AF63" s="28">
        <f t="shared" si="40"/>
        <v>14087.131422754655</v>
      </c>
      <c r="AG63" s="28">
        <f t="shared" si="40"/>
        <v>14087.131422754655</v>
      </c>
      <c r="AH63" s="28">
        <f t="shared" si="40"/>
        <v>15795.876554337519</v>
      </c>
      <c r="AI63" s="28">
        <f t="shared" si="40"/>
        <v>858.46672065370751</v>
      </c>
      <c r="AJ63" s="28">
        <f t="shared" si="40"/>
        <v>17559.968844337363</v>
      </c>
      <c r="AK63" s="28">
        <f t="shared" si="40"/>
        <v>635.95949585905487</v>
      </c>
      <c r="AL63" s="28">
        <f t="shared" si="40"/>
        <v>9034.0619428364407</v>
      </c>
      <c r="AM63" s="28">
        <f t="shared" si="40"/>
        <v>22336.709810858672</v>
      </c>
      <c r="AN63" s="28">
        <f t="shared" si="40"/>
        <v>815.79149303521956</v>
      </c>
      <c r="AO63" s="28">
        <f t="shared" si="40"/>
        <v>50299.32837897545</v>
      </c>
      <c r="AP63" s="28">
        <f t="shared" si="40"/>
        <v>0</v>
      </c>
      <c r="AQ63" s="28">
        <f t="shared" si="40"/>
        <v>813723.09894105862</v>
      </c>
      <c r="AR63" s="28">
        <f t="shared" si="40"/>
        <v>89555.128743628913</v>
      </c>
      <c r="AS63" s="28">
        <f t="shared" si="40"/>
        <v>904136.69440533989</v>
      </c>
      <c r="AT63" s="28">
        <f t="shared" si="40"/>
        <v>996.22476596513775</v>
      </c>
      <c r="AU63" s="28">
        <f t="shared" si="40"/>
        <v>22127.591355342738</v>
      </c>
      <c r="AV63" s="28">
        <f t="shared" si="40"/>
        <v>3186.6687296322962</v>
      </c>
      <c r="AW63" s="28">
        <f t="shared" si="40"/>
        <v>256674.78169217097</v>
      </c>
      <c r="AX63" s="28">
        <f t="shared" si="40"/>
        <v>4699.7441756081016</v>
      </c>
      <c r="AY63" s="28">
        <f t="shared" si="40"/>
        <v>4054.8684368302183</v>
      </c>
      <c r="AZ63" s="28">
        <f t="shared" si="40"/>
        <v>12662.049171949693</v>
      </c>
      <c r="BA63" s="28">
        <f t="shared" si="40"/>
        <v>3527.4615481245783</v>
      </c>
      <c r="BB63" s="28">
        <f t="shared" si="40"/>
        <v>2261.5276106647939</v>
      </c>
      <c r="BC63" s="28">
        <f t="shared" si="40"/>
        <v>4618.4550916530288</v>
      </c>
      <c r="BD63" s="28">
        <f t="shared" si="40"/>
        <v>312126.24111574271</v>
      </c>
      <c r="BE63" s="28">
        <f t="shared" si="40"/>
        <v>219929.48476310167</v>
      </c>
      <c r="BF63" s="28">
        <f t="shared" si="40"/>
        <v>92196.75635264114</v>
      </c>
      <c r="BG63" s="28">
        <f t="shared" si="40"/>
        <v>467.12902533115573</v>
      </c>
      <c r="BH63" s="28">
        <f t="shared" si="40"/>
        <v>238.45150286307734</v>
      </c>
      <c r="BI63" s="28">
        <f t="shared" si="40"/>
        <v>82957.011047098684</v>
      </c>
      <c r="BJ63" s="28">
        <f t="shared" si="40"/>
        <v>6984.6523414161984</v>
      </c>
      <c r="BK63" s="28">
        <f t="shared" si="40"/>
        <v>14405.03002843735</v>
      </c>
      <c r="BL63" s="28">
        <f t="shared" si="40"/>
        <v>2212.1902596222526</v>
      </c>
      <c r="BM63" s="28">
        <f t="shared" si="40"/>
        <v>2039.1834076883572</v>
      </c>
      <c r="BN63" s="28">
        <f t="shared" si="40"/>
        <v>36485.731868217896</v>
      </c>
      <c r="BO63" s="28">
        <f t="shared" si="40"/>
        <v>18003.507541321556</v>
      </c>
      <c r="BP63" s="28">
        <f t="shared" si="40"/>
        <v>9727.6736254676616</v>
      </c>
      <c r="BQ63" s="28">
        <f t="shared" si="40"/>
        <v>28035.876510463902</v>
      </c>
      <c r="BR63" s="28">
        <f t="shared" si="40"/>
        <v>1365.7803820323923</v>
      </c>
      <c r="BS63" s="28">
        <f t="shared" si="40"/>
        <v>602061.91619774478</v>
      </c>
      <c r="BT63" s="28">
        <f t="shared" si="40"/>
        <v>157192.37790734335</v>
      </c>
      <c r="BU63" s="28">
        <f t="shared" si="40"/>
        <v>3189.8267510407231</v>
      </c>
      <c r="BV63" s="28">
        <f t="shared" si="40"/>
        <v>31906.662324826568</v>
      </c>
      <c r="BW63" s="28">
        <f t="shared" si="40"/>
        <v>79989.819880871393</v>
      </c>
      <c r="BX63" s="28">
        <f t="shared" si="40"/>
        <v>57512.686821255898</v>
      </c>
      <c r="BY63" s="28">
        <f t="shared" si="40"/>
        <v>704921.04114252655</v>
      </c>
      <c r="BZ63" s="28">
        <f t="shared" si="40"/>
        <v>44317.072660452417</v>
      </c>
      <c r="CD63" s="25">
        <f>+(AA63-B63)/B63</f>
        <v>-1.7902910719919925E-3</v>
      </c>
      <c r="CE63" s="25">
        <f>+(AO63-C63)/C63</f>
        <v>2.6363486913428976E-3</v>
      </c>
      <c r="CF63" s="25">
        <f>+(AS63-D63)/D63</f>
        <v>-5.1186488808589146E-5</v>
      </c>
      <c r="CG63" s="25">
        <f t="shared" si="34"/>
        <v>1.8251174225626051E-3</v>
      </c>
      <c r="CH63" s="25">
        <f t="shared" si="34"/>
        <v>1.6791586282671738E-3</v>
      </c>
      <c r="CI63" s="25">
        <f>+(BS63-G63)/G63</f>
        <v>2.1898089271774734E-3</v>
      </c>
      <c r="CJ63" s="25">
        <f>+(BY63-H63)/H63</f>
        <v>1.0992784662340372E-3</v>
      </c>
      <c r="CK63" s="25">
        <f>+(Z63-K63)/K63</f>
        <v>2.7286480694107018E-3</v>
      </c>
      <c r="CL63" s="79">
        <f t="shared" si="35"/>
        <v>0.67231544144877753</v>
      </c>
      <c r="CM63" s="25">
        <f t="shared" si="35"/>
        <v>2.5782675958856893E-3</v>
      </c>
      <c r="CN63" s="79">
        <f>+(AM63-N63)/N63</f>
        <v>-0.46121577727854246</v>
      </c>
      <c r="CO63" s="25" t="e">
        <f>+(#REF!-O63)/O63</f>
        <v>#REF!</v>
      </c>
      <c r="CP63" s="25" t="e">
        <f>+(#REF!-P63)/P63</f>
        <v>#REF!</v>
      </c>
      <c r="CQ63" s="79" t="e">
        <f>+(AN63-Q63)/Q63</f>
        <v>#DIV/0!</v>
      </c>
    </row>
    <row r="64" spans="1:95" x14ac:dyDescent="0.3">
      <c r="B64" s="28"/>
    </row>
    <row r="66" spans="2:17" x14ac:dyDescent="0.3">
      <c r="B66" s="30" t="s">
        <v>59</v>
      </c>
      <c r="C66" s="30" t="s">
        <v>57</v>
      </c>
      <c r="D66" s="30" t="s">
        <v>60</v>
      </c>
      <c r="E66" s="30" t="s">
        <v>351</v>
      </c>
      <c r="F66" s="30" t="s">
        <v>352</v>
      </c>
      <c r="G66" s="30" t="s">
        <v>61</v>
      </c>
      <c r="H66" s="30" t="s">
        <v>62</v>
      </c>
      <c r="I66" s="30">
        <v>75070</v>
      </c>
      <c r="J66" s="30">
        <v>71432</v>
      </c>
      <c r="K66" s="30"/>
      <c r="L66" s="30">
        <v>50000</v>
      </c>
    </row>
    <row r="67" spans="2:17" x14ac:dyDescent="0.3">
      <c r="B67" s="30">
        <v>295.423</v>
      </c>
      <c r="C67" s="30">
        <v>0</v>
      </c>
      <c r="D67" s="30">
        <v>224</v>
      </c>
      <c r="E67" s="30">
        <v>126.53700000000001</v>
      </c>
      <c r="F67" s="30">
        <v>37</v>
      </c>
      <c r="G67" s="62">
        <v>2</v>
      </c>
      <c r="H67" s="30">
        <v>295</v>
      </c>
      <c r="I67" s="30">
        <v>3.22011</v>
      </c>
      <c r="J67" s="62">
        <v>0.177253999999999</v>
      </c>
      <c r="K67" s="30"/>
      <c r="L67" s="62">
        <v>0.38405</v>
      </c>
    </row>
    <row r="69" spans="2:17" x14ac:dyDescent="0.3">
      <c r="B69" s="28">
        <f>B16-B67</f>
        <v>14988.823332999998</v>
      </c>
      <c r="C69" s="28">
        <f t="shared" ref="C69:L69" si="41">C16-C67</f>
        <v>2383.7450192000001</v>
      </c>
      <c r="D69" s="28">
        <f t="shared" si="41"/>
        <v>15415.413302000001</v>
      </c>
      <c r="E69" s="28">
        <f t="shared" si="41"/>
        <v>5922.5999993999994</v>
      </c>
      <c r="F69" s="28">
        <f t="shared" si="41"/>
        <v>4430.9347744999995</v>
      </c>
      <c r="G69" s="28">
        <f t="shared" si="41"/>
        <v>6614.9216661999999</v>
      </c>
      <c r="H69" s="28">
        <f t="shared" si="41"/>
        <v>19213.933811999999</v>
      </c>
      <c r="I69" s="28">
        <f t="shared" si="41"/>
        <v>347.80682890000003</v>
      </c>
      <c r="J69" s="28">
        <f t="shared" si="41"/>
        <v>61.000728692999999</v>
      </c>
      <c r="K69" s="28">
        <f t="shared" si="41"/>
        <v>13.319799595999999</v>
      </c>
      <c r="L69" s="28">
        <f t="shared" si="41"/>
        <v>140.83423690000001</v>
      </c>
      <c r="M69" s="28"/>
      <c r="N69" s="28"/>
      <c r="O69" s="67"/>
      <c r="P69" s="67"/>
      <c r="Q69" s="54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63"/>
  <sheetViews>
    <sheetView zoomScale="85" zoomScaleNormal="85" workbookViewId="0">
      <pane xSplit="1" ySplit="2" topLeftCell="R3" activePane="bottomRight" state="frozen"/>
      <selection pane="topRight" activeCell="B1" sqref="B1"/>
      <selection pane="bottomLeft" activeCell="A3" sqref="A3"/>
      <selection pane="bottomRight" activeCell="S2" sqref="S2"/>
    </sheetView>
  </sheetViews>
  <sheetFormatPr defaultColWidth="9.109375" defaultRowHeight="14.4" x14ac:dyDescent="0.3"/>
  <cols>
    <col min="1" max="1" width="19" style="30" customWidth="1"/>
    <col min="2" max="5" width="9.109375" style="30"/>
    <col min="6" max="6" width="9.6640625" style="30" customWidth="1"/>
    <col min="7" max="7" width="10.5546875" style="30" customWidth="1"/>
    <col min="8" max="8" width="9.109375" style="30"/>
    <col min="9" max="9" width="10.44140625" style="53" customWidth="1"/>
    <col min="10" max="10" width="9.6640625" style="53" customWidth="1"/>
    <col min="11" max="11" width="9.109375" style="30"/>
    <col min="12" max="12" width="11.44140625" style="53" customWidth="1"/>
    <col min="13" max="13" width="9.109375" style="30"/>
    <col min="14" max="14" width="11.5546875" style="53" customWidth="1"/>
    <col min="15" max="17" width="9" style="30" customWidth="1"/>
    <col min="18" max="18" width="9.109375" style="30"/>
    <col min="19" max="19" width="15" style="30" bestFit="1" customWidth="1"/>
    <col min="20" max="20" width="5.44140625" style="28" bestFit="1" customWidth="1"/>
    <col min="21" max="21" width="5.5546875" style="28" bestFit="1" customWidth="1"/>
    <col min="22" max="22" width="14.5546875" style="28" bestFit="1" customWidth="1"/>
    <col min="23" max="23" width="5.5546875" style="28" bestFit="1" customWidth="1"/>
    <col min="24" max="24" width="5.6640625" style="28" bestFit="1" customWidth="1"/>
    <col min="25" max="25" width="7.6640625" style="28" bestFit="1" customWidth="1"/>
    <col min="26" max="26" width="4" style="28" bestFit="1" customWidth="1"/>
    <col min="27" max="27" width="7.6640625" style="28" bestFit="1" customWidth="1"/>
    <col min="28" max="28" width="5.6640625" style="28" bestFit="1" customWidth="1"/>
    <col min="29" max="29" width="7.6640625" style="28" bestFit="1" customWidth="1"/>
    <col min="30" max="30" width="5.6640625" style="28" bestFit="1" customWidth="1"/>
    <col min="31" max="31" width="5.88671875" style="28" bestFit="1" customWidth="1"/>
    <col min="32" max="32" width="6.44140625" style="28" bestFit="1" customWidth="1"/>
    <col min="33" max="33" width="15.44140625" style="28" bestFit="1" customWidth="1"/>
    <col min="34" max="34" width="4.33203125" style="28" bestFit="1" customWidth="1"/>
    <col min="35" max="35" width="6.5546875" style="28" bestFit="1" customWidth="1"/>
    <col min="36" max="36" width="5.6640625" style="28" bestFit="1" customWidth="1"/>
    <col min="37" max="37" width="5.109375" style="28" bestFit="1" customWidth="1"/>
    <col min="38" max="38" width="4.109375" style="28" bestFit="1" customWidth="1"/>
    <col min="39" max="39" width="6.5546875" style="28" bestFit="1" customWidth="1"/>
    <col min="40" max="40" width="6.109375" style="28" bestFit="1" customWidth="1"/>
    <col min="41" max="41" width="4.88671875" style="28" bestFit="1" customWidth="1"/>
    <col min="42" max="42" width="10" style="28" bestFit="1" customWidth="1"/>
    <col min="43" max="43" width="7.6640625" style="28" bestFit="1" customWidth="1"/>
    <col min="44" max="44" width="6.6640625" style="28" bestFit="1" customWidth="1"/>
    <col min="45" max="45" width="7.6640625" style="28" bestFit="1" customWidth="1"/>
    <col min="46" max="46" width="6" style="28" bestFit="1" customWidth="1"/>
    <col min="47" max="47" width="5.6640625" style="28" bestFit="1" customWidth="1"/>
    <col min="48" max="48" width="4.33203125" style="28" bestFit="1" customWidth="1"/>
    <col min="49" max="49" width="7.6640625" style="28" bestFit="1" customWidth="1"/>
    <col min="50" max="50" width="4.5546875" style="28" bestFit="1" customWidth="1"/>
    <col min="51" max="51" width="4.109375" style="28" bestFit="1" customWidth="1"/>
    <col min="52" max="52" width="5.6640625" style="28" bestFit="1" customWidth="1"/>
    <col min="53" max="53" width="4.109375" style="28" bestFit="1" customWidth="1"/>
    <col min="54" max="54" width="5.88671875" style="28" bestFit="1" customWidth="1"/>
    <col min="55" max="55" width="3.33203125" style="28" bestFit="1" customWidth="1"/>
    <col min="56" max="56" width="6.6640625" style="28" bestFit="1" customWidth="1"/>
    <col min="57" max="57" width="6.88671875" style="28" bestFit="1" customWidth="1"/>
    <col min="58" max="58" width="5" style="28" bestFit="1" customWidth="1"/>
    <col min="59" max="59" width="5.109375" style="28" bestFit="1" customWidth="1"/>
    <col min="60" max="60" width="5.33203125" style="28" bestFit="1" customWidth="1"/>
    <col min="61" max="61" width="8.6640625" style="28" bestFit="1" customWidth="1"/>
    <col min="62" max="62" width="4.88671875" style="28" bestFit="1" customWidth="1"/>
    <col min="63" max="63" width="7.88671875" style="28" bestFit="1" customWidth="1"/>
    <col min="64" max="64" width="5.88671875" style="28" bestFit="1" customWidth="1"/>
    <col min="65" max="65" width="6" style="28" bestFit="1" customWidth="1"/>
    <col min="66" max="66" width="5.6640625" style="28" bestFit="1" customWidth="1"/>
    <col min="67" max="67" width="6.6640625" style="28" bestFit="1" customWidth="1"/>
    <col min="68" max="68" width="3.88671875" style="28" bestFit="1" customWidth="1"/>
    <col min="69" max="69" width="5.5546875" style="28" bestFit="1" customWidth="1"/>
    <col min="70" max="70" width="4.109375" style="28" bestFit="1" customWidth="1"/>
    <col min="71" max="71" width="6.6640625" style="28" bestFit="1" customWidth="1"/>
    <col min="72" max="72" width="8" style="28" bestFit="1" customWidth="1"/>
    <col min="73" max="74" width="5.33203125" style="28" bestFit="1" customWidth="1"/>
    <col min="75" max="76" width="5.6640625" style="28" bestFit="1" customWidth="1"/>
    <col min="77" max="77" width="9.109375" style="28" bestFit="1" customWidth="1"/>
    <col min="78" max="78" width="7.109375" style="28" bestFit="1" customWidth="1"/>
    <col min="79" max="86" width="9.109375" style="30"/>
    <col min="87" max="88" width="9" style="53" customWidth="1"/>
    <col min="89" max="89" width="9" style="30" customWidth="1"/>
    <col min="90" max="90" width="9" style="53" customWidth="1"/>
    <col min="91" max="91" width="9" style="30" customWidth="1"/>
    <col min="92" max="92" width="9" style="53" customWidth="1"/>
    <col min="93" max="94" width="9" style="30" customWidth="1"/>
    <col min="95" max="95" width="9" style="53" customWidth="1"/>
    <col min="96" max="16384" width="9.109375" style="30"/>
  </cols>
  <sheetData>
    <row r="1" spans="1:95" x14ac:dyDescent="0.3">
      <c r="B1" s="30" t="s">
        <v>490</v>
      </c>
      <c r="S1" s="30" t="s">
        <v>489</v>
      </c>
      <c r="CB1" s="30" t="s">
        <v>338</v>
      </c>
    </row>
    <row r="2" spans="1:95" x14ac:dyDescent="0.3">
      <c r="A2" s="30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54" t="s">
        <v>63</v>
      </c>
      <c r="J2" s="54" t="s">
        <v>64</v>
      </c>
      <c r="K2" s="28" t="s">
        <v>226</v>
      </c>
      <c r="L2" s="54" t="s">
        <v>65</v>
      </c>
      <c r="M2" s="28" t="s">
        <v>67</v>
      </c>
      <c r="N2" s="54" t="s">
        <v>68</v>
      </c>
      <c r="O2" s="28" t="s">
        <v>317</v>
      </c>
      <c r="P2" s="28" t="s">
        <v>320</v>
      </c>
      <c r="Q2" s="54" t="s">
        <v>327</v>
      </c>
      <c r="S2" s="30" t="s">
        <v>227</v>
      </c>
      <c r="T2" s="28" t="s">
        <v>391</v>
      </c>
      <c r="U2" s="28" t="s">
        <v>131</v>
      </c>
      <c r="V2" s="28" t="s">
        <v>132</v>
      </c>
      <c r="W2" s="28" t="s">
        <v>133</v>
      </c>
      <c r="X2" s="28" t="s">
        <v>392</v>
      </c>
      <c r="Y2" s="28" t="s">
        <v>134</v>
      </c>
      <c r="Z2" s="28" t="s">
        <v>135</v>
      </c>
      <c r="AA2" s="28" t="s">
        <v>59</v>
      </c>
      <c r="AB2" s="28" t="s">
        <v>136</v>
      </c>
      <c r="AC2" s="28" t="s">
        <v>137</v>
      </c>
      <c r="AD2" s="28" t="s">
        <v>393</v>
      </c>
      <c r="AE2" s="28" t="s">
        <v>138</v>
      </c>
      <c r="AF2" s="28" t="s">
        <v>139</v>
      </c>
      <c r="AG2" s="28" t="s">
        <v>140</v>
      </c>
      <c r="AH2" s="28" t="s">
        <v>67</v>
      </c>
      <c r="AI2" s="28" t="s">
        <v>141</v>
      </c>
      <c r="AJ2" s="28" t="s">
        <v>142</v>
      </c>
      <c r="AK2" s="28" t="s">
        <v>143</v>
      </c>
      <c r="AL2" s="28" t="s">
        <v>394</v>
      </c>
      <c r="AM2" s="28" t="s">
        <v>144</v>
      </c>
      <c r="AN2" s="28" t="s">
        <v>403</v>
      </c>
      <c r="AO2" s="28" t="s">
        <v>57</v>
      </c>
      <c r="AP2" s="28" t="s">
        <v>128</v>
      </c>
      <c r="AQ2" s="28" t="s">
        <v>145</v>
      </c>
      <c r="AR2" s="28" t="s">
        <v>146</v>
      </c>
      <c r="AS2" s="28" t="s">
        <v>60</v>
      </c>
      <c r="AT2" s="28" t="s">
        <v>147</v>
      </c>
      <c r="AU2" s="28" t="s">
        <v>148</v>
      </c>
      <c r="AV2" s="28" t="s">
        <v>149</v>
      </c>
      <c r="AW2" s="28" t="s">
        <v>150</v>
      </c>
      <c r="AX2" s="28" t="s">
        <v>151</v>
      </c>
      <c r="AY2" s="28" t="s">
        <v>152</v>
      </c>
      <c r="AZ2" s="28" t="s">
        <v>153</v>
      </c>
      <c r="BA2" s="28" t="s">
        <v>154</v>
      </c>
      <c r="BB2" s="28" t="s">
        <v>155</v>
      </c>
      <c r="BC2" s="28" t="s">
        <v>156</v>
      </c>
      <c r="BD2" s="28" t="s">
        <v>54</v>
      </c>
      <c r="BE2" s="28" t="s">
        <v>53</v>
      </c>
      <c r="BF2" s="28" t="s">
        <v>157</v>
      </c>
      <c r="BG2" s="28" t="s">
        <v>158</v>
      </c>
      <c r="BH2" s="28" t="s">
        <v>159</v>
      </c>
      <c r="BI2" s="28" t="s">
        <v>160</v>
      </c>
      <c r="BJ2" s="28" t="s">
        <v>161</v>
      </c>
      <c r="BK2" s="28" t="s">
        <v>162</v>
      </c>
      <c r="BL2" s="28" t="s">
        <v>163</v>
      </c>
      <c r="BM2" s="28" t="s">
        <v>164</v>
      </c>
      <c r="BN2" s="28" t="s">
        <v>165</v>
      </c>
      <c r="BO2" s="28" t="s">
        <v>395</v>
      </c>
      <c r="BP2" s="28" t="s">
        <v>166</v>
      </c>
      <c r="BQ2" s="28" t="s">
        <v>167</v>
      </c>
      <c r="BR2" s="28" t="s">
        <v>168</v>
      </c>
      <c r="BS2" s="28" t="s">
        <v>61</v>
      </c>
      <c r="BT2" s="28" t="s">
        <v>404</v>
      </c>
      <c r="BU2" s="28" t="s">
        <v>169</v>
      </c>
      <c r="BV2" s="28" t="s">
        <v>170</v>
      </c>
      <c r="BW2" s="28" t="s">
        <v>171</v>
      </c>
      <c r="BX2" s="28" t="s">
        <v>173</v>
      </c>
      <c r="BY2" s="28" t="s">
        <v>174</v>
      </c>
      <c r="BZ2" s="28" t="s">
        <v>405</v>
      </c>
      <c r="CB2" s="28" t="s">
        <v>59</v>
      </c>
      <c r="CC2" s="28" t="s">
        <v>57</v>
      </c>
      <c r="CD2" s="28" t="s">
        <v>60</v>
      </c>
      <c r="CE2" s="28" t="s">
        <v>54</v>
      </c>
      <c r="CF2" s="28" t="s">
        <v>53</v>
      </c>
      <c r="CG2" s="28" t="s">
        <v>61</v>
      </c>
      <c r="CH2" s="28" t="s">
        <v>62</v>
      </c>
      <c r="CI2" s="54" t="s">
        <v>63</v>
      </c>
      <c r="CJ2" s="54" t="s">
        <v>64</v>
      </c>
      <c r="CK2" s="28" t="s">
        <v>66</v>
      </c>
      <c r="CL2" s="54" t="s">
        <v>65</v>
      </c>
      <c r="CM2" s="28" t="s">
        <v>67</v>
      </c>
      <c r="CN2" s="54" t="s">
        <v>68</v>
      </c>
      <c r="CO2" s="28" t="s">
        <v>317</v>
      </c>
      <c r="CP2" s="28" t="s">
        <v>320</v>
      </c>
      <c r="CQ2" s="54" t="s">
        <v>327</v>
      </c>
    </row>
    <row r="3" spans="1:95" x14ac:dyDescent="0.3">
      <c r="A3" s="30" t="s">
        <v>0</v>
      </c>
      <c r="B3" s="28">
        <v>3309.0420798</v>
      </c>
      <c r="C3" s="28">
        <v>0</v>
      </c>
      <c r="D3" s="28">
        <v>8852.7339308999999</v>
      </c>
      <c r="E3" s="28">
        <v>232.27442289999999</v>
      </c>
      <c r="F3" s="28">
        <v>230.39785519</v>
      </c>
      <c r="G3" s="28">
        <v>5739.1777050000001</v>
      </c>
      <c r="H3" s="28">
        <v>1284.3164681999999</v>
      </c>
      <c r="I3" s="54">
        <v>32.304640241000001</v>
      </c>
      <c r="J3" s="54">
        <v>23.603895979000001</v>
      </c>
      <c r="K3" s="28"/>
      <c r="L3" s="54">
        <v>240.46794607000001</v>
      </c>
      <c r="M3" s="28"/>
      <c r="N3" s="54">
        <v>13.490882557999999</v>
      </c>
      <c r="O3" s="28"/>
      <c r="P3" s="28"/>
      <c r="Q3" s="54"/>
      <c r="R3" s="28"/>
      <c r="S3" s="30" t="s">
        <v>0</v>
      </c>
      <c r="T3" s="28">
        <v>0</v>
      </c>
      <c r="U3" s="28">
        <v>22.407028707236101</v>
      </c>
      <c r="V3" s="28">
        <v>22.407028707236101</v>
      </c>
      <c r="W3" s="28">
        <v>0.63935191145534798</v>
      </c>
      <c r="X3" s="28">
        <v>21.7888127306272</v>
      </c>
      <c r="Y3" s="28">
        <v>5030.1767551768298</v>
      </c>
      <c r="Z3" s="28">
        <v>0</v>
      </c>
      <c r="AA3" s="28">
        <v>3317.2523041218701</v>
      </c>
      <c r="AB3" s="28">
        <v>54.564522268135001</v>
      </c>
      <c r="AC3" s="28">
        <v>874.68736378051597</v>
      </c>
      <c r="AD3" s="28">
        <v>59.365854136883499</v>
      </c>
      <c r="AE3" s="28">
        <v>1.2638122971840001E-2</v>
      </c>
      <c r="AF3" s="28">
        <v>124.846030732419</v>
      </c>
      <c r="AG3" s="28">
        <v>124.846030732419</v>
      </c>
      <c r="AH3" s="28">
        <v>0</v>
      </c>
      <c r="AI3" s="28">
        <v>0</v>
      </c>
      <c r="AJ3" s="28">
        <v>25.370101157290101</v>
      </c>
      <c r="AK3" s="28">
        <v>2.96357174059316E-2</v>
      </c>
      <c r="AL3" s="28">
        <v>0</v>
      </c>
      <c r="AM3" s="28">
        <v>1.40639285104436</v>
      </c>
      <c r="AN3" s="28">
        <v>0</v>
      </c>
      <c r="AO3" s="28">
        <v>0</v>
      </c>
      <c r="AP3" s="28">
        <v>0</v>
      </c>
      <c r="AQ3" s="28">
        <v>7987.7231683504397</v>
      </c>
      <c r="AR3" s="28">
        <v>887.524191309819</v>
      </c>
      <c r="AS3" s="28">
        <v>8875.2473596602595</v>
      </c>
      <c r="AT3" s="28">
        <v>1.17364442822136E-2</v>
      </c>
      <c r="AU3" s="28">
        <v>69.106397008313493</v>
      </c>
      <c r="AV3" s="28">
        <v>2.1136322742329301</v>
      </c>
      <c r="AW3" s="28">
        <v>577.97669008268099</v>
      </c>
      <c r="AX3" s="28">
        <v>2.7173619443222701</v>
      </c>
      <c r="AY3" s="28">
        <v>5.9220595015349602</v>
      </c>
      <c r="AZ3" s="28">
        <v>17.808974848459702</v>
      </c>
      <c r="BA3" s="28">
        <v>3.3466757354894501</v>
      </c>
      <c r="BB3" s="28">
        <v>0</v>
      </c>
      <c r="BC3" s="28">
        <v>0.82124632689032595</v>
      </c>
      <c r="BD3" s="28">
        <v>232.85507702229799</v>
      </c>
      <c r="BE3" s="28">
        <v>230.973339349828</v>
      </c>
      <c r="BF3" s="28">
        <v>1.8817376724703301</v>
      </c>
      <c r="BG3" s="28">
        <v>6.19652441343279E-5</v>
      </c>
      <c r="BH3" s="28">
        <v>1.36885133682765E-5</v>
      </c>
      <c r="BI3" s="28">
        <v>16.082262489459101</v>
      </c>
      <c r="BJ3" s="28">
        <v>3.6592536252253003E-5</v>
      </c>
      <c r="BK3" s="28">
        <v>39.498425273565999</v>
      </c>
      <c r="BL3" s="28">
        <v>9.5290155886616095</v>
      </c>
      <c r="BM3" s="28">
        <v>5.1124521449318499</v>
      </c>
      <c r="BN3" s="28">
        <v>99.041450740036296</v>
      </c>
      <c r="BO3" s="28">
        <v>292.15049170562901</v>
      </c>
      <c r="BP3" s="28">
        <v>5.6632779172936001</v>
      </c>
      <c r="BQ3" s="28">
        <v>20.251158286347302</v>
      </c>
      <c r="BR3" s="28">
        <v>3.0652340323087301</v>
      </c>
      <c r="BS3" s="28">
        <v>5754.9561317397902</v>
      </c>
      <c r="BT3" s="28">
        <v>348.57681057202802</v>
      </c>
      <c r="BU3" s="28">
        <v>0</v>
      </c>
      <c r="BV3" s="28">
        <v>0</v>
      </c>
      <c r="BW3" s="28">
        <v>17.469109179428401</v>
      </c>
      <c r="BX3" s="28">
        <v>16.6971505323421</v>
      </c>
      <c r="BY3" s="28">
        <v>1287.76394014329</v>
      </c>
      <c r="BZ3" s="28">
        <v>11.0414682844778</v>
      </c>
      <c r="CB3" s="25">
        <f t="shared" ref="CB3:CB34" si="0">+(AA3-B3)/(B3+1E-50)</f>
        <v>2.4811483577042727E-3</v>
      </c>
      <c r="CC3" s="25">
        <f t="shared" ref="CC3:CC34" si="1">+(AO3-C3)/(C3+1E-50)</f>
        <v>0</v>
      </c>
      <c r="CD3" s="25">
        <f t="shared" ref="CD3:CD34" si="2">+(AS3-D3)/(D3+1E-50)</f>
        <v>2.5431046426999939E-3</v>
      </c>
      <c r="CE3" s="25">
        <f t="shared" ref="CE3:CE34" si="3">+(BD3-E3)/(E3+1E-50)</f>
        <v>2.499862511973548E-3</v>
      </c>
      <c r="CF3" s="25">
        <f t="shared" ref="CF3:CF34" si="4">+(BE3-F3)/(F3+1E-50)</f>
        <v>2.49778436241698E-3</v>
      </c>
      <c r="CG3" s="25">
        <f t="shared" ref="CG3:CG34" si="5">+(BS3-G3)/(G3+1E-50)</f>
        <v>2.7492486817482366E-3</v>
      </c>
      <c r="CH3" s="25">
        <f t="shared" ref="CH3:CH34" si="6">+(BY3-H3)/(H3+1E-50)</f>
        <v>2.6842853990043632E-3</v>
      </c>
      <c r="CI3" s="79">
        <f t="shared" ref="CI3:CI34" si="7">+(V3-I3)/(I3+1E-50)</f>
        <v>-0.30638358638032975</v>
      </c>
      <c r="CJ3" s="79">
        <f t="shared" ref="CJ3:CJ34" si="8">+(X3-J3)/(J3+1E-50)</f>
        <v>-7.6897612580044017E-2</v>
      </c>
      <c r="CK3" s="25">
        <f t="shared" ref="CK3:CK34" si="9">+(Z3-K3)/(K3+1E-50)</f>
        <v>0</v>
      </c>
      <c r="CL3" s="79">
        <f t="shared" ref="CL3:CL34" si="10">+(AG3-L3)/(L3+1E-50)</f>
        <v>-0.48082048866472865</v>
      </c>
      <c r="CM3" s="25">
        <f t="shared" ref="CM3:CM34" si="11">+(AH3-M3)/(M3+1E-50)</f>
        <v>0</v>
      </c>
      <c r="CN3" s="79">
        <f t="shared" ref="CN3:CN34" si="12">+(AM3-N3)/(N3+1E-50)</f>
        <v>-0.89575234644597956</v>
      </c>
      <c r="CO3" s="25" t="e">
        <f>+(#REF!-O3)/(O3+1E-50)</f>
        <v>#REF!</v>
      </c>
      <c r="CP3" s="25" t="e">
        <f>+(#REF!-P3)/(P3+1E-50)</f>
        <v>#REF!</v>
      </c>
      <c r="CQ3" s="79">
        <f t="shared" ref="CQ3:CQ34" si="13">+(AN3-Q3)/(Q3+1E-50)</f>
        <v>0</v>
      </c>
    </row>
    <row r="4" spans="1:95" x14ac:dyDescent="0.3">
      <c r="A4" s="30" t="s">
        <v>2</v>
      </c>
      <c r="B4" s="28">
        <v>362.85913248999998</v>
      </c>
      <c r="C4" s="28"/>
      <c r="D4" s="28">
        <v>2561.5932990000001</v>
      </c>
      <c r="E4" s="28">
        <v>56.721645267</v>
      </c>
      <c r="F4" s="28">
        <v>56.721645267</v>
      </c>
      <c r="G4" s="28">
        <v>34.592137254999997</v>
      </c>
      <c r="H4" s="28">
        <v>186.6411305</v>
      </c>
      <c r="I4" s="54">
        <v>4.4289885680000003</v>
      </c>
      <c r="J4" s="54">
        <v>0.58716435970000003</v>
      </c>
      <c r="K4" s="28"/>
      <c r="L4" s="54">
        <v>33.515545297000003</v>
      </c>
      <c r="M4" s="28"/>
      <c r="N4" s="54">
        <v>0.78011762070000001</v>
      </c>
      <c r="O4" s="28"/>
      <c r="P4" s="28"/>
      <c r="Q4" s="54"/>
      <c r="R4" s="28"/>
      <c r="S4" s="30" t="s">
        <v>2</v>
      </c>
      <c r="T4" s="28">
        <v>7.8864173735015197E-2</v>
      </c>
      <c r="U4" s="28">
        <v>0.171218048814373</v>
      </c>
      <c r="V4" s="28">
        <v>0.16810743805195799</v>
      </c>
      <c r="W4" s="28">
        <v>0.138701684003743</v>
      </c>
      <c r="X4" s="28">
        <v>1.1811536876720401</v>
      </c>
      <c r="Y4" s="28">
        <v>774.62835850707404</v>
      </c>
      <c r="Z4" s="28">
        <v>0</v>
      </c>
      <c r="AA4" s="28">
        <v>363.828411360416</v>
      </c>
      <c r="AB4" s="28">
        <v>2.7373483313481501</v>
      </c>
      <c r="AC4" s="28">
        <v>128.263847110461</v>
      </c>
      <c r="AD4" s="28">
        <v>1.3599414152215701</v>
      </c>
      <c r="AE4" s="28">
        <v>8.4975582405599298E-2</v>
      </c>
      <c r="AF4" s="28">
        <v>12.112158677824199</v>
      </c>
      <c r="AG4" s="28">
        <v>12.112158677824199</v>
      </c>
      <c r="AH4" s="28">
        <v>0</v>
      </c>
      <c r="AI4" s="28">
        <v>0</v>
      </c>
      <c r="AJ4" s="28">
        <v>1.35272810202773</v>
      </c>
      <c r="AK4" s="28">
        <v>2.14792567210642E-2</v>
      </c>
      <c r="AL4" s="28">
        <v>5.1550835642123802E-2</v>
      </c>
      <c r="AM4" s="28">
        <v>7.5109681921988802E-2</v>
      </c>
      <c r="AN4" s="28">
        <v>9.6542295563749707E-3</v>
      </c>
      <c r="AO4" s="28">
        <v>0</v>
      </c>
      <c r="AP4" s="28">
        <v>0</v>
      </c>
      <c r="AQ4" s="28">
        <v>2311.70748665376</v>
      </c>
      <c r="AR4" s="28">
        <v>256.85573522710399</v>
      </c>
      <c r="AS4" s="28">
        <v>2568.5632218808701</v>
      </c>
      <c r="AT4" s="28">
        <v>2.0386945648572099E-2</v>
      </c>
      <c r="AU4" s="28">
        <v>5.1613096536671303</v>
      </c>
      <c r="AV4" s="28">
        <v>0.442803674002546</v>
      </c>
      <c r="AW4" s="28">
        <v>91.255543420559604</v>
      </c>
      <c r="AX4" s="28">
        <v>0.59906009468851396</v>
      </c>
      <c r="AY4" s="28">
        <v>1.5627174909197099</v>
      </c>
      <c r="AZ4" s="28">
        <v>3.78525198388422</v>
      </c>
      <c r="BA4" s="28">
        <v>0.88555996626928302</v>
      </c>
      <c r="BB4" s="28">
        <v>0</v>
      </c>
      <c r="BC4" s="28">
        <v>0.20836425921945301</v>
      </c>
      <c r="BD4" s="28">
        <v>56.8759744356135</v>
      </c>
      <c r="BE4" s="28">
        <v>56.8759744356135</v>
      </c>
      <c r="BF4" s="28">
        <v>0</v>
      </c>
      <c r="BG4" s="28">
        <v>0</v>
      </c>
      <c r="BH4" s="28">
        <v>1.70222170781042E-7</v>
      </c>
      <c r="BI4" s="28">
        <v>3.2119553553023801</v>
      </c>
      <c r="BJ4" s="28">
        <v>0</v>
      </c>
      <c r="BK4" s="28">
        <v>10.1582003560464</v>
      </c>
      <c r="BL4" s="28">
        <v>2.5263983652727902</v>
      </c>
      <c r="BM4" s="28">
        <v>1.35435032876425</v>
      </c>
      <c r="BN4" s="28">
        <v>25.3954777911893</v>
      </c>
      <c r="BO4" s="28">
        <v>67.821944461604105</v>
      </c>
      <c r="BP4" s="28">
        <v>1.3804510006227999</v>
      </c>
      <c r="BQ4" s="28">
        <v>5.3653810082838698</v>
      </c>
      <c r="BR4" s="28">
        <v>2.59092577588915E-6</v>
      </c>
      <c r="BS4" s="28">
        <v>34.686409779703197</v>
      </c>
      <c r="BT4" s="28">
        <v>49.9295865512482</v>
      </c>
      <c r="BU4" s="28">
        <v>0</v>
      </c>
      <c r="BV4" s="28">
        <v>3.54346708629441E-2</v>
      </c>
      <c r="BW4" s="28">
        <v>1.0882005339270999</v>
      </c>
      <c r="BX4" s="28">
        <v>1.94483494220474</v>
      </c>
      <c r="BY4" s="28">
        <v>187.14820527235301</v>
      </c>
      <c r="BZ4" s="28">
        <v>0.72780657679343297</v>
      </c>
      <c r="CB4" s="25">
        <f t="shared" si="0"/>
        <v>2.6712263344859637E-3</v>
      </c>
      <c r="CC4" s="25">
        <f t="shared" si="1"/>
        <v>0</v>
      </c>
      <c r="CD4" s="25">
        <f t="shared" si="2"/>
        <v>2.7209326646782206E-3</v>
      </c>
      <c r="CE4" s="25">
        <f t="shared" si="3"/>
        <v>2.7208161520534666E-3</v>
      </c>
      <c r="CF4" s="25">
        <f t="shared" si="4"/>
        <v>2.7208161520534666E-3</v>
      </c>
      <c r="CG4" s="25">
        <f t="shared" si="5"/>
        <v>2.7252587490694535E-3</v>
      </c>
      <c r="CH4" s="25">
        <f t="shared" si="6"/>
        <v>2.7168436613868858E-3</v>
      </c>
      <c r="CI4" s="79">
        <f t="shared" si="7"/>
        <v>-0.96204383112059588</v>
      </c>
      <c r="CJ4" s="79">
        <f t="shared" si="8"/>
        <v>1.0116236078693999</v>
      </c>
      <c r="CK4" s="25">
        <f t="shared" si="9"/>
        <v>0</v>
      </c>
      <c r="CL4" s="79">
        <f t="shared" si="10"/>
        <v>-0.63861072315871392</v>
      </c>
      <c r="CM4" s="25">
        <f t="shared" si="11"/>
        <v>0</v>
      </c>
      <c r="CN4" s="79">
        <f t="shared" si="12"/>
        <v>-0.90372005460587757</v>
      </c>
      <c r="CO4" s="25" t="e">
        <f>+(#REF!-O4)/(O4+1E-50)</f>
        <v>#REF!</v>
      </c>
      <c r="CP4" s="25" t="e">
        <f>+(#REF!-P4)/(P4+1E-50)</f>
        <v>#REF!</v>
      </c>
      <c r="CQ4" s="79">
        <f t="shared" si="13"/>
        <v>9.6542295563749708E+47</v>
      </c>
    </row>
    <row r="5" spans="1:95" x14ac:dyDescent="0.3">
      <c r="A5" s="30" t="s">
        <v>3</v>
      </c>
      <c r="B5" s="28">
        <v>1237.5061161000001</v>
      </c>
      <c r="C5" s="28">
        <v>5.6617199999999999</v>
      </c>
      <c r="D5" s="28">
        <v>5036.9931962000001</v>
      </c>
      <c r="E5" s="28">
        <v>110.72923694000001</v>
      </c>
      <c r="F5" s="28">
        <v>109.50846183</v>
      </c>
      <c r="G5" s="28">
        <v>264.09657347000001</v>
      </c>
      <c r="H5" s="28">
        <v>437.67206625</v>
      </c>
      <c r="I5" s="54">
        <v>21.787531141999999</v>
      </c>
      <c r="J5" s="54">
        <v>2.4741880094000002</v>
      </c>
      <c r="K5" s="28"/>
      <c r="L5" s="54">
        <v>131.36363761999999</v>
      </c>
      <c r="M5" s="28"/>
      <c r="N5" s="54">
        <v>7.5079355239999996</v>
      </c>
      <c r="O5" s="28"/>
      <c r="P5" s="28"/>
      <c r="Q5" s="54"/>
      <c r="R5" s="28"/>
      <c r="S5" s="30" t="s">
        <v>3</v>
      </c>
      <c r="T5" s="28">
        <v>0</v>
      </c>
      <c r="U5" s="28">
        <v>1.61498779860294</v>
      </c>
      <c r="V5" s="28">
        <v>1.61498779860294</v>
      </c>
      <c r="W5" s="28">
        <v>0.52077241432495303</v>
      </c>
      <c r="X5" s="28">
        <v>4.9602815819689097</v>
      </c>
      <c r="Y5" s="28">
        <v>3405.0852018046799</v>
      </c>
      <c r="Z5" s="28">
        <v>0</v>
      </c>
      <c r="AA5" s="28">
        <v>1240.8822340228301</v>
      </c>
      <c r="AB5" s="28">
        <v>27.463173848591001</v>
      </c>
      <c r="AC5" s="28">
        <v>618.83946460342599</v>
      </c>
      <c r="AD5" s="28">
        <v>14.4416315171792</v>
      </c>
      <c r="AE5" s="28">
        <v>0</v>
      </c>
      <c r="AF5" s="28">
        <v>37.465901536086001</v>
      </c>
      <c r="AG5" s="28">
        <v>37.465901536086001</v>
      </c>
      <c r="AH5" s="28">
        <v>0</v>
      </c>
      <c r="AI5" s="28">
        <v>0</v>
      </c>
      <c r="AJ5" s="28">
        <v>13.445783932138401</v>
      </c>
      <c r="AK5" s="28">
        <v>0</v>
      </c>
      <c r="AL5" s="28">
        <v>0</v>
      </c>
      <c r="AM5" s="28">
        <v>2.1047738971433499E-2</v>
      </c>
      <c r="AN5" s="28">
        <v>0</v>
      </c>
      <c r="AO5" s="28">
        <v>5.6772573620595796</v>
      </c>
      <c r="AP5" s="28">
        <v>0</v>
      </c>
      <c r="AQ5" s="28">
        <v>4545.6207817545401</v>
      </c>
      <c r="AR5" s="28">
        <v>505.06998181826299</v>
      </c>
      <c r="AS5" s="28">
        <v>5050.6907635728003</v>
      </c>
      <c r="AT5" s="28">
        <v>0</v>
      </c>
      <c r="AU5" s="28">
        <v>51.821022458192999</v>
      </c>
      <c r="AV5" s="28">
        <v>0.92371843143350096</v>
      </c>
      <c r="AW5" s="28">
        <v>140.44561882572799</v>
      </c>
      <c r="AX5" s="28">
        <v>1.2212874666137501</v>
      </c>
      <c r="AY5" s="28">
        <v>2.9577972545842299</v>
      </c>
      <c r="AZ5" s="28">
        <v>7.1673729909555304</v>
      </c>
      <c r="BA5" s="28">
        <v>1.6739755595606201</v>
      </c>
      <c r="BB5" s="28">
        <v>0</v>
      </c>
      <c r="BC5" s="28">
        <v>0.40057735094826102</v>
      </c>
      <c r="BD5" s="28">
        <v>111.029440719878</v>
      </c>
      <c r="BE5" s="28">
        <v>109.805308811215</v>
      </c>
      <c r="BF5" s="28">
        <v>1.22413190866251</v>
      </c>
      <c r="BG5" s="28">
        <v>0</v>
      </c>
      <c r="BH5" s="28">
        <v>0</v>
      </c>
      <c r="BI5" s="28">
        <v>6.8441392935288903</v>
      </c>
      <c r="BJ5" s="28">
        <v>0</v>
      </c>
      <c r="BK5" s="28">
        <v>19.385445999658199</v>
      </c>
      <c r="BL5" s="28">
        <v>4.7723871331646697</v>
      </c>
      <c r="BM5" s="28">
        <v>2.55838720878321</v>
      </c>
      <c r="BN5" s="28">
        <v>48.463839609561298</v>
      </c>
      <c r="BO5" s="28">
        <v>138.94726091240099</v>
      </c>
      <c r="BP5" s="28">
        <v>2.6977860903784801</v>
      </c>
      <c r="BQ5" s="28">
        <v>10.1351581911076</v>
      </c>
      <c r="BR5" s="28">
        <v>0.60343623093739296</v>
      </c>
      <c r="BS5" s="28">
        <v>264.81598094712598</v>
      </c>
      <c r="BT5" s="28">
        <v>38.660712712613801</v>
      </c>
      <c r="BU5" s="28">
        <v>0</v>
      </c>
      <c r="BV5" s="28">
        <v>0</v>
      </c>
      <c r="BW5" s="28">
        <v>2.62514500700602</v>
      </c>
      <c r="BX5" s="28">
        <v>0.72805242069383302</v>
      </c>
      <c r="BY5" s="28">
        <v>438.87245547137502</v>
      </c>
      <c r="BZ5" s="28">
        <v>4.4125046829499199</v>
      </c>
      <c r="CB5" s="25">
        <f t="shared" si="0"/>
        <v>2.7281626158501718E-3</v>
      </c>
      <c r="CC5" s="25">
        <f t="shared" si="1"/>
        <v>2.7442830199267687E-3</v>
      </c>
      <c r="CD5" s="25">
        <f t="shared" si="2"/>
        <v>2.7193936619040737E-3</v>
      </c>
      <c r="CE5" s="25">
        <f t="shared" si="3"/>
        <v>2.7111518888246165E-3</v>
      </c>
      <c r="CF5" s="25">
        <f t="shared" si="4"/>
        <v>2.7107218588808264E-3</v>
      </c>
      <c r="CG5" s="25">
        <f t="shared" si="5"/>
        <v>2.7240318481742448E-3</v>
      </c>
      <c r="CH5" s="25">
        <f t="shared" si="6"/>
        <v>2.7426681160166895E-3</v>
      </c>
      <c r="CI5" s="79">
        <f t="shared" si="7"/>
        <v>-0.92587559425263588</v>
      </c>
      <c r="CJ5" s="79">
        <f t="shared" si="8"/>
        <v>1.0048119072292314</v>
      </c>
      <c r="CK5" s="25">
        <f t="shared" si="9"/>
        <v>0</v>
      </c>
      <c r="CL5" s="79">
        <f t="shared" si="10"/>
        <v>-0.71479244778174567</v>
      </c>
      <c r="CM5" s="25">
        <f t="shared" si="11"/>
        <v>0</v>
      </c>
      <c r="CN5" s="79">
        <f t="shared" si="12"/>
        <v>-0.99719660099581942</v>
      </c>
      <c r="CO5" s="25" t="e">
        <f>+(#REF!-O5)/(O5+1E-50)</f>
        <v>#REF!</v>
      </c>
      <c r="CP5" s="25" t="e">
        <f>+(#REF!-P5)/(P5+1E-50)</f>
        <v>#REF!</v>
      </c>
      <c r="CQ5" s="79">
        <f t="shared" si="13"/>
        <v>0</v>
      </c>
    </row>
    <row r="6" spans="1:95" x14ac:dyDescent="0.3">
      <c r="A6" s="30" t="s">
        <v>4</v>
      </c>
      <c r="B6" s="28">
        <v>4614.8041696</v>
      </c>
      <c r="C6" s="28">
        <v>111.68629989</v>
      </c>
      <c r="D6" s="28">
        <v>4486.7043397999996</v>
      </c>
      <c r="E6" s="28">
        <v>1306.4378541999999</v>
      </c>
      <c r="F6" s="28">
        <v>1300.3551236999999</v>
      </c>
      <c r="G6" s="28">
        <v>722.84092569999996</v>
      </c>
      <c r="H6" s="28">
        <v>3858.0131789000002</v>
      </c>
      <c r="I6" s="54">
        <v>24.845959535999999</v>
      </c>
      <c r="J6" s="54">
        <v>47.155814229999997</v>
      </c>
      <c r="K6" s="28">
        <v>7.2279213800000006E-2</v>
      </c>
      <c r="L6" s="54">
        <v>282.25237439</v>
      </c>
      <c r="M6" s="28">
        <v>0.64023753390000004</v>
      </c>
      <c r="N6" s="54">
        <v>14.735427301</v>
      </c>
      <c r="O6" s="28"/>
      <c r="P6" s="28"/>
      <c r="Q6" s="54"/>
      <c r="R6" s="28"/>
      <c r="S6" s="30" t="s">
        <v>4</v>
      </c>
      <c r="T6" s="28">
        <v>11.872046983363401</v>
      </c>
      <c r="U6" s="28">
        <v>4.7919386997992</v>
      </c>
      <c r="V6" s="28">
        <v>4.7608189363231102</v>
      </c>
      <c r="W6" s="28">
        <v>1.4097029481219501</v>
      </c>
      <c r="X6" s="28">
        <v>144.820051248125</v>
      </c>
      <c r="Y6" s="28">
        <v>4864.7719702827599</v>
      </c>
      <c r="Z6" s="28">
        <v>7.2478593435892899E-2</v>
      </c>
      <c r="AA6" s="28">
        <v>4626.1549391292801</v>
      </c>
      <c r="AB6" s="28">
        <v>39.359495223852498</v>
      </c>
      <c r="AC6" s="28">
        <v>621.24572934804098</v>
      </c>
      <c r="AD6" s="28">
        <v>19.5390099600125</v>
      </c>
      <c r="AE6" s="28">
        <v>5.5026581556423801</v>
      </c>
      <c r="AF6" s="28">
        <v>401.156039801237</v>
      </c>
      <c r="AG6" s="28">
        <v>401.156039801237</v>
      </c>
      <c r="AH6" s="28">
        <v>0.64197467936116104</v>
      </c>
      <c r="AI6" s="28">
        <v>0</v>
      </c>
      <c r="AJ6" s="28">
        <v>27.924758394742401</v>
      </c>
      <c r="AK6" s="28">
        <v>0.26486143167620002</v>
      </c>
      <c r="AL6" s="28">
        <v>1.95673481445923</v>
      </c>
      <c r="AM6" s="28">
        <v>6.0718281992286496</v>
      </c>
      <c r="AN6" s="28">
        <v>9.82040011137498E-2</v>
      </c>
      <c r="AO6" s="28">
        <v>111.97092074279399</v>
      </c>
      <c r="AP6" s="28">
        <v>0</v>
      </c>
      <c r="AQ6" s="28">
        <v>4048.4400523117101</v>
      </c>
      <c r="AR6" s="28">
        <v>449.82724052492102</v>
      </c>
      <c r="AS6" s="28">
        <v>4498.2672928366301</v>
      </c>
      <c r="AT6" s="28">
        <v>0.61825032667443602</v>
      </c>
      <c r="AU6" s="28">
        <v>103.871829266654</v>
      </c>
      <c r="AV6" s="28">
        <v>10.1749327853745</v>
      </c>
      <c r="AW6" s="28">
        <v>2166.2531501325702</v>
      </c>
      <c r="AX6" s="28">
        <v>13.516424538749201</v>
      </c>
      <c r="AY6" s="28">
        <v>34.197585735564601</v>
      </c>
      <c r="AZ6" s="28">
        <v>103.878423443068</v>
      </c>
      <c r="BA6" s="28">
        <v>19.610418485434401</v>
      </c>
      <c r="BB6" s="28">
        <v>0.27958022680966998</v>
      </c>
      <c r="BC6" s="28">
        <v>4.6152580720147904</v>
      </c>
      <c r="BD6" s="28">
        <v>1309.8856948043101</v>
      </c>
      <c r="BE6" s="28">
        <v>1303.80433651462</v>
      </c>
      <c r="BF6" s="28">
        <v>6.0813582896862197</v>
      </c>
      <c r="BG6" s="28">
        <v>8.0628172158931505E-3</v>
      </c>
      <c r="BH6" s="28">
        <v>5.1552538712610896E-3</v>
      </c>
      <c r="BI6" s="28">
        <v>90.0643729879571</v>
      </c>
      <c r="BJ6" s="28">
        <v>2.6854884198923099E-2</v>
      </c>
      <c r="BK6" s="28">
        <v>224.98432467534101</v>
      </c>
      <c r="BL6" s="28">
        <v>55.715104639075598</v>
      </c>
      <c r="BM6" s="28">
        <v>29.841969840156001</v>
      </c>
      <c r="BN6" s="28">
        <v>564.16139682677795</v>
      </c>
      <c r="BO6" s="28">
        <v>523.415835544228</v>
      </c>
      <c r="BP6" s="28">
        <v>31.2145142908007</v>
      </c>
      <c r="BQ6" s="28">
        <v>119.60120042797</v>
      </c>
      <c r="BR6" s="28">
        <v>1.90875658424807</v>
      </c>
      <c r="BS6" s="28">
        <v>724.807997328125</v>
      </c>
      <c r="BT6" s="28">
        <v>1160.9795538746901</v>
      </c>
      <c r="BU6" s="28">
        <v>4.5344392858149198E-3</v>
      </c>
      <c r="BV6" s="28">
        <v>3.6506683752007199</v>
      </c>
      <c r="BW6" s="28">
        <v>204.49082717984101</v>
      </c>
      <c r="BX6" s="28">
        <v>158.362648401683</v>
      </c>
      <c r="BY6" s="28">
        <v>3867.7846901458802</v>
      </c>
      <c r="BZ6" s="28">
        <v>67.368920143834899</v>
      </c>
      <c r="CB6" s="25">
        <f t="shared" si="0"/>
        <v>2.4596427306825398E-3</v>
      </c>
      <c r="CC6" s="25">
        <f t="shared" si="1"/>
        <v>2.5483953992057728E-3</v>
      </c>
      <c r="CD6" s="25">
        <f t="shared" si="2"/>
        <v>2.577159572129483E-3</v>
      </c>
      <c r="CE6" s="25">
        <f t="shared" si="3"/>
        <v>2.6391156634246881E-3</v>
      </c>
      <c r="CF6" s="25">
        <f t="shared" si="4"/>
        <v>2.6525160333169292E-3</v>
      </c>
      <c r="CG6" s="25">
        <f t="shared" si="5"/>
        <v>2.7213063873218388E-3</v>
      </c>
      <c r="CH6" s="25">
        <f t="shared" si="6"/>
        <v>2.5327832728311347E-3</v>
      </c>
      <c r="CI6" s="79">
        <f t="shared" si="7"/>
        <v>-0.80838659382725686</v>
      </c>
      <c r="CJ6" s="79">
        <f t="shared" si="8"/>
        <v>2.071096398458371</v>
      </c>
      <c r="CK6" s="25">
        <f t="shared" si="9"/>
        <v>2.7584643690866128E-3</v>
      </c>
      <c r="CL6" s="79">
        <f t="shared" si="10"/>
        <v>0.42126719276750102</v>
      </c>
      <c r="CM6" s="25">
        <f t="shared" si="11"/>
        <v>2.7132827570717243E-3</v>
      </c>
      <c r="CN6" s="79">
        <f t="shared" si="12"/>
        <v>-0.58794352717436338</v>
      </c>
      <c r="CO6" s="25" t="e">
        <f>+(#REF!-O6)/(O6+1E-50)</f>
        <v>#REF!</v>
      </c>
      <c r="CP6" s="25" t="e">
        <f>+(#REF!-P6)/(P6+1E-50)</f>
        <v>#REF!</v>
      </c>
      <c r="CQ6" s="79">
        <f t="shared" si="13"/>
        <v>9.82040011137498E+48</v>
      </c>
    </row>
    <row r="7" spans="1:95" x14ac:dyDescent="0.3">
      <c r="A7" s="30" t="s">
        <v>5</v>
      </c>
      <c r="B7" s="28">
        <v>17638.980734000001</v>
      </c>
      <c r="C7" s="28"/>
      <c r="D7" s="28">
        <v>23189.336324</v>
      </c>
      <c r="E7" s="28">
        <v>510.38415300000003</v>
      </c>
      <c r="F7" s="28">
        <v>466.07009449999998</v>
      </c>
      <c r="G7" s="28">
        <v>505.68801500000001</v>
      </c>
      <c r="H7" s="28">
        <v>23059.097751000001</v>
      </c>
      <c r="I7" s="54">
        <v>230.17870070999999</v>
      </c>
      <c r="J7" s="54">
        <v>456.07786134000003</v>
      </c>
      <c r="K7" s="28"/>
      <c r="L7" s="54">
        <v>898.87594822000005</v>
      </c>
      <c r="M7" s="28"/>
      <c r="N7" s="54">
        <v>779.12915884999995</v>
      </c>
      <c r="O7" s="28"/>
      <c r="P7" s="28"/>
      <c r="Q7" s="54"/>
      <c r="R7" s="28"/>
      <c r="S7" s="30" t="s">
        <v>5</v>
      </c>
      <c r="T7" s="28">
        <v>5.0140047535408998</v>
      </c>
      <c r="U7" s="28">
        <v>160.72800595910601</v>
      </c>
      <c r="V7" s="28">
        <v>160.65002739171601</v>
      </c>
      <c r="W7" s="28">
        <v>9.3709516402155693</v>
      </c>
      <c r="X7" s="28">
        <v>235.60917719953699</v>
      </c>
      <c r="Y7" s="28">
        <v>65886.214145507503</v>
      </c>
      <c r="Z7" s="28">
        <v>0</v>
      </c>
      <c r="AA7" s="28">
        <v>17687.462202968502</v>
      </c>
      <c r="AB7" s="28">
        <v>543.46960522654297</v>
      </c>
      <c r="AC7" s="28">
        <v>11674.7809513101</v>
      </c>
      <c r="AD7" s="28">
        <v>480.88920563329299</v>
      </c>
      <c r="AE7" s="28">
        <v>11.688182991488899</v>
      </c>
      <c r="AF7" s="28">
        <v>892.71850076441297</v>
      </c>
      <c r="AG7" s="28">
        <v>892.71850076441297</v>
      </c>
      <c r="AH7" s="28">
        <v>0</v>
      </c>
      <c r="AI7" s="28">
        <v>0</v>
      </c>
      <c r="AJ7" s="28">
        <v>213.026017239987</v>
      </c>
      <c r="AK7" s="28">
        <v>0.62976039260413297</v>
      </c>
      <c r="AL7" s="28">
        <v>1.6176392647056499</v>
      </c>
      <c r="AM7" s="28">
        <v>16.042908813438601</v>
      </c>
      <c r="AN7" s="28">
        <v>0.242436474837215</v>
      </c>
      <c r="AO7" s="28">
        <v>0</v>
      </c>
      <c r="AP7" s="28">
        <v>0</v>
      </c>
      <c r="AQ7" s="28">
        <v>20927.5257399613</v>
      </c>
      <c r="AR7" s="28">
        <v>2325.27303773219</v>
      </c>
      <c r="AS7" s="28">
        <v>23252.798777693501</v>
      </c>
      <c r="AT7" s="28">
        <v>1.3469421411868601</v>
      </c>
      <c r="AU7" s="28">
        <v>724.64158148124</v>
      </c>
      <c r="AV7" s="28">
        <v>4.1545022483396501</v>
      </c>
      <c r="AW7" s="28">
        <v>12896.788160615801</v>
      </c>
      <c r="AX7" s="28">
        <v>5.4092545447951403</v>
      </c>
      <c r="AY7" s="28">
        <v>11.8698809182691</v>
      </c>
      <c r="AZ7" s="28">
        <v>36.621912851733597</v>
      </c>
      <c r="BA7" s="28">
        <v>6.7686352590044896</v>
      </c>
      <c r="BB7" s="28">
        <v>9.0847166895396098E-2</v>
      </c>
      <c r="BC7" s="28">
        <v>1.66322055276486</v>
      </c>
      <c r="BD7" s="28">
        <v>511.70046618269799</v>
      </c>
      <c r="BE7" s="28">
        <v>467.34571994130198</v>
      </c>
      <c r="BF7" s="28">
        <v>44.354746241395198</v>
      </c>
      <c r="BG7" s="28">
        <v>9.68919438703238E-3</v>
      </c>
      <c r="BH7" s="28">
        <v>1.78355304640177E-3</v>
      </c>
      <c r="BI7" s="28">
        <v>35.650839039225701</v>
      </c>
      <c r="BJ7" s="28">
        <v>1.2186438708752899E-2</v>
      </c>
      <c r="BK7" s="28">
        <v>79.227323475145596</v>
      </c>
      <c r="BL7" s="28">
        <v>19.2635298517942</v>
      </c>
      <c r="BM7" s="28">
        <v>10.3137715222363</v>
      </c>
      <c r="BN7" s="28">
        <v>198.69388522693799</v>
      </c>
      <c r="BO7" s="28">
        <v>6330.7534097303196</v>
      </c>
      <c r="BP7" s="28">
        <v>11.354510347503499</v>
      </c>
      <c r="BQ7" s="28">
        <v>41.334188903696599</v>
      </c>
      <c r="BR7" s="28">
        <v>4.9057588468175704</v>
      </c>
      <c r="BS7" s="28">
        <v>507.07498021153401</v>
      </c>
      <c r="BT7" s="28">
        <v>7041.8463848914398</v>
      </c>
      <c r="BU7" s="28">
        <v>0.179557916411756</v>
      </c>
      <c r="BV7" s="28">
        <v>0.890669189580514</v>
      </c>
      <c r="BW7" s="28">
        <v>272.718005653722</v>
      </c>
      <c r="BX7" s="28">
        <v>216.205522282462</v>
      </c>
      <c r="BY7" s="28">
        <v>23122.199240419501</v>
      </c>
      <c r="BZ7" s="28">
        <v>196.36462409503099</v>
      </c>
      <c r="CB7" s="25">
        <f t="shared" si="0"/>
        <v>2.7485414094846443E-3</v>
      </c>
      <c r="CC7" s="25">
        <f t="shared" si="1"/>
        <v>0</v>
      </c>
      <c r="CD7" s="25">
        <f t="shared" si="2"/>
        <v>2.7367084942323131E-3</v>
      </c>
      <c r="CE7" s="25">
        <f t="shared" si="3"/>
        <v>2.5790635836962748E-3</v>
      </c>
      <c r="CF7" s="25">
        <f t="shared" si="4"/>
        <v>2.736981961201541E-3</v>
      </c>
      <c r="CG7" s="25">
        <f t="shared" si="5"/>
        <v>2.7427290550558225E-3</v>
      </c>
      <c r="CH7" s="25">
        <f t="shared" si="6"/>
        <v>2.7365116406934458E-3</v>
      </c>
      <c r="CI7" s="79">
        <f t="shared" si="7"/>
        <v>-0.30206388820433266</v>
      </c>
      <c r="CJ7" s="79">
        <f t="shared" si="8"/>
        <v>-0.48340141635620093</v>
      </c>
      <c r="CK7" s="25">
        <f t="shared" si="9"/>
        <v>0</v>
      </c>
      <c r="CL7" s="79">
        <f t="shared" si="10"/>
        <v>-6.8501637715197303E-3</v>
      </c>
      <c r="CM7" s="25">
        <f t="shared" si="11"/>
        <v>0</v>
      </c>
      <c r="CN7" s="79">
        <f t="shared" si="12"/>
        <v>-0.97940917929818194</v>
      </c>
      <c r="CO7" s="25" t="e">
        <f>+(#REF!-O7)/(O7+1E-50)</f>
        <v>#REF!</v>
      </c>
      <c r="CP7" s="25" t="e">
        <f>+(#REF!-P7)/(P7+1E-50)</f>
        <v>#REF!</v>
      </c>
      <c r="CQ7" s="79">
        <f t="shared" si="13"/>
        <v>2.4243647483721501E+49</v>
      </c>
    </row>
    <row r="8" spans="1:95" x14ac:dyDescent="0.3">
      <c r="A8" s="30" t="s">
        <v>6</v>
      </c>
      <c r="B8" s="28">
        <v>123.10982066</v>
      </c>
      <c r="C8" s="28">
        <v>2.3659200000000001E-3</v>
      </c>
      <c r="D8" s="28">
        <v>214.46028554</v>
      </c>
      <c r="E8" s="28">
        <v>15.662714536999999</v>
      </c>
      <c r="F8" s="28">
        <v>15.662714536999999</v>
      </c>
      <c r="G8" s="28">
        <v>2.5305460427000002</v>
      </c>
      <c r="H8" s="28">
        <v>85.590113758000001</v>
      </c>
      <c r="I8" s="54">
        <v>7.3112737499999997E-2</v>
      </c>
      <c r="J8" s="54">
        <v>2.0693574999999999E-2</v>
      </c>
      <c r="K8" s="28"/>
      <c r="L8" s="54">
        <v>1.25096502</v>
      </c>
      <c r="M8" s="28"/>
      <c r="N8" s="54">
        <v>1.7725810000000001E-3</v>
      </c>
      <c r="O8" s="28"/>
      <c r="P8" s="28"/>
      <c r="Q8" s="54"/>
      <c r="R8" s="28"/>
      <c r="S8" s="30" t="s">
        <v>6</v>
      </c>
      <c r="T8" s="28">
        <v>2.90914019734267E-2</v>
      </c>
      <c r="U8" s="28">
        <v>0.14342849934478999</v>
      </c>
      <c r="V8" s="28">
        <v>0.14228165368569601</v>
      </c>
      <c r="W8" s="28">
        <v>8.3514792443658295E-2</v>
      </c>
      <c r="X8" s="28">
        <v>8.9712937749202695</v>
      </c>
      <c r="Y8" s="28">
        <v>332.08480188850501</v>
      </c>
      <c r="Z8" s="28">
        <v>0</v>
      </c>
      <c r="AA8" s="28">
        <v>123.443423916841</v>
      </c>
      <c r="AB8" s="28">
        <v>2.6953704209745801</v>
      </c>
      <c r="AC8" s="28">
        <v>59.064728416246503</v>
      </c>
      <c r="AD8" s="28">
        <v>1.3573721228020099</v>
      </c>
      <c r="AE8" s="28">
        <v>2.97599743051358E-2</v>
      </c>
      <c r="AF8" s="28">
        <v>7.9154071274738902</v>
      </c>
      <c r="AG8" s="28">
        <v>7.9154071274738902</v>
      </c>
      <c r="AH8" s="28">
        <v>0</v>
      </c>
      <c r="AI8" s="28">
        <v>0</v>
      </c>
      <c r="AJ8" s="28">
        <v>1.3386623698401801</v>
      </c>
      <c r="AK8" s="28">
        <v>7.9153645690238899E-3</v>
      </c>
      <c r="AL8" s="28">
        <v>1.9015414518070699E-2</v>
      </c>
      <c r="AM8" s="28">
        <v>2.7705989227152301E-2</v>
      </c>
      <c r="AN8" s="28">
        <v>3.56125188849649E-3</v>
      </c>
      <c r="AO8" s="28">
        <v>2.3729615238347098E-3</v>
      </c>
      <c r="AP8" s="28">
        <v>0</v>
      </c>
      <c r="AQ8" s="28">
        <v>193.54419825217499</v>
      </c>
      <c r="AR8" s="28">
        <v>21.5048622968853</v>
      </c>
      <c r="AS8" s="28">
        <v>215.04906054905999</v>
      </c>
      <c r="AT8" s="28">
        <v>7.5202111234835599E-3</v>
      </c>
      <c r="AU8" s="28">
        <v>7.8559836064397199</v>
      </c>
      <c r="AV8" s="28">
        <v>0.122264482933469</v>
      </c>
      <c r="AW8" s="28">
        <v>31.7196939136361</v>
      </c>
      <c r="AX8" s="28">
        <v>0.16541641013685099</v>
      </c>
      <c r="AY8" s="28">
        <v>0.431523497191862</v>
      </c>
      <c r="AZ8" s="28">
        <v>1.0452401500245201</v>
      </c>
      <c r="BA8" s="28">
        <v>0.24453119892855299</v>
      </c>
      <c r="BB8" s="28">
        <v>0</v>
      </c>
      <c r="BC8" s="28">
        <v>5.75364401417571E-2</v>
      </c>
      <c r="BD8" s="28">
        <v>15.7053826047939</v>
      </c>
      <c r="BE8" s="28">
        <v>15.7053826047939</v>
      </c>
      <c r="BF8" s="28">
        <v>0</v>
      </c>
      <c r="BG8" s="28">
        <v>0</v>
      </c>
      <c r="BH8" s="28">
        <v>0</v>
      </c>
      <c r="BI8" s="28">
        <v>0.886836679729049</v>
      </c>
      <c r="BJ8" s="28">
        <v>0</v>
      </c>
      <c r="BK8" s="28">
        <v>2.8050553158396601</v>
      </c>
      <c r="BL8" s="28">
        <v>0.69762776853673603</v>
      </c>
      <c r="BM8" s="28">
        <v>0.373986766646274</v>
      </c>
      <c r="BN8" s="28">
        <v>7.0126156021098103</v>
      </c>
      <c r="BO8" s="28">
        <v>15.193052007298901</v>
      </c>
      <c r="BP8" s="28">
        <v>0.38117878227704199</v>
      </c>
      <c r="BQ8" s="28">
        <v>1.4815695102983399</v>
      </c>
      <c r="BR8" s="28">
        <v>0</v>
      </c>
      <c r="BS8" s="28">
        <v>2.5373705316556201</v>
      </c>
      <c r="BT8" s="28">
        <v>10.6229317423872</v>
      </c>
      <c r="BU8" s="28">
        <v>0</v>
      </c>
      <c r="BV8" s="28">
        <v>1.3070386415627199E-2</v>
      </c>
      <c r="BW8" s="28">
        <v>3.2216908373109998</v>
      </c>
      <c r="BX8" s="28">
        <v>3.5100374105586201</v>
      </c>
      <c r="BY8" s="28">
        <v>85.825409671676994</v>
      </c>
      <c r="BZ8" s="28">
        <v>1.86129044831236</v>
      </c>
      <c r="CB8" s="25">
        <f t="shared" si="0"/>
        <v>2.7098021510593749E-3</v>
      </c>
      <c r="CC8" s="25">
        <f t="shared" si="1"/>
        <v>2.9762307409843592E-3</v>
      </c>
      <c r="CD8" s="25">
        <f t="shared" si="2"/>
        <v>2.7453801414909118E-3</v>
      </c>
      <c r="CE8" s="25">
        <f t="shared" si="3"/>
        <v>2.724180900641865E-3</v>
      </c>
      <c r="CF8" s="25">
        <f t="shared" si="4"/>
        <v>2.724180900641865E-3</v>
      </c>
      <c r="CG8" s="25">
        <f t="shared" si="5"/>
        <v>2.6968444124171927E-3</v>
      </c>
      <c r="CH8" s="25">
        <f t="shared" si="6"/>
        <v>2.7491015415901316E-3</v>
      </c>
      <c r="CI8" s="79">
        <f t="shared" si="7"/>
        <v>0.9460583552311389</v>
      </c>
      <c r="CJ8" s="79">
        <f t="shared" si="8"/>
        <v>432.53039650810797</v>
      </c>
      <c r="CK8" s="25">
        <f t="shared" si="9"/>
        <v>0</v>
      </c>
      <c r="CL8" s="79">
        <f t="shared" si="10"/>
        <v>5.3274408164297755</v>
      </c>
      <c r="CM8" s="25">
        <f t="shared" si="11"/>
        <v>0</v>
      </c>
      <c r="CN8" s="79">
        <f t="shared" si="12"/>
        <v>14.630309264937569</v>
      </c>
      <c r="CO8" s="25" t="e">
        <f>+(#REF!-O8)/(O8+1E-50)</f>
        <v>#REF!</v>
      </c>
      <c r="CP8" s="25" t="e">
        <f>+(#REF!-P8)/(P8+1E-50)</f>
        <v>#REF!</v>
      </c>
      <c r="CQ8" s="79">
        <f t="shared" si="13"/>
        <v>3.56125188849649E+47</v>
      </c>
    </row>
    <row r="9" spans="1:95" x14ac:dyDescent="0.3">
      <c r="A9" s="30" t="s">
        <v>7</v>
      </c>
      <c r="B9" s="28">
        <v>11.208818000000001</v>
      </c>
      <c r="C9" s="28"/>
      <c r="D9" s="28">
        <v>18.781860000000002</v>
      </c>
      <c r="E9" s="28">
        <v>5.926463</v>
      </c>
      <c r="F9" s="28">
        <v>5.926463</v>
      </c>
      <c r="G9" s="28">
        <v>1.3436999999999999E-2</v>
      </c>
      <c r="H9" s="28">
        <v>5.4965400000000004</v>
      </c>
      <c r="I9" s="54">
        <v>0.40132200000000001</v>
      </c>
      <c r="J9" s="54">
        <v>5.3945279999999998E-2</v>
      </c>
      <c r="K9" s="28"/>
      <c r="L9" s="54">
        <v>2.6006040000000001</v>
      </c>
      <c r="M9" s="28"/>
      <c r="N9" s="54">
        <v>0.17098640000000001</v>
      </c>
      <c r="O9" s="28"/>
      <c r="P9" s="28"/>
      <c r="Q9" s="54"/>
      <c r="R9" s="28"/>
      <c r="S9" s="30" t="s">
        <v>7</v>
      </c>
      <c r="T9" s="28">
        <v>0</v>
      </c>
      <c r="U9" s="28">
        <v>1.77603965275882E-2</v>
      </c>
      <c r="V9" s="28">
        <v>1.77603965275882E-2</v>
      </c>
      <c r="W9" s="28">
        <v>7.1581034441706801E-3</v>
      </c>
      <c r="X9" s="28">
        <v>6.5107675105739699E-2</v>
      </c>
      <c r="Y9" s="28">
        <v>45.399361320789197</v>
      </c>
      <c r="Z9" s="28">
        <v>0</v>
      </c>
      <c r="AA9" s="28">
        <v>11.239503616131101</v>
      </c>
      <c r="AB9" s="28">
        <v>0.37295310144545901</v>
      </c>
      <c r="AC9" s="28">
        <v>8.2881292895913994</v>
      </c>
      <c r="AD9" s="28">
        <v>0.189436393370261</v>
      </c>
      <c r="AE9" s="28">
        <v>0</v>
      </c>
      <c r="AF9" s="28">
        <v>0.47952974174308199</v>
      </c>
      <c r="AG9" s="28">
        <v>0.47952974174308199</v>
      </c>
      <c r="AH9" s="28">
        <v>0</v>
      </c>
      <c r="AI9" s="28">
        <v>0</v>
      </c>
      <c r="AJ9" s="28">
        <v>0.18479091255477001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16.949856446039199</v>
      </c>
      <c r="AR9" s="28">
        <v>1.8833359414011499</v>
      </c>
      <c r="AS9" s="28">
        <v>18.833192387440299</v>
      </c>
      <c r="AT9" s="28">
        <v>0</v>
      </c>
      <c r="AU9" s="28">
        <v>0.71186396445047295</v>
      </c>
      <c r="AV9" s="28">
        <v>4.6262648522627202E-2</v>
      </c>
      <c r="AW9" s="28">
        <v>1.66054176398418</v>
      </c>
      <c r="AX9" s="28">
        <v>6.2589697580978695E-2</v>
      </c>
      <c r="AY9" s="28">
        <v>0.163282593958231</v>
      </c>
      <c r="AZ9" s="28">
        <v>0.39550318622993103</v>
      </c>
      <c r="BA9" s="28">
        <v>9.2525297045254501E-2</v>
      </c>
      <c r="BB9" s="28">
        <v>0</v>
      </c>
      <c r="BC9" s="28">
        <v>2.1770864597628899E-2</v>
      </c>
      <c r="BD9" s="28">
        <v>5.9427029282891803</v>
      </c>
      <c r="BE9" s="28">
        <v>5.9427029282891803</v>
      </c>
      <c r="BF9" s="28">
        <v>0</v>
      </c>
      <c r="BG9" s="28">
        <v>0</v>
      </c>
      <c r="BH9" s="28">
        <v>0</v>
      </c>
      <c r="BI9" s="28">
        <v>0.33557090560360098</v>
      </c>
      <c r="BJ9" s="28">
        <v>0</v>
      </c>
      <c r="BK9" s="28">
        <v>1.0613800294317099</v>
      </c>
      <c r="BL9" s="28">
        <v>0.26397141553266301</v>
      </c>
      <c r="BM9" s="28">
        <v>0.14151047867854799</v>
      </c>
      <c r="BN9" s="28">
        <v>2.6534898129929498</v>
      </c>
      <c r="BO9" s="28">
        <v>1.7227638385026101</v>
      </c>
      <c r="BP9" s="28">
        <v>0.14423301178921599</v>
      </c>
      <c r="BQ9" s="28">
        <v>0.56061298632583501</v>
      </c>
      <c r="BR9" s="28">
        <v>0</v>
      </c>
      <c r="BS9" s="28">
        <v>1.3473153987334299E-2</v>
      </c>
      <c r="BT9" s="28">
        <v>0.389192444068584</v>
      </c>
      <c r="BU9" s="28">
        <v>0</v>
      </c>
      <c r="BV9" s="28">
        <v>0</v>
      </c>
      <c r="BW9" s="28">
        <v>3.27825964992806E-2</v>
      </c>
      <c r="BX9" s="28">
        <v>7.0386962694488501E-3</v>
      </c>
      <c r="BY9" s="28">
        <v>5.5115944377386796</v>
      </c>
      <c r="BZ9" s="28">
        <v>5.97675298930204E-2</v>
      </c>
      <c r="CB9" s="25">
        <f t="shared" si="0"/>
        <v>2.7376317584155607E-3</v>
      </c>
      <c r="CC9" s="25">
        <f t="shared" si="1"/>
        <v>0</v>
      </c>
      <c r="CD9" s="25">
        <f t="shared" si="2"/>
        <v>2.7330832750482171E-3</v>
      </c>
      <c r="CE9" s="25">
        <f t="shared" si="3"/>
        <v>2.7402395474636905E-3</v>
      </c>
      <c r="CF9" s="25">
        <f t="shared" si="4"/>
        <v>2.7402395474636905E-3</v>
      </c>
      <c r="CG9" s="25">
        <f t="shared" si="5"/>
        <v>2.6906294064374461E-3</v>
      </c>
      <c r="CH9" s="25">
        <f t="shared" si="6"/>
        <v>2.7388935109503806E-3</v>
      </c>
      <c r="CI9" s="79">
        <f t="shared" si="7"/>
        <v>-0.95574527056182268</v>
      </c>
      <c r="CJ9" s="79">
        <f t="shared" si="8"/>
        <v>0.20692070011944882</v>
      </c>
      <c r="CK9" s="25">
        <f t="shared" si="9"/>
        <v>0</v>
      </c>
      <c r="CL9" s="79">
        <f t="shared" si="10"/>
        <v>-0.81560831955073443</v>
      </c>
      <c r="CM9" s="25">
        <f t="shared" si="11"/>
        <v>0</v>
      </c>
      <c r="CN9" s="79">
        <f t="shared" si="12"/>
        <v>-1</v>
      </c>
      <c r="CO9" s="25" t="e">
        <f>+(#REF!-O9)/(O9+1E-50)</f>
        <v>#REF!</v>
      </c>
      <c r="CP9" s="25" t="e">
        <f>+(#REF!-P9)/(P9+1E-50)</f>
        <v>#REF!</v>
      </c>
      <c r="CQ9" s="79">
        <f t="shared" si="13"/>
        <v>0</v>
      </c>
    </row>
    <row r="10" spans="1:95" x14ac:dyDescent="0.3">
      <c r="B10" s="28"/>
      <c r="C10" s="28"/>
      <c r="D10" s="28"/>
      <c r="E10" s="28"/>
      <c r="F10" s="28"/>
      <c r="G10" s="28"/>
      <c r="H10" s="28"/>
      <c r="I10" s="54"/>
      <c r="J10" s="54"/>
      <c r="K10" s="28"/>
      <c r="L10" s="54"/>
      <c r="M10" s="28"/>
      <c r="N10" s="54"/>
      <c r="O10" s="28"/>
      <c r="P10" s="28"/>
      <c r="Q10" s="54"/>
      <c r="R10" s="28"/>
      <c r="CB10" s="25">
        <f t="shared" si="0"/>
        <v>0</v>
      </c>
      <c r="CC10" s="25">
        <f t="shared" si="1"/>
        <v>0</v>
      </c>
      <c r="CD10" s="25">
        <f t="shared" si="2"/>
        <v>0</v>
      </c>
      <c r="CE10" s="25">
        <f t="shared" si="3"/>
        <v>0</v>
      </c>
      <c r="CF10" s="25">
        <f t="shared" si="4"/>
        <v>0</v>
      </c>
      <c r="CG10" s="25">
        <f t="shared" si="5"/>
        <v>0</v>
      </c>
      <c r="CH10" s="25">
        <f t="shared" si="6"/>
        <v>0</v>
      </c>
      <c r="CI10" s="79">
        <f t="shared" si="7"/>
        <v>0</v>
      </c>
      <c r="CJ10" s="79">
        <f t="shared" si="8"/>
        <v>0</v>
      </c>
      <c r="CK10" s="25">
        <f t="shared" si="9"/>
        <v>0</v>
      </c>
      <c r="CL10" s="79">
        <f t="shared" si="10"/>
        <v>0</v>
      </c>
      <c r="CM10" s="25">
        <f t="shared" si="11"/>
        <v>0</v>
      </c>
      <c r="CN10" s="79">
        <f t="shared" si="12"/>
        <v>0</v>
      </c>
      <c r="CO10" s="25" t="e">
        <f>+(#REF!-O10)/(O10+1E-50)</f>
        <v>#REF!</v>
      </c>
      <c r="CP10" s="25" t="e">
        <f>+(#REF!-P10)/(P10+1E-50)</f>
        <v>#REF!</v>
      </c>
      <c r="CQ10" s="79">
        <f t="shared" si="13"/>
        <v>0</v>
      </c>
    </row>
    <row r="11" spans="1:95" x14ac:dyDescent="0.3">
      <c r="A11" s="30" t="s">
        <v>9</v>
      </c>
      <c r="B11" s="28">
        <v>1236.543606</v>
      </c>
      <c r="C11" s="28"/>
      <c r="D11" s="28">
        <v>6432.1168260000004</v>
      </c>
      <c r="E11" s="28">
        <v>96.723801522000002</v>
      </c>
      <c r="F11" s="28">
        <v>95.140952897000005</v>
      </c>
      <c r="G11" s="28">
        <v>1526.8720149999999</v>
      </c>
      <c r="H11" s="28">
        <v>638.01225799999997</v>
      </c>
      <c r="I11" s="54">
        <v>22.534597365</v>
      </c>
      <c r="J11" s="54">
        <v>3.7903268811999999</v>
      </c>
      <c r="K11" s="28"/>
      <c r="L11" s="54">
        <v>120.98699227</v>
      </c>
      <c r="M11" s="28"/>
      <c r="N11" s="54">
        <v>8.5827062895000008</v>
      </c>
      <c r="O11" s="28"/>
      <c r="P11" s="28"/>
      <c r="Q11" s="54"/>
      <c r="R11" s="28"/>
      <c r="S11" s="30" t="s">
        <v>9</v>
      </c>
      <c r="T11" s="28">
        <v>5.57958788086221E-3</v>
      </c>
      <c r="U11" s="28">
        <v>1.5386529883359701</v>
      </c>
      <c r="V11" s="28">
        <v>1.5386529883359701</v>
      </c>
      <c r="W11" s="28">
        <v>0.52349397525028296</v>
      </c>
      <c r="X11" s="28">
        <v>6.6867486784494803</v>
      </c>
      <c r="Y11" s="28">
        <v>3446.1657922827198</v>
      </c>
      <c r="Z11" s="28">
        <v>0</v>
      </c>
      <c r="AA11" s="28">
        <v>1239.9309531087899</v>
      </c>
      <c r="AB11" s="28">
        <v>28.829589411797699</v>
      </c>
      <c r="AC11" s="28">
        <v>617.50567249370704</v>
      </c>
      <c r="AD11" s="28">
        <v>14.841159147861299</v>
      </c>
      <c r="AE11" s="28">
        <v>1.1838225721501099E-2</v>
      </c>
      <c r="AF11" s="28">
        <v>72.641377246506494</v>
      </c>
      <c r="AG11" s="28">
        <v>72.641377246506494</v>
      </c>
      <c r="AH11" s="28">
        <v>0</v>
      </c>
      <c r="AI11" s="28">
        <v>0</v>
      </c>
      <c r="AJ11" s="28">
        <v>13.754576228052599</v>
      </c>
      <c r="AK11" s="28">
        <v>7.7221792502080197E-6</v>
      </c>
      <c r="AL11" s="28">
        <v>6.1998684083179904E-3</v>
      </c>
      <c r="AM11" s="28">
        <v>1.8787130016920499E-2</v>
      </c>
      <c r="AN11" s="28">
        <v>2.2179288427388E-5</v>
      </c>
      <c r="AO11" s="28">
        <v>0</v>
      </c>
      <c r="AP11" s="28">
        <v>0</v>
      </c>
      <c r="AQ11" s="28">
        <v>5804.7540982392702</v>
      </c>
      <c r="AR11" s="28">
        <v>644.97141203613501</v>
      </c>
      <c r="AS11" s="28">
        <v>6449.7255102753998</v>
      </c>
      <c r="AT11" s="28">
        <v>3.2973363751605402E-4</v>
      </c>
      <c r="AU11" s="28">
        <v>52.940632892047503</v>
      </c>
      <c r="AV11" s="28">
        <v>0.81675049874061101</v>
      </c>
      <c r="AW11" s="28">
        <v>270.341240213145</v>
      </c>
      <c r="AX11" s="28">
        <v>1.07442602159427</v>
      </c>
      <c r="AY11" s="28">
        <v>2.5575874248361599</v>
      </c>
      <c r="AZ11" s="28">
        <v>6.19786422835476</v>
      </c>
      <c r="BA11" s="28">
        <v>1.44704173404542</v>
      </c>
      <c r="BB11" s="28">
        <v>0</v>
      </c>
      <c r="BC11" s="28">
        <v>0.34768532074494102</v>
      </c>
      <c r="BD11" s="28">
        <v>96.988078585734996</v>
      </c>
      <c r="BE11" s="28">
        <v>95.400889511841598</v>
      </c>
      <c r="BF11" s="28">
        <v>1.58718907389341</v>
      </c>
      <c r="BG11" s="28">
        <v>0</v>
      </c>
      <c r="BH11" s="28">
        <v>0</v>
      </c>
      <c r="BI11" s="28">
        <v>6.0789832558960102</v>
      </c>
      <c r="BJ11" s="28">
        <v>0</v>
      </c>
      <c r="BK11" s="28">
        <v>16.795845597094299</v>
      </c>
      <c r="BL11" s="28">
        <v>4.1247009209808398</v>
      </c>
      <c r="BM11" s="28">
        <v>2.2111804924023102</v>
      </c>
      <c r="BN11" s="28">
        <v>41.989958001951102</v>
      </c>
      <c r="BO11" s="28">
        <v>162.75334978374201</v>
      </c>
      <c r="BP11" s="28">
        <v>2.3506054928156899</v>
      </c>
      <c r="BQ11" s="28">
        <v>8.7596412220219797</v>
      </c>
      <c r="BR11" s="28">
        <v>0.64861930036321402</v>
      </c>
      <c r="BS11" s="28">
        <v>1531.51628684654</v>
      </c>
      <c r="BT11" s="28">
        <v>132.19338384084901</v>
      </c>
      <c r="BU11" s="28">
        <v>0</v>
      </c>
      <c r="BV11" s="28">
        <v>1.82089542807695E-4</v>
      </c>
      <c r="BW11" s="28">
        <v>4.1534705184790797</v>
      </c>
      <c r="BX11" s="28">
        <v>8.1100057409452795</v>
      </c>
      <c r="BY11" s="28">
        <v>639.75846191239805</v>
      </c>
      <c r="BZ11" s="28">
        <v>5.0731645258956997</v>
      </c>
      <c r="CB11" s="25">
        <f t="shared" si="0"/>
        <v>2.7393672915000957E-3</v>
      </c>
      <c r="CC11" s="25">
        <f t="shared" si="1"/>
        <v>0</v>
      </c>
      <c r="CD11" s="25">
        <f t="shared" si="2"/>
        <v>2.7376188511099896E-3</v>
      </c>
      <c r="CE11" s="25">
        <f t="shared" si="3"/>
        <v>2.7322857412183468E-3</v>
      </c>
      <c r="CF11" s="25">
        <f t="shared" si="4"/>
        <v>2.7321212046614767E-3</v>
      </c>
      <c r="CG11" s="25">
        <f t="shared" si="5"/>
        <v>3.0416903322051199E-3</v>
      </c>
      <c r="CH11" s="25">
        <f t="shared" si="6"/>
        <v>2.7369441425341284E-3</v>
      </c>
      <c r="CI11" s="79">
        <f t="shared" si="7"/>
        <v>-0.93172041357500557</v>
      </c>
      <c r="CJ11" s="79">
        <f t="shared" si="8"/>
        <v>0.76416147947970303</v>
      </c>
      <c r="CK11" s="25">
        <f t="shared" si="9"/>
        <v>0</v>
      </c>
      <c r="CL11" s="79">
        <f t="shared" si="10"/>
        <v>-0.39959349444445452</v>
      </c>
      <c r="CM11" s="25">
        <f t="shared" si="11"/>
        <v>0</v>
      </c>
      <c r="CN11" s="79">
        <f t="shared" si="12"/>
        <v>-0.99781104824245181</v>
      </c>
      <c r="CO11" s="25" t="e">
        <f>+(#REF!-O11)/(O11+1E-50)</f>
        <v>#REF!</v>
      </c>
      <c r="CP11" s="25" t="e">
        <f>+(#REF!-P11)/(P11+1E-50)</f>
        <v>#REF!</v>
      </c>
      <c r="CQ11" s="79">
        <f t="shared" si="13"/>
        <v>2.2179288427388001E+45</v>
      </c>
    </row>
    <row r="12" spans="1:95" x14ac:dyDescent="0.3">
      <c r="A12" s="30" t="s">
        <v>10</v>
      </c>
      <c r="B12" s="28">
        <v>1255.5422000000001</v>
      </c>
      <c r="C12" s="28"/>
      <c r="D12" s="28">
        <v>4418.6368000000002</v>
      </c>
      <c r="E12" s="28">
        <v>114.0958</v>
      </c>
      <c r="F12" s="28">
        <v>114.0958</v>
      </c>
      <c r="G12" s="28">
        <v>4.2291999999999996</v>
      </c>
      <c r="H12" s="28">
        <v>559.17819999999995</v>
      </c>
      <c r="I12" s="54">
        <v>34.707495360999999</v>
      </c>
      <c r="J12" s="54">
        <v>8.7409054931999997</v>
      </c>
      <c r="K12" s="28"/>
      <c r="L12" s="54">
        <v>245.38872434999999</v>
      </c>
      <c r="M12" s="28"/>
      <c r="N12" s="54">
        <v>12.354919024000001</v>
      </c>
      <c r="O12" s="28"/>
      <c r="P12" s="28"/>
      <c r="Q12" s="54"/>
      <c r="R12" s="28"/>
      <c r="S12" s="30" t="s">
        <v>10</v>
      </c>
      <c r="T12" s="28">
        <v>1.39259457866698</v>
      </c>
      <c r="U12" s="28">
        <v>1.70212920720807</v>
      </c>
      <c r="V12" s="28">
        <v>1.70212920720807</v>
      </c>
      <c r="W12" s="28">
        <v>0.68602011572921295</v>
      </c>
      <c r="X12" s="28">
        <v>8.0492581898149602</v>
      </c>
      <c r="Y12" s="28">
        <v>4378.2138528335699</v>
      </c>
      <c r="Z12" s="28">
        <v>0</v>
      </c>
      <c r="AA12" s="28">
        <v>1258.9808936435199</v>
      </c>
      <c r="AB12" s="28">
        <v>35.751529652512303</v>
      </c>
      <c r="AC12" s="28">
        <v>794.54827106312598</v>
      </c>
      <c r="AD12" s="28">
        <v>18.155887405652901</v>
      </c>
      <c r="AE12" s="28">
        <v>0</v>
      </c>
      <c r="AF12" s="28">
        <v>57.295158562700301</v>
      </c>
      <c r="AG12" s="28">
        <v>57.295158562700301</v>
      </c>
      <c r="AH12" s="28">
        <v>0</v>
      </c>
      <c r="AI12" s="28">
        <v>0</v>
      </c>
      <c r="AJ12" s="28">
        <v>17.713092708683401</v>
      </c>
      <c r="AK12" s="28">
        <v>0</v>
      </c>
      <c r="AL12" s="28">
        <v>5.7958645440565899E-2</v>
      </c>
      <c r="AM12" s="28">
        <v>0.69126968625803797</v>
      </c>
      <c r="AN12" s="28">
        <v>0</v>
      </c>
      <c r="AO12" s="28">
        <v>0</v>
      </c>
      <c r="AP12" s="28">
        <v>0</v>
      </c>
      <c r="AQ12" s="28">
        <v>3987.6632539779498</v>
      </c>
      <c r="AR12" s="28">
        <v>443.07356302187497</v>
      </c>
      <c r="AS12" s="28">
        <v>4430.7368169998199</v>
      </c>
      <c r="AT12" s="28">
        <v>0</v>
      </c>
      <c r="AU12" s="28">
        <v>68.942990042659105</v>
      </c>
      <c r="AV12" s="28">
        <v>0.89065127719263404</v>
      </c>
      <c r="AW12" s="28">
        <v>168.11073492111299</v>
      </c>
      <c r="AX12" s="28">
        <v>1.2050063378472999</v>
      </c>
      <c r="AY12" s="28">
        <v>3.1434698986425098</v>
      </c>
      <c r="AZ12" s="28">
        <v>7.6142230713691301</v>
      </c>
      <c r="BA12" s="28">
        <v>1.78131332605807</v>
      </c>
      <c r="BB12" s="28">
        <v>0</v>
      </c>
      <c r="BC12" s="28">
        <v>0.41913008868092</v>
      </c>
      <c r="BD12" s="28">
        <v>114.40816294052399</v>
      </c>
      <c r="BE12" s="28">
        <v>114.40816294052399</v>
      </c>
      <c r="BF12" s="28">
        <v>0</v>
      </c>
      <c r="BG12" s="28">
        <v>0</v>
      </c>
      <c r="BH12" s="28">
        <v>0</v>
      </c>
      <c r="BI12" s="28">
        <v>6.4603390873967301</v>
      </c>
      <c r="BJ12" s="28">
        <v>0</v>
      </c>
      <c r="BK12" s="28">
        <v>20.4338095151485</v>
      </c>
      <c r="BL12" s="28">
        <v>5.0819537569514299</v>
      </c>
      <c r="BM12" s="28">
        <v>2.7243608581491099</v>
      </c>
      <c r="BN12" s="28">
        <v>51.084500790907903</v>
      </c>
      <c r="BO12" s="28">
        <v>166.43022352281</v>
      </c>
      <c r="BP12" s="28">
        <v>2.7767495300296998</v>
      </c>
      <c r="BQ12" s="28">
        <v>10.792655402150601</v>
      </c>
      <c r="BR12" s="28">
        <v>0</v>
      </c>
      <c r="BS12" s="28">
        <v>4.2406812775784397</v>
      </c>
      <c r="BT12" s="28">
        <v>41.149647840632703</v>
      </c>
      <c r="BU12" s="28">
        <v>0</v>
      </c>
      <c r="BV12" s="28">
        <v>0</v>
      </c>
      <c r="BW12" s="28">
        <v>7.21814612043101</v>
      </c>
      <c r="BX12" s="28">
        <v>2.3770258435886702</v>
      </c>
      <c r="BY12" s="28">
        <v>560.70951849953406</v>
      </c>
      <c r="BZ12" s="28">
        <v>7.1405946820973796</v>
      </c>
      <c r="CB12" s="25">
        <f t="shared" si="0"/>
        <v>2.7388116811365277E-3</v>
      </c>
      <c r="CC12" s="25">
        <f t="shared" si="1"/>
        <v>0</v>
      </c>
      <c r="CD12" s="25">
        <f t="shared" si="2"/>
        <v>2.7384049759010907E-3</v>
      </c>
      <c r="CE12" s="25">
        <f t="shared" si="3"/>
        <v>2.7377251443435843E-3</v>
      </c>
      <c r="CF12" s="25">
        <f t="shared" si="4"/>
        <v>2.7377251443435843E-3</v>
      </c>
      <c r="CG12" s="25">
        <f t="shared" si="5"/>
        <v>2.7147634489832796E-3</v>
      </c>
      <c r="CH12" s="25">
        <f t="shared" si="6"/>
        <v>2.7385160929630464E-3</v>
      </c>
      <c r="CI12" s="79">
        <f t="shared" si="7"/>
        <v>-0.9509578784206737</v>
      </c>
      <c r="CJ12" s="79">
        <f t="shared" si="8"/>
        <v>-7.9127649180409002E-2</v>
      </c>
      <c r="CK12" s="25">
        <f t="shared" si="9"/>
        <v>0</v>
      </c>
      <c r="CL12" s="79">
        <f t="shared" si="10"/>
        <v>-0.76651266795380646</v>
      </c>
      <c r="CM12" s="25">
        <f t="shared" si="11"/>
        <v>0</v>
      </c>
      <c r="CN12" s="79">
        <f t="shared" si="12"/>
        <v>-0.9440490314088491</v>
      </c>
      <c r="CO12" s="25" t="e">
        <f>+(#REF!-O12)/(O12+1E-50)</f>
        <v>#REF!</v>
      </c>
      <c r="CP12" s="25" t="e">
        <f>+(#REF!-P12)/(P12+1E-50)</f>
        <v>#REF!</v>
      </c>
      <c r="CQ12" s="79">
        <f t="shared" si="13"/>
        <v>0</v>
      </c>
    </row>
    <row r="13" spans="1:95" x14ac:dyDescent="0.3">
      <c r="A13" s="30" t="s">
        <v>12</v>
      </c>
      <c r="B13" s="28">
        <v>494.32044810000002</v>
      </c>
      <c r="C13" s="28"/>
      <c r="D13" s="28">
        <v>1090.6916000000001</v>
      </c>
      <c r="E13" s="28">
        <v>14.40141702</v>
      </c>
      <c r="F13" s="28">
        <v>14.40141702</v>
      </c>
      <c r="G13" s="28">
        <v>6.4609732900000001</v>
      </c>
      <c r="H13" s="28">
        <v>30.156970900000001</v>
      </c>
      <c r="I13" s="54">
        <v>5.7516319400000002E-2</v>
      </c>
      <c r="J13" s="54">
        <v>1.3933111600000001E-2</v>
      </c>
      <c r="K13" s="28"/>
      <c r="L13" s="54">
        <v>0.4073344391</v>
      </c>
      <c r="M13" s="28"/>
      <c r="N13" s="54">
        <v>1.8335118800000001E-2</v>
      </c>
      <c r="O13" s="28"/>
      <c r="P13" s="28"/>
      <c r="Q13" s="54"/>
      <c r="R13" s="28"/>
      <c r="S13" s="30" t="s">
        <v>12</v>
      </c>
      <c r="T13" s="28">
        <v>0</v>
      </c>
      <c r="U13" s="28">
        <v>6.9611877584202106E-2</v>
      </c>
      <c r="V13" s="28">
        <v>6.9611877584202106E-2</v>
      </c>
      <c r="W13" s="28">
        <v>2.8056102949618598E-2</v>
      </c>
      <c r="X13" s="28">
        <v>0.25519889133813101</v>
      </c>
      <c r="Y13" s="28">
        <v>198.09828874617901</v>
      </c>
      <c r="Z13" s="28">
        <v>0</v>
      </c>
      <c r="AA13" s="28">
        <v>495.66095699554</v>
      </c>
      <c r="AB13" s="28">
        <v>1.4618215057725701</v>
      </c>
      <c r="AC13" s="28">
        <v>32.485653900868101</v>
      </c>
      <c r="AD13" s="28">
        <v>0.74251958723094402</v>
      </c>
      <c r="AE13" s="28">
        <v>0</v>
      </c>
      <c r="AF13" s="28">
        <v>10.516282296914</v>
      </c>
      <c r="AG13" s="28">
        <v>10.516282296914</v>
      </c>
      <c r="AH13" s="28">
        <v>0</v>
      </c>
      <c r="AI13" s="28">
        <v>0</v>
      </c>
      <c r="AJ13" s="28">
        <v>0.72430009640584803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984.31243730881602</v>
      </c>
      <c r="AR13" s="28">
        <v>109.367217310692</v>
      </c>
      <c r="AS13" s="28">
        <v>1093.6796546195001</v>
      </c>
      <c r="AT13" s="28">
        <v>0</v>
      </c>
      <c r="AU13" s="28">
        <v>2.7902046261181499</v>
      </c>
      <c r="AV13" s="28">
        <v>0.112419824291627</v>
      </c>
      <c r="AW13" s="28">
        <v>6.50852091127169</v>
      </c>
      <c r="AX13" s="28">
        <v>0.15209643821271199</v>
      </c>
      <c r="AY13" s="28">
        <v>0.39677260095790701</v>
      </c>
      <c r="AZ13" s="28">
        <v>0.96107581584792301</v>
      </c>
      <c r="BA13" s="28">
        <v>0.22483858209736701</v>
      </c>
      <c r="BB13" s="28">
        <v>0</v>
      </c>
      <c r="BC13" s="28">
        <v>5.2903340663701302E-2</v>
      </c>
      <c r="BD13" s="28">
        <v>14.440746363531099</v>
      </c>
      <c r="BE13" s="28">
        <v>14.440746363531099</v>
      </c>
      <c r="BF13" s="28">
        <v>0</v>
      </c>
      <c r="BG13" s="28">
        <v>0</v>
      </c>
      <c r="BH13" s="28">
        <v>0</v>
      </c>
      <c r="BI13" s="28">
        <v>0.81543174655665396</v>
      </c>
      <c r="BJ13" s="28">
        <v>0</v>
      </c>
      <c r="BK13" s="28">
        <v>2.57918450040509</v>
      </c>
      <c r="BL13" s="28">
        <v>0.64145222529032098</v>
      </c>
      <c r="BM13" s="28">
        <v>0.34387161714534398</v>
      </c>
      <c r="BN13" s="28">
        <v>6.4479398799582999</v>
      </c>
      <c r="BO13" s="28">
        <v>6.7524474868161599</v>
      </c>
      <c r="BP13" s="28">
        <v>0.35048503557708699</v>
      </c>
      <c r="BQ13" s="28">
        <v>1.3622747565270601</v>
      </c>
      <c r="BR13" s="28">
        <v>0</v>
      </c>
      <c r="BS13" s="28">
        <v>6.47847272607022</v>
      </c>
      <c r="BT13" s="28">
        <v>1.52544541829956</v>
      </c>
      <c r="BU13" s="28">
        <v>0</v>
      </c>
      <c r="BV13" s="28">
        <v>0</v>
      </c>
      <c r="BW13" s="28">
        <v>0.12849250160106501</v>
      </c>
      <c r="BX13" s="28">
        <v>2.7590032564704901E-2</v>
      </c>
      <c r="BY13" s="28">
        <v>30.239753710654401</v>
      </c>
      <c r="BZ13" s="28">
        <v>0.23426406002191399</v>
      </c>
      <c r="CB13" s="25">
        <f t="shared" si="0"/>
        <v>2.7118216547432831E-3</v>
      </c>
      <c r="CC13" s="25">
        <f t="shared" si="1"/>
        <v>0</v>
      </c>
      <c r="CD13" s="25">
        <f t="shared" si="2"/>
        <v>2.7395962520477485E-3</v>
      </c>
      <c r="CE13" s="25">
        <f t="shared" si="3"/>
        <v>2.7309356764324204E-3</v>
      </c>
      <c r="CF13" s="25">
        <f t="shared" si="4"/>
        <v>2.7309356764324204E-3</v>
      </c>
      <c r="CG13" s="25">
        <f t="shared" si="5"/>
        <v>2.7084829614300826E-3</v>
      </c>
      <c r="CH13" s="25">
        <f t="shared" si="6"/>
        <v>2.745063850374986E-3</v>
      </c>
      <c r="CI13" s="79">
        <f t="shared" si="7"/>
        <v>0.21029784781746838</v>
      </c>
      <c r="CJ13" s="79">
        <f t="shared" si="8"/>
        <v>17.316001383218016</v>
      </c>
      <c r="CK13" s="25">
        <f t="shared" si="9"/>
        <v>0</v>
      </c>
      <c r="CL13" s="79">
        <f t="shared" si="10"/>
        <v>24.817316896036548</v>
      </c>
      <c r="CM13" s="25">
        <f t="shared" si="11"/>
        <v>0</v>
      </c>
      <c r="CN13" s="79">
        <f t="shared" si="12"/>
        <v>-1</v>
      </c>
      <c r="CO13" s="25" t="e">
        <f>+(#REF!-O13)/(O13+1E-50)</f>
        <v>#REF!</v>
      </c>
      <c r="CP13" s="25" t="e">
        <f>+(#REF!-P13)/(P13+1E-50)</f>
        <v>#REF!</v>
      </c>
      <c r="CQ13" s="79">
        <f t="shared" si="13"/>
        <v>0</v>
      </c>
    </row>
    <row r="14" spans="1:95" x14ac:dyDescent="0.3">
      <c r="A14" s="30" t="s">
        <v>13</v>
      </c>
      <c r="B14" s="28">
        <v>2526.0994500000002</v>
      </c>
      <c r="C14" s="28">
        <v>8.0528110000000002</v>
      </c>
      <c r="D14" s="28">
        <v>8620.2078660000006</v>
      </c>
      <c r="E14" s="28">
        <v>175.35939999999999</v>
      </c>
      <c r="F14" s="28">
        <v>174.92248076000001</v>
      </c>
      <c r="G14" s="28">
        <v>128.66842700000001</v>
      </c>
      <c r="H14" s="28">
        <v>1348.1063019999999</v>
      </c>
      <c r="I14" s="54">
        <v>14.576111159</v>
      </c>
      <c r="J14" s="54">
        <v>1.4000742179000001</v>
      </c>
      <c r="K14" s="28"/>
      <c r="L14" s="54">
        <v>94.261228766000002</v>
      </c>
      <c r="M14" s="28"/>
      <c r="N14" s="54">
        <v>4.8262889400000004</v>
      </c>
      <c r="O14" s="28"/>
      <c r="P14" s="28"/>
      <c r="Q14" s="54"/>
      <c r="R14" s="28"/>
      <c r="S14" s="30" t="s">
        <v>13</v>
      </c>
      <c r="T14" s="28">
        <v>7.0440020417652904E-2</v>
      </c>
      <c r="U14" s="28">
        <v>1.73690216157362</v>
      </c>
      <c r="V14" s="28">
        <v>1.73412684060038</v>
      </c>
      <c r="W14" s="28">
        <v>0.77424565889014296</v>
      </c>
      <c r="X14" s="28">
        <v>20.080877409398699</v>
      </c>
      <c r="Y14" s="28">
        <v>4704.2591867828396</v>
      </c>
      <c r="Z14" s="28">
        <v>0</v>
      </c>
      <c r="AA14" s="28">
        <v>2532.5404992476701</v>
      </c>
      <c r="AB14" s="28">
        <v>36.175715777325998</v>
      </c>
      <c r="AC14" s="28">
        <v>857.377320681681</v>
      </c>
      <c r="AD14" s="28">
        <v>17.731577636079798</v>
      </c>
      <c r="AE14" s="28">
        <v>1.90707331498512</v>
      </c>
      <c r="AF14" s="28">
        <v>73.537034203922502</v>
      </c>
      <c r="AG14" s="28">
        <v>73.537034203922502</v>
      </c>
      <c r="AH14" s="28">
        <v>0</v>
      </c>
      <c r="AI14" s="28">
        <v>0</v>
      </c>
      <c r="AJ14" s="28">
        <v>25.9635982310642</v>
      </c>
      <c r="AK14" s="28">
        <v>3.49215187455316E-2</v>
      </c>
      <c r="AL14" s="28">
        <v>4.6045940660086403E-2</v>
      </c>
      <c r="AM14" s="28">
        <v>1.0767858531024901</v>
      </c>
      <c r="AN14" s="28">
        <v>8.6237013103092394E-3</v>
      </c>
      <c r="AO14" s="28">
        <v>8.0751477367901803</v>
      </c>
      <c r="AP14" s="28">
        <v>0</v>
      </c>
      <c r="AQ14" s="28">
        <v>7779.2612454884002</v>
      </c>
      <c r="AR14" s="28">
        <v>864.36142893103101</v>
      </c>
      <c r="AS14" s="28">
        <v>8643.6226744194391</v>
      </c>
      <c r="AT14" s="28">
        <v>9.5145288551951507E-2</v>
      </c>
      <c r="AU14" s="28">
        <v>73.0618643998572</v>
      </c>
      <c r="AV14" s="28">
        <v>1.82500119710974</v>
      </c>
      <c r="AW14" s="28">
        <v>710.41361707722797</v>
      </c>
      <c r="AX14" s="28">
        <v>2.27984533959446</v>
      </c>
      <c r="AY14" s="28">
        <v>4.3647075912851196</v>
      </c>
      <c r="AZ14" s="28">
        <v>10.6454134987902</v>
      </c>
      <c r="BA14" s="28">
        <v>2.4596026302242602</v>
      </c>
      <c r="BB14" s="28">
        <v>5.8867397939780602E-2</v>
      </c>
      <c r="BC14" s="28">
        <v>0.62722993248345205</v>
      </c>
      <c r="BD14" s="28">
        <v>175.82929038652</v>
      </c>
      <c r="BE14" s="28">
        <v>175.39132438267299</v>
      </c>
      <c r="BF14" s="28">
        <v>0.43796600384706402</v>
      </c>
      <c r="BG14" s="28">
        <v>9.9817203767699E-5</v>
      </c>
      <c r="BH14" s="28">
        <v>5.6881826749780899E-5</v>
      </c>
      <c r="BI14" s="28">
        <v>15.4541228207035</v>
      </c>
      <c r="BJ14" s="28">
        <v>9.7552527874689003E-4</v>
      </c>
      <c r="BK14" s="28">
        <v>29.4978669746524</v>
      </c>
      <c r="BL14" s="28">
        <v>6.99623087606167</v>
      </c>
      <c r="BM14" s="28">
        <v>3.7552681698881698</v>
      </c>
      <c r="BN14" s="28">
        <v>73.748471088035899</v>
      </c>
      <c r="BO14" s="28">
        <v>319.40597294273198</v>
      </c>
      <c r="BP14" s="28">
        <v>4.4402098599513904</v>
      </c>
      <c r="BQ14" s="28">
        <v>15.1009904079101</v>
      </c>
      <c r="BR14" s="28">
        <v>4.1363643737336</v>
      </c>
      <c r="BS14" s="28">
        <v>129.020313634991</v>
      </c>
      <c r="BT14" s="28">
        <v>354.27061175409102</v>
      </c>
      <c r="BU14" s="28">
        <v>0</v>
      </c>
      <c r="BV14" s="28">
        <v>3.8647979209663702E-2</v>
      </c>
      <c r="BW14" s="28">
        <v>23.6059246230088</v>
      </c>
      <c r="BX14" s="28">
        <v>36.927969766027303</v>
      </c>
      <c r="BY14" s="28">
        <v>1351.67262858512</v>
      </c>
      <c r="BZ14" s="28">
        <v>14.866949595123801</v>
      </c>
      <c r="CB14" s="25">
        <f t="shared" si="0"/>
        <v>2.5498003444282369E-3</v>
      </c>
      <c r="CC14" s="25">
        <f t="shared" si="1"/>
        <v>2.7737813280580051E-3</v>
      </c>
      <c r="CD14" s="25">
        <f t="shared" si="2"/>
        <v>2.7162695822906605E-3</v>
      </c>
      <c r="CE14" s="25">
        <f t="shared" si="3"/>
        <v>2.6795848213440887E-3</v>
      </c>
      <c r="CF14" s="25">
        <f t="shared" si="4"/>
        <v>2.6802936971620484E-3</v>
      </c>
      <c r="CG14" s="25">
        <f t="shared" si="5"/>
        <v>2.7348328039402386E-3</v>
      </c>
      <c r="CH14" s="25">
        <f t="shared" si="6"/>
        <v>2.6454342508667565E-3</v>
      </c>
      <c r="CI14" s="79">
        <f t="shared" si="7"/>
        <v>-0.88102952689616076</v>
      </c>
      <c r="CJ14" s="79">
        <f t="shared" si="8"/>
        <v>13.342723516127894</v>
      </c>
      <c r="CK14" s="25">
        <f t="shared" si="9"/>
        <v>0</v>
      </c>
      <c r="CL14" s="79">
        <f t="shared" si="10"/>
        <v>-0.21985915984104709</v>
      </c>
      <c r="CM14" s="25">
        <f t="shared" si="11"/>
        <v>0</v>
      </c>
      <c r="CN14" s="79">
        <f t="shared" si="12"/>
        <v>-0.776891548249805</v>
      </c>
      <c r="CO14" s="25" t="e">
        <f>+(#REF!-O14)/(O14+1E-50)</f>
        <v>#REF!</v>
      </c>
      <c r="CP14" s="25" t="e">
        <f>+(#REF!-P14)/(P14+1E-50)</f>
        <v>#REF!</v>
      </c>
      <c r="CQ14" s="79">
        <f t="shared" si="13"/>
        <v>8.6237013103092393E+47</v>
      </c>
    </row>
    <row r="15" spans="1:95" x14ac:dyDescent="0.3">
      <c r="A15" s="30" t="s">
        <v>14</v>
      </c>
      <c r="B15" s="28">
        <v>1315.5882208</v>
      </c>
      <c r="C15" s="28">
        <v>0.79733390000000004</v>
      </c>
      <c r="D15" s="28">
        <v>5147.9515181999996</v>
      </c>
      <c r="E15" s="28">
        <v>62.780468470000002</v>
      </c>
      <c r="F15" s="28">
        <v>62.516013469999997</v>
      </c>
      <c r="G15" s="28">
        <v>87.074062740000002</v>
      </c>
      <c r="H15" s="28">
        <v>352.75157134</v>
      </c>
      <c r="I15" s="54">
        <v>16.358868936</v>
      </c>
      <c r="J15" s="54">
        <v>3.9502778343</v>
      </c>
      <c r="K15" s="28"/>
      <c r="L15" s="54">
        <v>114.07245666</v>
      </c>
      <c r="M15" s="28"/>
      <c r="N15" s="54">
        <v>5.8757159839000002</v>
      </c>
      <c r="O15" s="28"/>
      <c r="P15" s="28"/>
      <c r="Q15" s="54"/>
      <c r="R15" s="28"/>
      <c r="S15" s="30" t="s">
        <v>14</v>
      </c>
      <c r="T15" s="28">
        <v>3.0718998058830598E-3</v>
      </c>
      <c r="U15" s="28">
        <v>0.92428694361429198</v>
      </c>
      <c r="V15" s="28">
        <v>0.924166088319198</v>
      </c>
      <c r="W15" s="28">
        <v>0.33020594176821699</v>
      </c>
      <c r="X15" s="28">
        <v>9.7576753065995092</v>
      </c>
      <c r="Y15" s="28">
        <v>2091.4629295386599</v>
      </c>
      <c r="Z15" s="28">
        <v>0</v>
      </c>
      <c r="AA15" s="28">
        <v>1319.1909030065499</v>
      </c>
      <c r="AB15" s="28">
        <v>17.390245869884001</v>
      </c>
      <c r="AC15" s="28">
        <v>379.99446740633101</v>
      </c>
      <c r="AD15" s="28">
        <v>8.9741545147201691</v>
      </c>
      <c r="AE15" s="28">
        <v>0.65914687134244898</v>
      </c>
      <c r="AF15" s="28">
        <v>27.235102409124401</v>
      </c>
      <c r="AG15" s="28">
        <v>27.235102409124401</v>
      </c>
      <c r="AH15" s="28">
        <v>0</v>
      </c>
      <c r="AI15" s="28">
        <v>0</v>
      </c>
      <c r="AJ15" s="28">
        <v>12.6998180096518</v>
      </c>
      <c r="AK15" s="28">
        <v>1.51250247489762E-2</v>
      </c>
      <c r="AL15" s="28">
        <v>2.0091989351675799E-3</v>
      </c>
      <c r="AM15" s="28">
        <v>1.0210197419269399E-2</v>
      </c>
      <c r="AN15" s="28">
        <v>3.7618918062467703E-4</v>
      </c>
      <c r="AO15" s="28">
        <v>0.79953381107492205</v>
      </c>
      <c r="AP15" s="28">
        <v>0</v>
      </c>
      <c r="AQ15" s="28">
        <v>4645.8453832900504</v>
      </c>
      <c r="AR15" s="28">
        <v>516.20637205641594</v>
      </c>
      <c r="AS15" s="28">
        <v>5162.0517553464697</v>
      </c>
      <c r="AT15" s="28">
        <v>7.9434322042362204E-4</v>
      </c>
      <c r="AU15" s="28">
        <v>35.5685751673252</v>
      </c>
      <c r="AV15" s="28">
        <v>0.52717151859874201</v>
      </c>
      <c r="AW15" s="28">
        <v>139.73622927554999</v>
      </c>
      <c r="AX15" s="28">
        <v>0.69533939075271201</v>
      </c>
      <c r="AY15" s="28">
        <v>1.66653327204483</v>
      </c>
      <c r="AZ15" s="28">
        <v>4.5424126651124102</v>
      </c>
      <c r="BA15" s="28">
        <v>0.943117003918713</v>
      </c>
      <c r="BB15" s="28">
        <v>0</v>
      </c>
      <c r="BC15" s="28">
        <v>0.226197819849313</v>
      </c>
      <c r="BD15" s="28">
        <v>62.952269094319199</v>
      </c>
      <c r="BE15" s="28">
        <v>62.687089114491499</v>
      </c>
      <c r="BF15" s="28">
        <v>0.26517997982770902</v>
      </c>
      <c r="BG15" s="28">
        <v>0</v>
      </c>
      <c r="BH15" s="28">
        <v>0</v>
      </c>
      <c r="BI15" s="28">
        <v>3.9189699829692901</v>
      </c>
      <c r="BJ15" s="28">
        <v>0</v>
      </c>
      <c r="BK15" s="28">
        <v>10.9627888364556</v>
      </c>
      <c r="BL15" s="28">
        <v>2.6879847980290599</v>
      </c>
      <c r="BM15" s="28">
        <v>1.4417294066810999</v>
      </c>
      <c r="BN15" s="28">
        <v>27.450257519689998</v>
      </c>
      <c r="BO15" s="28">
        <v>83.742077556206496</v>
      </c>
      <c r="BP15" s="28">
        <v>1.52660132850521</v>
      </c>
      <c r="BQ15" s="28">
        <v>5.7104368211555503</v>
      </c>
      <c r="BR15" s="28">
        <v>0.38754875072890499</v>
      </c>
      <c r="BS15" s="28">
        <v>87.314432056438505</v>
      </c>
      <c r="BT15" s="28">
        <v>64.232461373648604</v>
      </c>
      <c r="BU15" s="28">
        <v>0</v>
      </c>
      <c r="BV15" s="28">
        <v>1.38067152485986E-3</v>
      </c>
      <c r="BW15" s="28">
        <v>7.6586307456080798</v>
      </c>
      <c r="BX15" s="28">
        <v>4.2201586471614698</v>
      </c>
      <c r="BY15" s="28">
        <v>353.71821657104101</v>
      </c>
      <c r="BZ15" s="28">
        <v>5.83774215315551</v>
      </c>
      <c r="CB15" s="25">
        <f t="shared" si="0"/>
        <v>2.7384573300292077E-3</v>
      </c>
      <c r="CC15" s="25">
        <f t="shared" si="1"/>
        <v>2.7590838354195298E-3</v>
      </c>
      <c r="CD15" s="25">
        <f t="shared" si="2"/>
        <v>2.7389995994757028E-3</v>
      </c>
      <c r="CE15" s="25">
        <f t="shared" si="3"/>
        <v>2.7365298237825735E-3</v>
      </c>
      <c r="CF15" s="25">
        <f t="shared" si="4"/>
        <v>2.7365091757425848E-3</v>
      </c>
      <c r="CG15" s="25">
        <f t="shared" si="5"/>
        <v>2.7605156906051038E-3</v>
      </c>
      <c r="CH15" s="25">
        <f t="shared" si="6"/>
        <v>2.7403002837634747E-3</v>
      </c>
      <c r="CI15" s="79">
        <f t="shared" si="7"/>
        <v>-0.94350672458256324</v>
      </c>
      <c r="CJ15" s="79">
        <f t="shared" si="8"/>
        <v>1.4701238029067887</v>
      </c>
      <c r="CK15" s="25">
        <f t="shared" si="9"/>
        <v>0</v>
      </c>
      <c r="CL15" s="79">
        <f t="shared" si="10"/>
        <v>-0.76124734044870868</v>
      </c>
      <c r="CM15" s="25">
        <f t="shared" si="11"/>
        <v>0</v>
      </c>
      <c r="CN15" s="79">
        <f t="shared" si="12"/>
        <v>-0.99826230582838826</v>
      </c>
      <c r="CO15" s="25" t="e">
        <f>+(#REF!-O15)/(O15+1E-50)</f>
        <v>#REF!</v>
      </c>
      <c r="CP15" s="25" t="e">
        <f>+(#REF!-P15)/(P15+1E-50)</f>
        <v>#REF!</v>
      </c>
      <c r="CQ15" s="79">
        <f t="shared" si="13"/>
        <v>3.7618918062467703E+46</v>
      </c>
    </row>
    <row r="16" spans="1:95" x14ac:dyDescent="0.3">
      <c r="A16" s="30" t="s">
        <v>15</v>
      </c>
      <c r="B16" s="28">
        <v>1164.4893362</v>
      </c>
      <c r="C16" s="28">
        <v>0.50540399999999996</v>
      </c>
      <c r="D16" s="28">
        <v>5051.0090855999997</v>
      </c>
      <c r="E16" s="28">
        <v>113.80516942</v>
      </c>
      <c r="F16" s="28">
        <v>113.80309342</v>
      </c>
      <c r="G16" s="28">
        <v>5.2814755978000001</v>
      </c>
      <c r="H16" s="28">
        <v>289.99529194000002</v>
      </c>
      <c r="I16" s="54">
        <v>18.619955693000001</v>
      </c>
      <c r="J16" s="54">
        <v>4.3975592854999999</v>
      </c>
      <c r="K16" s="28"/>
      <c r="L16" s="54">
        <v>128.79806547000001</v>
      </c>
      <c r="M16" s="28"/>
      <c r="N16" s="54">
        <v>5.9892447669999997</v>
      </c>
      <c r="O16" s="28"/>
      <c r="P16" s="28"/>
      <c r="Q16" s="54"/>
      <c r="R16" s="28"/>
      <c r="S16" s="30" t="s">
        <v>15</v>
      </c>
      <c r="T16" s="28">
        <v>4.6739271874865797E-3</v>
      </c>
      <c r="U16" s="28">
        <v>0.925480792837449</v>
      </c>
      <c r="V16" s="28">
        <v>0.92529950989480803</v>
      </c>
      <c r="W16" s="28">
        <v>0.37781199681558802</v>
      </c>
      <c r="X16" s="28">
        <v>3.5139078463323998</v>
      </c>
      <c r="Y16" s="28">
        <v>2362.7346915200701</v>
      </c>
      <c r="Z16" s="28">
        <v>0</v>
      </c>
      <c r="AA16" s="28">
        <v>1167.68111448932</v>
      </c>
      <c r="AB16" s="28">
        <v>19.412759507171302</v>
      </c>
      <c r="AC16" s="28">
        <v>429.91067956072698</v>
      </c>
      <c r="AD16" s="28">
        <v>9.8243585910623494</v>
      </c>
      <c r="AE16" s="28">
        <v>9.5111734399841597E-3</v>
      </c>
      <c r="AF16" s="28">
        <v>27.702044654314999</v>
      </c>
      <c r="AG16" s="28">
        <v>27.702044654314999</v>
      </c>
      <c r="AH16" s="28">
        <v>0</v>
      </c>
      <c r="AI16" s="28">
        <v>0</v>
      </c>
      <c r="AJ16" s="28">
        <v>9.6053087211480896</v>
      </c>
      <c r="AK16" s="28">
        <v>1.30539964375734E-3</v>
      </c>
      <c r="AL16" s="28">
        <v>3.0556567139006798E-3</v>
      </c>
      <c r="AM16" s="28">
        <v>2.2694574539085001E-2</v>
      </c>
      <c r="AN16" s="28">
        <v>5.7232465307957699E-4</v>
      </c>
      <c r="AO16" s="28">
        <v>0.50683490070933701</v>
      </c>
      <c r="AP16" s="28">
        <v>0</v>
      </c>
      <c r="AQ16" s="28">
        <v>4558.3735628785698</v>
      </c>
      <c r="AR16" s="28">
        <v>506.48481384061802</v>
      </c>
      <c r="AS16" s="28">
        <v>5064.8583767191903</v>
      </c>
      <c r="AT16" s="28">
        <v>5.6002493376984897E-3</v>
      </c>
      <c r="AU16" s="28">
        <v>36.946488163003501</v>
      </c>
      <c r="AV16" s="28">
        <v>0.88857704415306804</v>
      </c>
      <c r="AW16" s="28">
        <v>87.320266006109705</v>
      </c>
      <c r="AX16" s="28">
        <v>1.20165189393563</v>
      </c>
      <c r="AY16" s="28">
        <v>3.13028471259996</v>
      </c>
      <c r="AZ16" s="28">
        <v>7.5976086332996999</v>
      </c>
      <c r="BA16" s="28">
        <v>1.77377909290828</v>
      </c>
      <c r="BB16" s="28">
        <v>2.9562089320259799E-3</v>
      </c>
      <c r="BC16" s="28">
        <v>0.41748951691220598</v>
      </c>
      <c r="BD16" s="28">
        <v>114.116878379699</v>
      </c>
      <c r="BE16" s="28">
        <v>114.114796841314</v>
      </c>
      <c r="BF16" s="28">
        <v>2.0815383852246E-3</v>
      </c>
      <c r="BG16" s="28">
        <v>0</v>
      </c>
      <c r="BH16" s="28">
        <v>1.03910889179164E-7</v>
      </c>
      <c r="BI16" s="28">
        <v>6.5447842545897501</v>
      </c>
      <c r="BJ16" s="28">
        <v>0</v>
      </c>
      <c r="BK16" s="28">
        <v>20.355401961011101</v>
      </c>
      <c r="BL16" s="28">
        <v>5.0604094873702499</v>
      </c>
      <c r="BM16" s="28">
        <v>2.7131805872010601</v>
      </c>
      <c r="BN16" s="28">
        <v>50.889767368287501</v>
      </c>
      <c r="BO16" s="28">
        <v>89.711501872627906</v>
      </c>
      <c r="BP16" s="28">
        <v>2.7666966843587502</v>
      </c>
      <c r="BQ16" s="28">
        <v>10.7604449500377</v>
      </c>
      <c r="BR16" s="28">
        <v>1.1764341806114499E-2</v>
      </c>
      <c r="BS16" s="28">
        <v>5.2956739099521997</v>
      </c>
      <c r="BT16" s="28">
        <v>21.096224483213099</v>
      </c>
      <c r="BU16" s="28">
        <v>0</v>
      </c>
      <c r="BV16" s="28">
        <v>2.1004674758775699E-3</v>
      </c>
      <c r="BW16" s="28">
        <v>1.80090356772696</v>
      </c>
      <c r="BX16" s="28">
        <v>0.46794909197520301</v>
      </c>
      <c r="BY16" s="28">
        <v>290.79054726433901</v>
      </c>
      <c r="BZ16" s="28">
        <v>3.1168656107167401</v>
      </c>
      <c r="CB16" s="25">
        <f t="shared" si="0"/>
        <v>2.7409253052805478E-3</v>
      </c>
      <c r="CC16" s="25">
        <f t="shared" si="1"/>
        <v>2.8312017897306834E-3</v>
      </c>
      <c r="CD16" s="25">
        <f t="shared" si="2"/>
        <v>2.7418860042587923E-3</v>
      </c>
      <c r="CE16" s="25">
        <f t="shared" si="3"/>
        <v>2.7389701301584702E-3</v>
      </c>
      <c r="CF16" s="25">
        <f t="shared" si="4"/>
        <v>2.73897142816355E-3</v>
      </c>
      <c r="CG16" s="25">
        <f t="shared" si="5"/>
        <v>2.6883229675649526E-3</v>
      </c>
      <c r="CH16" s="25">
        <f t="shared" si="6"/>
        <v>2.7423042595585792E-3</v>
      </c>
      <c r="CI16" s="79">
        <f t="shared" si="7"/>
        <v>-0.95030603052172335</v>
      </c>
      <c r="CJ16" s="79">
        <f t="shared" si="8"/>
        <v>-0.20094133627288424</v>
      </c>
      <c r="CK16" s="25">
        <f t="shared" si="9"/>
        <v>0</v>
      </c>
      <c r="CL16" s="79">
        <f t="shared" si="10"/>
        <v>-0.78491878311039198</v>
      </c>
      <c r="CM16" s="25">
        <f t="shared" si="11"/>
        <v>0</v>
      </c>
      <c r="CN16" s="79">
        <f t="shared" si="12"/>
        <v>-0.99621077858361551</v>
      </c>
      <c r="CO16" s="25" t="e">
        <f>+(#REF!-O16)/(O16+1E-50)</f>
        <v>#REF!</v>
      </c>
      <c r="CP16" s="25" t="e">
        <f>+(#REF!-P16)/(P16+1E-50)</f>
        <v>#REF!</v>
      </c>
      <c r="CQ16" s="79">
        <f t="shared" si="13"/>
        <v>5.7232465307957698E+46</v>
      </c>
    </row>
    <row r="17" spans="1:95" x14ac:dyDescent="0.3">
      <c r="A17" s="30" t="s">
        <v>16</v>
      </c>
      <c r="B17" s="28">
        <v>8289.0266315999997</v>
      </c>
      <c r="C17" s="28">
        <v>9.7067161550000005</v>
      </c>
      <c r="D17" s="28">
        <v>23493.001084</v>
      </c>
      <c r="E17" s="28">
        <v>382.95865414999997</v>
      </c>
      <c r="F17" s="28">
        <v>381.50471755000001</v>
      </c>
      <c r="G17" s="28">
        <v>37.317484041</v>
      </c>
      <c r="H17" s="28">
        <v>2976.5426346999998</v>
      </c>
      <c r="I17" s="54">
        <v>89.187406605999996</v>
      </c>
      <c r="J17" s="54">
        <v>35.11558471</v>
      </c>
      <c r="K17" s="28"/>
      <c r="L17" s="54">
        <v>507.43207536</v>
      </c>
      <c r="M17" s="28"/>
      <c r="N17" s="54">
        <v>41.223830999999997</v>
      </c>
      <c r="O17" s="28"/>
      <c r="P17" s="28"/>
      <c r="Q17" s="54"/>
      <c r="R17" s="28"/>
      <c r="S17" s="30" t="s">
        <v>16</v>
      </c>
      <c r="T17" s="28">
        <v>0.40378025808495499</v>
      </c>
      <c r="U17" s="28">
        <v>8.7758481739811796</v>
      </c>
      <c r="V17" s="28">
        <v>8.7599237115687796</v>
      </c>
      <c r="W17" s="28">
        <v>2.4990200305349499</v>
      </c>
      <c r="X17" s="28">
        <v>67.048896254368699</v>
      </c>
      <c r="Y17" s="28">
        <v>14563.062899230799</v>
      </c>
      <c r="Z17" s="28">
        <v>0</v>
      </c>
      <c r="AA17" s="28">
        <v>8311.4611141775895</v>
      </c>
      <c r="AB17" s="28">
        <v>112.34446624033301</v>
      </c>
      <c r="AC17" s="28">
        <v>2575.7476286896299</v>
      </c>
      <c r="AD17" s="28">
        <v>60.765129705536097</v>
      </c>
      <c r="AE17" s="28">
        <v>1.6340932698664401</v>
      </c>
      <c r="AF17" s="28">
        <v>253.47590349607199</v>
      </c>
      <c r="AG17" s="28">
        <v>253.47590349607199</v>
      </c>
      <c r="AH17" s="28">
        <v>0</v>
      </c>
      <c r="AI17" s="28">
        <v>0</v>
      </c>
      <c r="AJ17" s="28">
        <v>55.288922013645703</v>
      </c>
      <c r="AK17" s="28">
        <v>0.11890232037880701</v>
      </c>
      <c r="AL17" s="28">
        <v>0.26393525549033497</v>
      </c>
      <c r="AM17" s="28">
        <v>1.2047977262299301</v>
      </c>
      <c r="AN17" s="28">
        <v>4.94303792665821E-2</v>
      </c>
      <c r="AO17" s="28">
        <v>9.7337243088234704</v>
      </c>
      <c r="AP17" s="28">
        <v>0</v>
      </c>
      <c r="AQ17" s="28">
        <v>21201.593818870399</v>
      </c>
      <c r="AR17" s="28">
        <v>2355.7314699599301</v>
      </c>
      <c r="AS17" s="28">
        <v>23557.3252888303</v>
      </c>
      <c r="AT17" s="28">
        <v>0.18067686976272601</v>
      </c>
      <c r="AU17" s="28">
        <v>219.02886480817401</v>
      </c>
      <c r="AV17" s="28">
        <v>3.2489495393927301</v>
      </c>
      <c r="AW17" s="28">
        <v>1271.9670090678301</v>
      </c>
      <c r="AX17" s="28">
        <v>4.1811547219197802</v>
      </c>
      <c r="AY17" s="28">
        <v>9.2553248531022803</v>
      </c>
      <c r="AZ17" s="28">
        <v>22.870545968288699</v>
      </c>
      <c r="BA17" s="28">
        <v>5.2333795654557704</v>
      </c>
      <c r="BB17" s="28">
        <v>0.70561464309925903</v>
      </c>
      <c r="BC17" s="28">
        <v>1.280248087905</v>
      </c>
      <c r="BD17" s="28">
        <v>383.97188595025301</v>
      </c>
      <c r="BE17" s="28">
        <v>382.51397260251599</v>
      </c>
      <c r="BF17" s="28">
        <v>1.45791334773657</v>
      </c>
      <c r="BG17" s="28">
        <v>4.8553494601432003E-4</v>
      </c>
      <c r="BH17" s="28">
        <v>1.4594249243538899E-4</v>
      </c>
      <c r="BI17" s="28">
        <v>47.319559807157397</v>
      </c>
      <c r="BJ17" s="28">
        <v>5.4305018270804997E-4</v>
      </c>
      <c r="BK17" s="28">
        <v>62.196411509196103</v>
      </c>
      <c r="BL17" s="28">
        <v>14.8993948701444</v>
      </c>
      <c r="BM17" s="28">
        <v>8.0748973155241703</v>
      </c>
      <c r="BN17" s="28">
        <v>155.50945890985801</v>
      </c>
      <c r="BO17" s="28">
        <v>795.57109247697895</v>
      </c>
      <c r="BP17" s="28">
        <v>8.8085808606685507</v>
      </c>
      <c r="BQ17" s="28">
        <v>34.578539739389399</v>
      </c>
      <c r="BR17" s="28">
        <v>4.3507376837933602</v>
      </c>
      <c r="BS17" s="28">
        <v>37.409519024100199</v>
      </c>
      <c r="BT17" s="28">
        <v>557.46821313473902</v>
      </c>
      <c r="BU17" s="28">
        <v>0</v>
      </c>
      <c r="BV17" s="28">
        <v>0.18141869940151001</v>
      </c>
      <c r="BW17" s="28">
        <v>61.095988838609401</v>
      </c>
      <c r="BX17" s="28">
        <v>46.891014454828102</v>
      </c>
      <c r="BY17" s="28">
        <v>2984.6805376257298</v>
      </c>
      <c r="BZ17" s="28">
        <v>30.5472912094815</v>
      </c>
      <c r="CB17" s="25">
        <f t="shared" si="0"/>
        <v>2.7065279887102125E-3</v>
      </c>
      <c r="CC17" s="25">
        <f t="shared" si="1"/>
        <v>2.7824192437684277E-3</v>
      </c>
      <c r="CD17" s="25">
        <f t="shared" si="2"/>
        <v>2.73801565837871E-3</v>
      </c>
      <c r="CE17" s="25">
        <f t="shared" si="3"/>
        <v>2.6457994597405506E-3</v>
      </c>
      <c r="CF17" s="25">
        <f t="shared" si="4"/>
        <v>2.64545890545563E-3</v>
      </c>
      <c r="CG17" s="25">
        <f t="shared" si="5"/>
        <v>2.4662697785060072E-3</v>
      </c>
      <c r="CH17" s="25">
        <f t="shared" si="6"/>
        <v>2.734011880380889E-3</v>
      </c>
      <c r="CI17" s="79">
        <f t="shared" si="7"/>
        <v>-0.90178071047331632</v>
      </c>
      <c r="CJ17" s="79">
        <f t="shared" si="8"/>
        <v>0.90937718417870816</v>
      </c>
      <c r="CK17" s="25">
        <f t="shared" si="9"/>
        <v>0</v>
      </c>
      <c r="CL17" s="79">
        <f t="shared" si="10"/>
        <v>-0.50047323414421063</v>
      </c>
      <c r="CM17" s="25">
        <f t="shared" si="11"/>
        <v>0</v>
      </c>
      <c r="CN17" s="79">
        <f t="shared" si="12"/>
        <v>-0.97077424157328007</v>
      </c>
      <c r="CO17" s="25" t="e">
        <f>+(#REF!-O17)/(O17+1E-50)</f>
        <v>#REF!</v>
      </c>
      <c r="CP17" s="25" t="e">
        <f>+(#REF!-P17)/(P17+1E-50)</f>
        <v>#REF!</v>
      </c>
      <c r="CQ17" s="79">
        <f t="shared" si="13"/>
        <v>4.9430379266582099E+48</v>
      </c>
    </row>
    <row r="18" spans="1:95" x14ac:dyDescent="0.3">
      <c r="A18" s="30" t="s">
        <v>17</v>
      </c>
      <c r="B18" s="28">
        <v>1353.7479897000001</v>
      </c>
      <c r="C18" s="28">
        <v>4.2712317999999999E-2</v>
      </c>
      <c r="D18" s="28">
        <v>4615.9182621999998</v>
      </c>
      <c r="E18" s="28">
        <v>138.06996531999999</v>
      </c>
      <c r="F18" s="28">
        <v>134.97265385</v>
      </c>
      <c r="G18" s="28">
        <v>112.87407167000001</v>
      </c>
      <c r="H18" s="28">
        <v>1123.4955442999999</v>
      </c>
      <c r="I18" s="54">
        <v>22.145819004</v>
      </c>
      <c r="J18" s="54">
        <v>19.732695926000002</v>
      </c>
      <c r="K18" s="28"/>
      <c r="L18" s="54">
        <v>119.89513110999999</v>
      </c>
      <c r="M18" s="28"/>
      <c r="N18" s="54">
        <v>4.7466283935</v>
      </c>
      <c r="O18" s="28"/>
      <c r="P18" s="28"/>
      <c r="Q18" s="54"/>
      <c r="R18" s="28"/>
      <c r="S18" s="30" t="s">
        <v>17</v>
      </c>
      <c r="T18" s="28">
        <v>6.3782645318850903</v>
      </c>
      <c r="U18" s="28">
        <v>1.94753620020343</v>
      </c>
      <c r="V18" s="28">
        <v>1.94036750191239</v>
      </c>
      <c r="W18" s="28">
        <v>0.79048138883453301</v>
      </c>
      <c r="X18" s="28">
        <v>19.412261512598199</v>
      </c>
      <c r="Y18" s="28">
        <v>5451.9088595597104</v>
      </c>
      <c r="Z18" s="28">
        <v>0</v>
      </c>
      <c r="AA18" s="28">
        <v>1357.4527542293999</v>
      </c>
      <c r="AB18" s="28">
        <v>31.286027014627301</v>
      </c>
      <c r="AC18" s="28">
        <v>928.53798401756796</v>
      </c>
      <c r="AD18" s="28">
        <v>16.383757675739901</v>
      </c>
      <c r="AE18" s="28">
        <v>0.20466138757526001</v>
      </c>
      <c r="AF18" s="28">
        <v>86.313614289913602</v>
      </c>
      <c r="AG18" s="28">
        <v>86.313614289913602</v>
      </c>
      <c r="AH18" s="28">
        <v>0</v>
      </c>
      <c r="AI18" s="28">
        <v>0</v>
      </c>
      <c r="AJ18" s="28">
        <v>15.400815498120499</v>
      </c>
      <c r="AK18" s="28">
        <v>4.9854223989814303E-2</v>
      </c>
      <c r="AL18" s="28">
        <v>0.37500791194828098</v>
      </c>
      <c r="AM18" s="28">
        <v>3.25461180926726</v>
      </c>
      <c r="AN18" s="28">
        <v>2.22362709899965E-2</v>
      </c>
      <c r="AO18" s="28">
        <v>4.2836270881903997E-2</v>
      </c>
      <c r="AP18" s="28">
        <v>0</v>
      </c>
      <c r="AQ18" s="28">
        <v>4165.7320088221504</v>
      </c>
      <c r="AR18" s="28">
        <v>462.85975403200899</v>
      </c>
      <c r="AS18" s="28">
        <v>4628.5917628541602</v>
      </c>
      <c r="AT18" s="28">
        <v>4.6997042229388601E-2</v>
      </c>
      <c r="AU18" s="28">
        <v>60.407616638987498</v>
      </c>
      <c r="AV18" s="28">
        <v>1.06986236181815</v>
      </c>
      <c r="AW18" s="28">
        <v>489.40998661759602</v>
      </c>
      <c r="AX18" s="28">
        <v>1.4395353731598199</v>
      </c>
      <c r="AY18" s="28">
        <v>3.7005394117914099</v>
      </c>
      <c r="AZ18" s="28">
        <v>9.0230487910955297</v>
      </c>
      <c r="BA18" s="28">
        <v>2.0988104225709101</v>
      </c>
      <c r="BB18" s="28">
        <v>7.3923892039661E-6</v>
      </c>
      <c r="BC18" s="28">
        <v>0.49503871386652099</v>
      </c>
      <c r="BD18" s="28">
        <v>138.446356236865</v>
      </c>
      <c r="BE18" s="28">
        <v>135.34056647671301</v>
      </c>
      <c r="BF18" s="28">
        <v>3.1057897601518998</v>
      </c>
      <c r="BG18" s="28">
        <v>1.86105325815572E-4</v>
      </c>
      <c r="BH18" s="28">
        <v>4.5236870098160898E-5</v>
      </c>
      <c r="BI18" s="28">
        <v>7.7941342308349304</v>
      </c>
      <c r="BJ18" s="28">
        <v>1.3631287995282001E-4</v>
      </c>
      <c r="BK18" s="28">
        <v>24.105638524248</v>
      </c>
      <c r="BL18" s="28">
        <v>5.98994580128638</v>
      </c>
      <c r="BM18" s="28">
        <v>3.2089247781544001</v>
      </c>
      <c r="BN18" s="28">
        <v>60.267644056283999</v>
      </c>
      <c r="BO18" s="28">
        <v>349.665480894403</v>
      </c>
      <c r="BP18" s="28">
        <v>3.2915701872165002</v>
      </c>
      <c r="BQ18" s="28">
        <v>12.7232677994455</v>
      </c>
      <c r="BR18" s="28">
        <v>0.13223097747606199</v>
      </c>
      <c r="BS18" s="28">
        <v>113.20343667453</v>
      </c>
      <c r="BT18" s="28">
        <v>243.52711435374599</v>
      </c>
      <c r="BU18" s="28">
        <v>0</v>
      </c>
      <c r="BV18" s="28">
        <v>8.1619562408505902E-2</v>
      </c>
      <c r="BW18" s="28">
        <v>26.6747238287032</v>
      </c>
      <c r="BX18" s="28">
        <v>12.1711771538655</v>
      </c>
      <c r="BY18" s="28">
        <v>1126.5776128626401</v>
      </c>
      <c r="BZ18" s="28">
        <v>11.3786065994684</v>
      </c>
      <c r="CB18" s="25">
        <f t="shared" si="0"/>
        <v>2.7366722296820419E-3</v>
      </c>
      <c r="CC18" s="25">
        <f t="shared" si="1"/>
        <v>2.9020406221923578E-3</v>
      </c>
      <c r="CD18" s="25">
        <f t="shared" si="2"/>
        <v>2.7456076850286277E-3</v>
      </c>
      <c r="CE18" s="25">
        <f t="shared" si="3"/>
        <v>2.7260882987307027E-3</v>
      </c>
      <c r="CF18" s="25">
        <f t="shared" si="4"/>
        <v>2.725830871799275E-3</v>
      </c>
      <c r="CG18" s="25">
        <f t="shared" si="5"/>
        <v>2.9179863865718015E-3</v>
      </c>
      <c r="CH18" s="25">
        <f t="shared" si="6"/>
        <v>2.7432850786786949E-3</v>
      </c>
      <c r="CI18" s="79">
        <f t="shared" si="7"/>
        <v>-0.9123822197967969</v>
      </c>
      <c r="CJ18" s="79">
        <f t="shared" si="8"/>
        <v>-1.6238754937666404E-2</v>
      </c>
      <c r="CK18" s="25">
        <f t="shared" si="9"/>
        <v>0</v>
      </c>
      <c r="CL18" s="79">
        <f t="shared" si="10"/>
        <v>-0.28009074688175961</v>
      </c>
      <c r="CM18" s="25">
        <f t="shared" si="11"/>
        <v>0</v>
      </c>
      <c r="CN18" s="79">
        <f t="shared" si="12"/>
        <v>-0.31433187107629851</v>
      </c>
      <c r="CO18" s="25" t="e">
        <f>+(#REF!-O18)/(O18+1E-50)</f>
        <v>#REF!</v>
      </c>
      <c r="CP18" s="25" t="e">
        <f>+(#REF!-P18)/(P18+1E-50)</f>
        <v>#REF!</v>
      </c>
      <c r="CQ18" s="79">
        <f t="shared" si="13"/>
        <v>2.2236270989996499E+48</v>
      </c>
    </row>
    <row r="19" spans="1:95" x14ac:dyDescent="0.3">
      <c r="A19" s="30" t="s">
        <v>18</v>
      </c>
      <c r="B19" s="28">
        <v>13605.078632000001</v>
      </c>
      <c r="C19" s="28"/>
      <c r="D19" s="28">
        <v>29786.342783</v>
      </c>
      <c r="E19" s="28">
        <v>968.00815499999999</v>
      </c>
      <c r="F19" s="28">
        <v>933.30885149000005</v>
      </c>
      <c r="G19" s="28">
        <v>876.82574899999997</v>
      </c>
      <c r="H19" s="28">
        <v>11152.039436999999</v>
      </c>
      <c r="I19" s="54">
        <v>62.710892825999998</v>
      </c>
      <c r="J19" s="54">
        <v>30.657042973999999</v>
      </c>
      <c r="K19" s="28">
        <v>1.125E-2</v>
      </c>
      <c r="L19" s="54">
        <v>490.48885888000001</v>
      </c>
      <c r="M19" s="28"/>
      <c r="N19" s="54">
        <v>36.107741933</v>
      </c>
      <c r="O19" s="28"/>
      <c r="P19" s="28"/>
      <c r="Q19" s="54"/>
      <c r="R19" s="28"/>
      <c r="S19" s="30" t="s">
        <v>18</v>
      </c>
      <c r="T19" s="28">
        <v>245.511608750145</v>
      </c>
      <c r="U19" s="28">
        <v>23.4751270921337</v>
      </c>
      <c r="V19" s="28">
        <v>23.273446217163499</v>
      </c>
      <c r="W19" s="28">
        <v>10.039485999406301</v>
      </c>
      <c r="X19" s="28">
        <v>184.44093211122399</v>
      </c>
      <c r="Y19" s="28">
        <v>28702.6227859846</v>
      </c>
      <c r="Z19" s="28">
        <v>1.12802697994344E-2</v>
      </c>
      <c r="AA19" s="28">
        <v>13639.9885147439</v>
      </c>
      <c r="AB19" s="28">
        <v>209.144938238874</v>
      </c>
      <c r="AC19" s="28">
        <v>4989.29148689668</v>
      </c>
      <c r="AD19" s="28">
        <v>106.916423704959</v>
      </c>
      <c r="AE19" s="28">
        <v>13.0139696760376</v>
      </c>
      <c r="AF19" s="28">
        <v>394.64771126316703</v>
      </c>
      <c r="AG19" s="28">
        <v>394.64771126316703</v>
      </c>
      <c r="AH19" s="28">
        <v>0</v>
      </c>
      <c r="AI19" s="28">
        <v>0</v>
      </c>
      <c r="AJ19" s="28">
        <v>138.93081044031601</v>
      </c>
      <c r="AK19" s="28">
        <v>1.5714788277665099</v>
      </c>
      <c r="AL19" s="28">
        <v>15.1081064783637</v>
      </c>
      <c r="AM19" s="28">
        <v>129.12788246554101</v>
      </c>
      <c r="AN19" s="28">
        <v>0.62915815737160796</v>
      </c>
      <c r="AO19" s="28">
        <v>0</v>
      </c>
      <c r="AP19" s="28">
        <v>0</v>
      </c>
      <c r="AQ19" s="28">
        <v>26878.6944610592</v>
      </c>
      <c r="AR19" s="28">
        <v>2986.5191885972499</v>
      </c>
      <c r="AS19" s="28">
        <v>29865.213649656402</v>
      </c>
      <c r="AT19" s="28">
        <v>3.09769169354092</v>
      </c>
      <c r="AU19" s="28">
        <v>374.60163462068999</v>
      </c>
      <c r="AV19" s="28">
        <v>10.6064087908419</v>
      </c>
      <c r="AW19" s="28">
        <v>5747.4163715423501</v>
      </c>
      <c r="AX19" s="28">
        <v>12.401038723325399</v>
      </c>
      <c r="AY19" s="28">
        <v>19.877092440130699</v>
      </c>
      <c r="AZ19" s="28">
        <v>57.492171416193997</v>
      </c>
      <c r="BA19" s="28">
        <v>11.732461229738099</v>
      </c>
      <c r="BB19" s="28">
        <v>3.1962934829279499</v>
      </c>
      <c r="BC19" s="28">
        <v>3.0788464582417001</v>
      </c>
      <c r="BD19" s="28">
        <v>970.51871167996796</v>
      </c>
      <c r="BE19" s="28">
        <v>935.74133531242001</v>
      </c>
      <c r="BF19" s="28">
        <v>34.777376367547902</v>
      </c>
      <c r="BG19" s="28">
        <v>4.8996484935707602E-2</v>
      </c>
      <c r="BH19" s="28">
        <v>1.2997769690195501E-2</v>
      </c>
      <c r="BI19" s="28">
        <v>131.450053485231</v>
      </c>
      <c r="BJ19" s="28">
        <v>0.118685529568059</v>
      </c>
      <c r="BK19" s="28">
        <v>141.31928634093299</v>
      </c>
      <c r="BL19" s="28">
        <v>33.910639583657101</v>
      </c>
      <c r="BM19" s="28">
        <v>17.784676535326302</v>
      </c>
      <c r="BN19" s="28">
        <v>353.769138551894</v>
      </c>
      <c r="BO19" s="28">
        <v>2496.2604560024101</v>
      </c>
      <c r="BP19" s="28">
        <v>23.117572934407001</v>
      </c>
      <c r="BQ19" s="28">
        <v>85.836191005803599</v>
      </c>
      <c r="BR19" s="28">
        <v>29.988784549572699</v>
      </c>
      <c r="BS19" s="28">
        <v>879.25197193360998</v>
      </c>
      <c r="BT19" s="28">
        <v>3341.4659841733301</v>
      </c>
      <c r="BU19" s="28">
        <v>0</v>
      </c>
      <c r="BV19" s="28">
        <v>2.3228338829815098</v>
      </c>
      <c r="BW19" s="28">
        <v>671.07561024170002</v>
      </c>
      <c r="BX19" s="28">
        <v>330.127298502938</v>
      </c>
      <c r="BY19" s="28">
        <v>11182.388994196301</v>
      </c>
      <c r="BZ19" s="28">
        <v>272.30597044725403</v>
      </c>
      <c r="CB19" s="25">
        <f t="shared" si="0"/>
        <v>2.5659449451316692E-3</v>
      </c>
      <c r="CC19" s="25">
        <f t="shared" si="1"/>
        <v>0</v>
      </c>
      <c r="CD19" s="25">
        <f t="shared" si="2"/>
        <v>2.6478868933656301E-3</v>
      </c>
      <c r="CE19" s="25">
        <f t="shared" si="3"/>
        <v>2.5935284398177164E-3</v>
      </c>
      <c r="CF19" s="25">
        <f t="shared" si="4"/>
        <v>2.6063010315787376E-3</v>
      </c>
      <c r="CG19" s="25">
        <f t="shared" si="5"/>
        <v>2.7670525601889073E-3</v>
      </c>
      <c r="CH19" s="25">
        <f t="shared" si="6"/>
        <v>2.7214356053663273E-3</v>
      </c>
      <c r="CI19" s="79">
        <f t="shared" si="7"/>
        <v>-0.6288771349223351</v>
      </c>
      <c r="CJ19" s="79">
        <f t="shared" si="8"/>
        <v>5.0162662220112653</v>
      </c>
      <c r="CK19" s="25">
        <f t="shared" si="9"/>
        <v>2.6906488386133384E-3</v>
      </c>
      <c r="CL19" s="79">
        <f t="shared" si="10"/>
        <v>-0.19539923462416683</v>
      </c>
      <c r="CM19" s="25">
        <f t="shared" si="11"/>
        <v>0</v>
      </c>
      <c r="CN19" s="79">
        <f t="shared" si="12"/>
        <v>2.5761827118722973</v>
      </c>
      <c r="CO19" s="25" t="e">
        <f>+(#REF!-O19)/(O19+1E-50)</f>
        <v>#REF!</v>
      </c>
      <c r="CP19" s="25" t="e">
        <f>+(#REF!-P19)/(P19+1E-50)</f>
        <v>#REF!</v>
      </c>
      <c r="CQ19" s="79">
        <f t="shared" si="13"/>
        <v>6.2915815737160791E+49</v>
      </c>
    </row>
    <row r="20" spans="1:95" x14ac:dyDescent="0.3">
      <c r="A20" s="30" t="s">
        <v>19</v>
      </c>
      <c r="B20" s="28">
        <v>42.158299999999997</v>
      </c>
      <c r="C20" s="28">
        <v>0</v>
      </c>
      <c r="D20" s="28">
        <v>24.647200000000002</v>
      </c>
      <c r="E20" s="28">
        <v>0.90460671260000003</v>
      </c>
      <c r="F20" s="28">
        <v>0.90460671260000003</v>
      </c>
      <c r="G20" s="28">
        <v>0.65406156000000004</v>
      </c>
      <c r="H20" s="28">
        <v>52.954324790000001</v>
      </c>
      <c r="I20" s="54"/>
      <c r="J20" s="54">
        <v>2.0313600000000001E-5</v>
      </c>
      <c r="K20" s="28"/>
      <c r="L20" s="54">
        <v>7.255219E-4</v>
      </c>
      <c r="M20" s="28"/>
      <c r="N20" s="54"/>
      <c r="O20" s="28"/>
      <c r="P20" s="28"/>
      <c r="Q20" s="54"/>
      <c r="R20" s="28"/>
      <c r="S20" s="30" t="s">
        <v>19</v>
      </c>
      <c r="T20" s="28">
        <v>0</v>
      </c>
      <c r="U20" s="28">
        <v>4.5905390826048104E-3</v>
      </c>
      <c r="V20" s="28">
        <v>4.5905390826048104E-3</v>
      </c>
      <c r="W20" s="28">
        <v>1.8498481704889299E-3</v>
      </c>
      <c r="X20" s="28">
        <v>9.8138879050667593E-2</v>
      </c>
      <c r="Y20" s="28">
        <v>37.056648120768998</v>
      </c>
      <c r="Z20" s="28">
        <v>0</v>
      </c>
      <c r="AA20" s="28">
        <v>42.271827642652802</v>
      </c>
      <c r="AB20" s="28">
        <v>9.6398108432281596E-2</v>
      </c>
      <c r="AC20" s="28">
        <v>6.5776620709337204</v>
      </c>
      <c r="AD20" s="28">
        <v>4.8965097618531801E-2</v>
      </c>
      <c r="AE20" s="28">
        <v>0</v>
      </c>
      <c r="AF20" s="28">
        <v>1.5838729712056501</v>
      </c>
      <c r="AG20" s="28">
        <v>1.5838729712056501</v>
      </c>
      <c r="AH20" s="28">
        <v>0</v>
      </c>
      <c r="AI20" s="28">
        <v>0</v>
      </c>
      <c r="AJ20" s="28">
        <v>4.7763091095718899E-2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22.2423539851298</v>
      </c>
      <c r="AR20" s="28">
        <v>2.4713644956651502</v>
      </c>
      <c r="AS20" s="28">
        <v>24.713718480794899</v>
      </c>
      <c r="AT20" s="28">
        <v>0</v>
      </c>
      <c r="AU20" s="28">
        <v>0.234236705947519</v>
      </c>
      <c r="AV20" s="28">
        <v>7.0613743613485601E-3</v>
      </c>
      <c r="AW20" s="28">
        <v>41.043646730269899</v>
      </c>
      <c r="AX20" s="28">
        <v>9.5536399962521702E-3</v>
      </c>
      <c r="AY20" s="28">
        <v>2.49223451666419E-2</v>
      </c>
      <c r="AZ20" s="28">
        <v>6.0367876563214698E-2</v>
      </c>
      <c r="BA20" s="28">
        <v>1.4122789397972801E-2</v>
      </c>
      <c r="BB20" s="28">
        <v>0</v>
      </c>
      <c r="BC20" s="28">
        <v>3.3230110727139402E-3</v>
      </c>
      <c r="BD20" s="28">
        <v>0.90706061189283305</v>
      </c>
      <c r="BE20" s="28">
        <v>0.90706061189283305</v>
      </c>
      <c r="BF20" s="28">
        <v>0</v>
      </c>
      <c r="BG20" s="28">
        <v>0</v>
      </c>
      <c r="BH20" s="28">
        <v>0</v>
      </c>
      <c r="BI20" s="28">
        <v>5.1219460859692298E-2</v>
      </c>
      <c r="BJ20" s="28">
        <v>0</v>
      </c>
      <c r="BK20" s="28">
        <v>0.16200540352849599</v>
      </c>
      <c r="BL20" s="28">
        <v>4.0291413658735599E-2</v>
      </c>
      <c r="BM20" s="28">
        <v>2.1599524683498902E-2</v>
      </c>
      <c r="BN20" s="28">
        <v>0.40501170764507799</v>
      </c>
      <c r="BO20" s="28">
        <v>9.24455713651348</v>
      </c>
      <c r="BP20" s="28">
        <v>2.2014666909175098E-2</v>
      </c>
      <c r="BQ20" s="28">
        <v>8.5567398050011803E-2</v>
      </c>
      <c r="BR20" s="28">
        <v>0</v>
      </c>
      <c r="BS20" s="28">
        <v>0.65582302705622098</v>
      </c>
      <c r="BT20" s="28">
        <v>23.622850238964901</v>
      </c>
      <c r="BU20" s="28">
        <v>0</v>
      </c>
      <c r="BV20" s="28">
        <v>0</v>
      </c>
      <c r="BW20" s="28">
        <v>0.42647532048832298</v>
      </c>
      <c r="BX20" s="28">
        <v>0.149646489293804</v>
      </c>
      <c r="BY20" s="28">
        <v>53.094258943875801</v>
      </c>
      <c r="BZ20" s="28">
        <v>0.13016412846938499</v>
      </c>
      <c r="CB20" s="25">
        <f t="shared" si="0"/>
        <v>2.692889482090244E-3</v>
      </c>
      <c r="CC20" s="25">
        <f t="shared" si="1"/>
        <v>0</v>
      </c>
      <c r="CD20" s="25">
        <f t="shared" si="2"/>
        <v>2.6988250509144048E-3</v>
      </c>
      <c r="CE20" s="25">
        <f t="shared" si="3"/>
        <v>2.7126697808598785E-3</v>
      </c>
      <c r="CF20" s="25">
        <f t="shared" si="4"/>
        <v>2.7126697808598785E-3</v>
      </c>
      <c r="CG20" s="25">
        <f t="shared" si="5"/>
        <v>2.6931212044030432E-3</v>
      </c>
      <c r="CH20" s="25">
        <f t="shared" si="6"/>
        <v>2.6425443895420017E-3</v>
      </c>
      <c r="CI20" s="79">
        <f t="shared" si="7"/>
        <v>4.5905390826048106E+47</v>
      </c>
      <c r="CJ20" s="79">
        <f t="shared" si="8"/>
        <v>4830.1908795421577</v>
      </c>
      <c r="CK20" s="25">
        <f t="shared" si="9"/>
        <v>0</v>
      </c>
      <c r="CL20" s="79">
        <f t="shared" si="10"/>
        <v>2182.0808569743381</v>
      </c>
      <c r="CM20" s="25">
        <f t="shared" si="11"/>
        <v>0</v>
      </c>
      <c r="CN20" s="79">
        <f t="shared" si="12"/>
        <v>0</v>
      </c>
      <c r="CO20" s="25" t="e">
        <f>+(#REF!-O20)/(O20+1E-50)</f>
        <v>#REF!</v>
      </c>
      <c r="CP20" s="25" t="e">
        <f>+(#REF!-P20)/(P20+1E-50)</f>
        <v>#REF!</v>
      </c>
      <c r="CQ20" s="79">
        <f t="shared" si="13"/>
        <v>0</v>
      </c>
    </row>
    <row r="21" spans="1:95" x14ac:dyDescent="0.3">
      <c r="A21" s="30" t="s">
        <v>20</v>
      </c>
      <c r="B21" s="28">
        <v>51.412346499999998</v>
      </c>
      <c r="C21" s="28">
        <v>24.471045</v>
      </c>
      <c r="D21" s="28">
        <v>156.60066399999999</v>
      </c>
      <c r="E21" s="28">
        <v>10.9592122</v>
      </c>
      <c r="F21" s="28">
        <v>10.9289641</v>
      </c>
      <c r="G21" s="28">
        <v>0.30768069999999997</v>
      </c>
      <c r="H21" s="28">
        <v>38.993071999999998</v>
      </c>
      <c r="I21" s="54">
        <v>1.5390297465</v>
      </c>
      <c r="J21" s="54">
        <v>0.45371041709999999</v>
      </c>
      <c r="K21" s="28"/>
      <c r="L21" s="54">
        <v>7.0743802567999996</v>
      </c>
      <c r="M21" s="28"/>
      <c r="N21" s="54">
        <v>0.49151</v>
      </c>
      <c r="O21" s="28"/>
      <c r="P21" s="28"/>
      <c r="Q21" s="54"/>
      <c r="R21" s="28"/>
      <c r="S21" s="30" t="s">
        <v>20</v>
      </c>
      <c r="T21" s="28">
        <v>0</v>
      </c>
      <c r="U21" s="28">
        <v>7.5988911914771695E-2</v>
      </c>
      <c r="V21" s="28">
        <v>7.5988911914771695E-2</v>
      </c>
      <c r="W21" s="28">
        <v>3.0626994147720799E-2</v>
      </c>
      <c r="X21" s="28">
        <v>1.4422695816342701</v>
      </c>
      <c r="Y21" s="28">
        <v>217.27557918151101</v>
      </c>
      <c r="Z21" s="28">
        <v>0</v>
      </c>
      <c r="AA21" s="28">
        <v>51.530721751351699</v>
      </c>
      <c r="AB21" s="28">
        <v>1.6156214526203501</v>
      </c>
      <c r="AC21" s="28">
        <v>35.506786690135002</v>
      </c>
      <c r="AD21" s="28">
        <v>0.81835303050126496</v>
      </c>
      <c r="AE21" s="28">
        <v>0</v>
      </c>
      <c r="AF21" s="28">
        <v>11.2795227954542</v>
      </c>
      <c r="AG21" s="28">
        <v>11.2795227954542</v>
      </c>
      <c r="AH21" s="28">
        <v>0</v>
      </c>
      <c r="AI21" s="28">
        <v>0</v>
      </c>
      <c r="AJ21" s="28">
        <v>0.79643791226197302</v>
      </c>
      <c r="AK21" s="28">
        <v>0</v>
      </c>
      <c r="AL21" s="28">
        <v>0</v>
      </c>
      <c r="AM21" s="28">
        <v>0</v>
      </c>
      <c r="AN21" s="28">
        <v>0</v>
      </c>
      <c r="AO21" s="28">
        <v>24.5230460159726</v>
      </c>
      <c r="AP21" s="28">
        <v>0</v>
      </c>
      <c r="AQ21" s="28">
        <v>141.28962178607401</v>
      </c>
      <c r="AR21" s="28">
        <v>15.698875745740899</v>
      </c>
      <c r="AS21" s="28">
        <v>156.988497531815</v>
      </c>
      <c r="AT21" s="28">
        <v>0</v>
      </c>
      <c r="AU21" s="28">
        <v>3.38166658639966</v>
      </c>
      <c r="AV21" s="28">
        <v>8.5301225990288596E-2</v>
      </c>
      <c r="AW21" s="28">
        <v>10.4221847926122</v>
      </c>
      <c r="AX21" s="28">
        <v>0.115401317371869</v>
      </c>
      <c r="AY21" s="28">
        <v>0.30102457051207798</v>
      </c>
      <c r="AZ21" s="28">
        <v>0.72915137375507899</v>
      </c>
      <c r="BA21" s="28">
        <v>0.17057924403512001</v>
      </c>
      <c r="BB21" s="28">
        <v>0</v>
      </c>
      <c r="BC21" s="28">
        <v>4.0137486510469098E-2</v>
      </c>
      <c r="BD21" s="28">
        <v>10.9863870712148</v>
      </c>
      <c r="BE21" s="28">
        <v>10.956142972381601</v>
      </c>
      <c r="BF21" s="28">
        <v>3.0244098833203899E-2</v>
      </c>
      <c r="BG21" s="28">
        <v>0</v>
      </c>
      <c r="BH21" s="28">
        <v>0</v>
      </c>
      <c r="BI21" s="28">
        <v>0.61873572424587997</v>
      </c>
      <c r="BJ21" s="28">
        <v>0</v>
      </c>
      <c r="BK21" s="28">
        <v>1.9567913931557499</v>
      </c>
      <c r="BL21" s="28">
        <v>0.48665936495863399</v>
      </c>
      <c r="BM21" s="28">
        <v>0.26088728098458303</v>
      </c>
      <c r="BN21" s="28">
        <v>4.8919657401742702</v>
      </c>
      <c r="BO21" s="28">
        <v>7.8763710477999496</v>
      </c>
      <c r="BP21" s="28">
        <v>0.265917777520572</v>
      </c>
      <c r="BQ21" s="28">
        <v>1.0335270093751501</v>
      </c>
      <c r="BR21" s="28">
        <v>6.3463791839591603E-5</v>
      </c>
      <c r="BS21" s="28">
        <v>0.308328695910977</v>
      </c>
      <c r="BT21" s="28">
        <v>3.38192078318272</v>
      </c>
      <c r="BU21" s="28">
        <v>0</v>
      </c>
      <c r="BV21" s="28">
        <v>0</v>
      </c>
      <c r="BW21" s="28">
        <v>0.55955080615479902</v>
      </c>
      <c r="BX21" s="28">
        <v>0.41268979515593701</v>
      </c>
      <c r="BY21" s="28">
        <v>39.097845422929097</v>
      </c>
      <c r="BZ21" s="28">
        <v>0.41695299376449602</v>
      </c>
      <c r="CB21" s="25">
        <f t="shared" si="0"/>
        <v>2.3024673917908158E-3</v>
      </c>
      <c r="CC21" s="25">
        <f t="shared" si="1"/>
        <v>2.1250018531125204E-3</v>
      </c>
      <c r="CD21" s="25">
        <f t="shared" si="2"/>
        <v>2.4765765476895108E-3</v>
      </c>
      <c r="CE21" s="25">
        <f t="shared" si="3"/>
        <v>2.4796372876875524E-3</v>
      </c>
      <c r="CF21" s="25">
        <f t="shared" si="4"/>
        <v>2.4868662878671987E-3</v>
      </c>
      <c r="CG21" s="25">
        <f t="shared" si="5"/>
        <v>2.1060661620213045E-3</v>
      </c>
      <c r="CH21" s="25">
        <f t="shared" si="6"/>
        <v>2.6869753408784907E-3</v>
      </c>
      <c r="CI21" s="79">
        <f t="shared" si="7"/>
        <v>-0.95062544301851049</v>
      </c>
      <c r="CJ21" s="79">
        <f t="shared" si="8"/>
        <v>2.1788328574267384</v>
      </c>
      <c r="CK21" s="25">
        <f t="shared" si="9"/>
        <v>0</v>
      </c>
      <c r="CL21" s="79">
        <f t="shared" si="10"/>
        <v>0.59441850536831908</v>
      </c>
      <c r="CM21" s="25">
        <f t="shared" si="11"/>
        <v>0</v>
      </c>
      <c r="CN21" s="79">
        <f t="shared" si="12"/>
        <v>-1</v>
      </c>
      <c r="CO21" s="25" t="e">
        <f>+(#REF!-O21)/(O21+1E-50)</f>
        <v>#REF!</v>
      </c>
      <c r="CP21" s="25" t="e">
        <f>+(#REF!-P21)/(P21+1E-50)</f>
        <v>#REF!</v>
      </c>
      <c r="CQ21" s="79">
        <f t="shared" si="13"/>
        <v>0</v>
      </c>
    </row>
    <row r="22" spans="1:95" x14ac:dyDescent="0.3">
      <c r="A22" s="30" t="s">
        <v>129</v>
      </c>
      <c r="B22" s="28">
        <v>156.19589999999999</v>
      </c>
      <c r="C22" s="28">
        <v>3.8254999999999999</v>
      </c>
      <c r="D22" s="28">
        <v>263.14659999999998</v>
      </c>
      <c r="E22" s="28">
        <v>14.415851657999999</v>
      </c>
      <c r="F22" s="28">
        <v>14.391551657999999</v>
      </c>
      <c r="G22" s="28">
        <v>2.165</v>
      </c>
      <c r="H22" s="28">
        <v>78.141400000000004</v>
      </c>
      <c r="I22" s="54">
        <v>7.6914182999999999E-3</v>
      </c>
      <c r="J22" s="54">
        <v>3.4974864999999999E-3</v>
      </c>
      <c r="K22" s="28"/>
      <c r="L22" s="54">
        <v>0.15026927800000001</v>
      </c>
      <c r="M22" s="28"/>
      <c r="N22" s="54"/>
      <c r="O22" s="28"/>
      <c r="P22" s="28"/>
      <c r="Q22" s="54"/>
      <c r="R22" s="28"/>
      <c r="S22" s="30" t="s">
        <v>129</v>
      </c>
      <c r="T22" s="28">
        <v>2.3478593482035102E-3</v>
      </c>
      <c r="U22" s="28">
        <v>0.180907267966503</v>
      </c>
      <c r="V22" s="28">
        <v>0.180907267966503</v>
      </c>
      <c r="W22" s="28">
        <v>7.2875016837620404E-2</v>
      </c>
      <c r="X22" s="28">
        <v>1.3490272962932</v>
      </c>
      <c r="Y22" s="28">
        <v>468.17275307927702</v>
      </c>
      <c r="Z22" s="28">
        <v>0</v>
      </c>
      <c r="AA22" s="28">
        <v>156.62185082293001</v>
      </c>
      <c r="AB22" s="28">
        <v>3.80026072918489</v>
      </c>
      <c r="AC22" s="28">
        <v>89.246913293380999</v>
      </c>
      <c r="AD22" s="28">
        <v>1.9293966305919801</v>
      </c>
      <c r="AE22" s="28">
        <v>0</v>
      </c>
      <c r="AF22" s="28">
        <v>8.3174460255221501</v>
      </c>
      <c r="AG22" s="28">
        <v>8.3174460255221501</v>
      </c>
      <c r="AH22" s="28">
        <v>0</v>
      </c>
      <c r="AI22" s="28">
        <v>0</v>
      </c>
      <c r="AJ22" s="28">
        <v>1.8814138610961</v>
      </c>
      <c r="AK22" s="28">
        <v>0</v>
      </c>
      <c r="AL22" s="28">
        <v>9.6134587939615199E-4</v>
      </c>
      <c r="AM22" s="28">
        <v>0</v>
      </c>
      <c r="AN22" s="28">
        <v>0</v>
      </c>
      <c r="AO22" s="28">
        <v>3.8358984619454599</v>
      </c>
      <c r="AP22" s="28">
        <v>0</v>
      </c>
      <c r="AQ22" s="28">
        <v>237.453442974697</v>
      </c>
      <c r="AR22" s="28">
        <v>26.383704458340802</v>
      </c>
      <c r="AS22" s="28">
        <v>263.83714743303801</v>
      </c>
      <c r="AT22" s="28">
        <v>8.7072315216852494E-6</v>
      </c>
      <c r="AU22" s="28">
        <v>10.157033803548901</v>
      </c>
      <c r="AV22" s="28">
        <v>0.11215922190071401</v>
      </c>
      <c r="AW22" s="28">
        <v>26.760596991199002</v>
      </c>
      <c r="AX22" s="28">
        <v>0.15175879770939699</v>
      </c>
      <c r="AY22" s="28">
        <v>0.395860999035478</v>
      </c>
      <c r="AZ22" s="28">
        <v>0.97710430011519001</v>
      </c>
      <c r="BA22" s="28">
        <v>0.224325182636396</v>
      </c>
      <c r="BB22" s="28">
        <v>0</v>
      </c>
      <c r="BC22" s="28">
        <v>5.2781860703163798E-2</v>
      </c>
      <c r="BD22" s="28">
        <v>14.455344457940701</v>
      </c>
      <c r="BE22" s="28">
        <v>14.4309772274419</v>
      </c>
      <c r="BF22" s="28">
        <v>2.4367230498740601E-2</v>
      </c>
      <c r="BG22" s="28">
        <v>0</v>
      </c>
      <c r="BH22" s="28">
        <v>0</v>
      </c>
      <c r="BI22" s="28">
        <v>0.81364429085578205</v>
      </c>
      <c r="BJ22" s="28">
        <v>0</v>
      </c>
      <c r="BK22" s="28">
        <v>2.5742414314610498</v>
      </c>
      <c r="BL22" s="28">
        <v>0.63996714067141802</v>
      </c>
      <c r="BM22" s="28">
        <v>0.34310354997051301</v>
      </c>
      <c r="BN22" s="28">
        <v>6.4371629917822899</v>
      </c>
      <c r="BO22" s="28">
        <v>22.295515234195399</v>
      </c>
      <c r="BP22" s="28">
        <v>0.34967419010455503</v>
      </c>
      <c r="BQ22" s="28">
        <v>1.35919317581308</v>
      </c>
      <c r="BR22" s="28">
        <v>9.4682927958465202E-8</v>
      </c>
      <c r="BS22" s="28">
        <v>2.1709337681553298</v>
      </c>
      <c r="BT22" s="28">
        <v>4.9988890592413604</v>
      </c>
      <c r="BU22" s="28">
        <v>0</v>
      </c>
      <c r="BV22" s="28">
        <v>0</v>
      </c>
      <c r="BW22" s="28">
        <v>0.58258897212358596</v>
      </c>
      <c r="BX22" s="28">
        <v>0.29646990857053501</v>
      </c>
      <c r="BY22" s="28">
        <v>78.355234908425402</v>
      </c>
      <c r="BZ22" s="28">
        <v>0.70259899241388801</v>
      </c>
      <c r="CB22" s="25">
        <f t="shared" si="0"/>
        <v>2.7270294734370077E-3</v>
      </c>
      <c r="CC22" s="25">
        <f t="shared" si="1"/>
        <v>2.7181968227578132E-3</v>
      </c>
      <c r="CD22" s="25">
        <f t="shared" si="2"/>
        <v>2.6241928759027644E-3</v>
      </c>
      <c r="CE22" s="25">
        <f t="shared" si="3"/>
        <v>2.7395398397280953E-3</v>
      </c>
      <c r="CF22" s="25">
        <f t="shared" si="4"/>
        <v>2.739494001675996E-3</v>
      </c>
      <c r="CG22" s="25">
        <f t="shared" si="5"/>
        <v>2.7407705105449215E-3</v>
      </c>
      <c r="CH22" s="25">
        <f t="shared" si="6"/>
        <v>2.7365123791664521E-3</v>
      </c>
      <c r="CI22" s="79">
        <f t="shared" si="7"/>
        <v>22.520664318374546</v>
      </c>
      <c r="CJ22" s="79">
        <f t="shared" si="8"/>
        <v>384.71336766938202</v>
      </c>
      <c r="CK22" s="25">
        <f t="shared" si="9"/>
        <v>0</v>
      </c>
      <c r="CL22" s="79">
        <f t="shared" si="10"/>
        <v>54.350276092510072</v>
      </c>
      <c r="CM22" s="25">
        <f t="shared" si="11"/>
        <v>0</v>
      </c>
      <c r="CN22" s="79">
        <f t="shared" si="12"/>
        <v>0</v>
      </c>
      <c r="CO22" s="25" t="e">
        <f>+(#REF!-O22)/(O22+1E-50)</f>
        <v>#REF!</v>
      </c>
      <c r="CP22" s="25" t="e">
        <f>+(#REF!-P22)/(P22+1E-50)</f>
        <v>#REF!</v>
      </c>
      <c r="CQ22" s="79">
        <f t="shared" si="13"/>
        <v>0</v>
      </c>
    </row>
    <row r="23" spans="1:95" x14ac:dyDescent="0.3">
      <c r="A23" s="30" t="s">
        <v>22</v>
      </c>
      <c r="B23" s="28">
        <v>4191.1922634000002</v>
      </c>
      <c r="C23" s="28">
        <v>6.9154464999999998</v>
      </c>
      <c r="D23" s="28">
        <v>10713.903700999999</v>
      </c>
      <c r="E23" s="28">
        <v>163.08504133</v>
      </c>
      <c r="F23" s="28">
        <v>163.08250221</v>
      </c>
      <c r="G23" s="28">
        <v>372.52151400000002</v>
      </c>
      <c r="H23" s="28">
        <v>1318.9606245</v>
      </c>
      <c r="I23" s="54">
        <v>42.705881177999998</v>
      </c>
      <c r="J23" s="54">
        <v>7.5359845396000003</v>
      </c>
      <c r="K23" s="28"/>
      <c r="L23" s="54">
        <v>238.16580954</v>
      </c>
      <c r="M23" s="28"/>
      <c r="N23" s="54">
        <v>18.856663187999999</v>
      </c>
      <c r="O23" s="28"/>
      <c r="P23" s="28"/>
      <c r="Q23" s="54"/>
      <c r="R23" s="28"/>
      <c r="S23" s="30" t="s">
        <v>22</v>
      </c>
      <c r="T23" s="28">
        <v>0.22139861421169699</v>
      </c>
      <c r="U23" s="28">
        <v>2.9031038941940701</v>
      </c>
      <c r="V23" s="28">
        <v>2.89956621088694</v>
      </c>
      <c r="W23" s="28">
        <v>1.1551910193375501</v>
      </c>
      <c r="X23" s="28">
        <v>20.561720357862999</v>
      </c>
      <c r="Y23" s="28">
        <v>7663.6675260442298</v>
      </c>
      <c r="Z23" s="28">
        <v>0</v>
      </c>
      <c r="AA23" s="28">
        <v>4202.5429632870901</v>
      </c>
      <c r="AB23" s="28">
        <v>55.273122529311301</v>
      </c>
      <c r="AC23" s="28">
        <v>1360.94761585079</v>
      </c>
      <c r="AD23" s="28">
        <v>28.331067208890001</v>
      </c>
      <c r="AE23" s="28">
        <v>0.163675129444184</v>
      </c>
      <c r="AF23" s="28">
        <v>90.675684460449304</v>
      </c>
      <c r="AG23" s="28">
        <v>90.675684460449304</v>
      </c>
      <c r="AH23" s="28">
        <v>0</v>
      </c>
      <c r="AI23" s="28">
        <v>0</v>
      </c>
      <c r="AJ23" s="28">
        <v>28.919123481208398</v>
      </c>
      <c r="AK23" s="28">
        <v>3.0141953688809699E-2</v>
      </c>
      <c r="AL23" s="28">
        <v>6.0256306276096003E-2</v>
      </c>
      <c r="AM23" s="28">
        <v>0.33258782679003801</v>
      </c>
      <c r="AN23" s="28">
        <v>1.1015713272049E-2</v>
      </c>
      <c r="AO23" s="28">
        <v>6.9344923771446796</v>
      </c>
      <c r="AP23" s="28">
        <v>0</v>
      </c>
      <c r="AQ23" s="28">
        <v>9668.5098871581795</v>
      </c>
      <c r="AR23" s="28">
        <v>1074.27989986276</v>
      </c>
      <c r="AS23" s="28">
        <v>10742.7897870209</v>
      </c>
      <c r="AT23" s="28">
        <v>3.5737020127859197E-2</v>
      </c>
      <c r="AU23" s="28">
        <v>105.846007798966</v>
      </c>
      <c r="AV23" s="28">
        <v>1.28229432050794</v>
      </c>
      <c r="AW23" s="28">
        <v>564.15330868834894</v>
      </c>
      <c r="AX23" s="28">
        <v>1.7297583887630399</v>
      </c>
      <c r="AY23" s="28">
        <v>4.4765823792500896</v>
      </c>
      <c r="AZ23" s="28">
        <v>10.924541955389399</v>
      </c>
      <c r="BA23" s="28">
        <v>2.54166081169772</v>
      </c>
      <c r="BB23" s="28">
        <v>0</v>
      </c>
      <c r="BC23" s="28">
        <v>0.59789161907438904</v>
      </c>
      <c r="BD23" s="28">
        <v>163.51801048218999</v>
      </c>
      <c r="BE23" s="28">
        <v>163.51546441628301</v>
      </c>
      <c r="BF23" s="28">
        <v>2.54606590717438E-3</v>
      </c>
      <c r="BG23" s="28">
        <v>3.6959671952247597E-4</v>
      </c>
      <c r="BH23" s="28">
        <v>8.1657434812082994E-5</v>
      </c>
      <c r="BI23" s="28">
        <v>9.3156824222181704</v>
      </c>
      <c r="BJ23" s="28">
        <v>2.1830453545858801E-4</v>
      </c>
      <c r="BK23" s="28">
        <v>29.154440451947401</v>
      </c>
      <c r="BL23" s="28">
        <v>7.2605627751781503</v>
      </c>
      <c r="BM23" s="28">
        <v>3.8865743167049698</v>
      </c>
      <c r="BN23" s="28">
        <v>72.888852375866094</v>
      </c>
      <c r="BO23" s="28">
        <v>393.356493660848</v>
      </c>
      <c r="BP23" s="28">
        <v>3.96920829237696</v>
      </c>
      <c r="BQ23" s="28">
        <v>15.4209090615475</v>
      </c>
      <c r="BR23" s="28">
        <v>6.58356870713247E-2</v>
      </c>
      <c r="BS23" s="28">
        <v>373.51846621732102</v>
      </c>
      <c r="BT23" s="28">
        <v>270.82721420356302</v>
      </c>
      <c r="BU23" s="28">
        <v>0</v>
      </c>
      <c r="BV23" s="28">
        <v>0.13639642451852499</v>
      </c>
      <c r="BW23" s="28">
        <v>13.0130979432278</v>
      </c>
      <c r="BX23" s="28">
        <v>9.5714798771238208</v>
      </c>
      <c r="BY23" s="28">
        <v>1322.56853365079</v>
      </c>
      <c r="BZ23" s="28">
        <v>10.633694329228801</v>
      </c>
      <c r="CB23" s="25">
        <f t="shared" si="0"/>
        <v>2.7082269611468169E-3</v>
      </c>
      <c r="CC23" s="25">
        <f t="shared" si="1"/>
        <v>2.754106642959317E-3</v>
      </c>
      <c r="CD23" s="25">
        <f t="shared" si="2"/>
        <v>2.6961308246782629E-3</v>
      </c>
      <c r="CE23" s="25">
        <f t="shared" si="3"/>
        <v>2.6548673542283454E-3</v>
      </c>
      <c r="CF23" s="25">
        <f t="shared" si="4"/>
        <v>2.654866097930521E-3</v>
      </c>
      <c r="CG23" s="25">
        <f t="shared" si="5"/>
        <v>2.6762272240765006E-3</v>
      </c>
      <c r="CH23" s="25">
        <f t="shared" si="6"/>
        <v>2.7354183921583512E-3</v>
      </c>
      <c r="CI23" s="79">
        <f t="shared" si="7"/>
        <v>-0.93210381964017042</v>
      </c>
      <c r="CJ23" s="79">
        <f t="shared" si="8"/>
        <v>1.7284716747779296</v>
      </c>
      <c r="CK23" s="25">
        <f t="shared" si="9"/>
        <v>0</v>
      </c>
      <c r="CL23" s="79">
        <f t="shared" si="10"/>
        <v>-0.61927497219024508</v>
      </c>
      <c r="CM23" s="25">
        <f t="shared" si="11"/>
        <v>0</v>
      </c>
      <c r="CN23" s="79">
        <f t="shared" si="12"/>
        <v>-0.98236231811142005</v>
      </c>
      <c r="CO23" s="25" t="e">
        <f>+(#REF!-O23)/(O23+1E-50)</f>
        <v>#REF!</v>
      </c>
      <c r="CP23" s="25" t="e">
        <f>+(#REF!-P23)/(P23+1E-50)</f>
        <v>#REF!</v>
      </c>
      <c r="CQ23" s="79">
        <f t="shared" si="13"/>
        <v>1.1015713272049E+48</v>
      </c>
    </row>
    <row r="24" spans="1:95" x14ac:dyDescent="0.3">
      <c r="A24" s="30" t="s">
        <v>23</v>
      </c>
      <c r="B24" s="28">
        <v>473.73971849999998</v>
      </c>
      <c r="C24" s="28">
        <v>52.48264665</v>
      </c>
      <c r="D24" s="28">
        <v>2836.9088649999999</v>
      </c>
      <c r="E24" s="28">
        <v>22.641186092000002</v>
      </c>
      <c r="F24" s="28">
        <v>7.3535712531000001</v>
      </c>
      <c r="G24" s="28">
        <v>151.49112521999999</v>
      </c>
      <c r="H24" s="28">
        <v>166.46047215999999</v>
      </c>
      <c r="I24" s="54">
        <v>5.1155668278000004</v>
      </c>
      <c r="J24" s="54">
        <v>1.1021770393999999</v>
      </c>
      <c r="K24" s="28"/>
      <c r="L24" s="54">
        <v>35.675509136000002</v>
      </c>
      <c r="M24" s="28"/>
      <c r="N24" s="54">
        <v>1.6166705123</v>
      </c>
      <c r="O24" s="28"/>
      <c r="P24" s="28"/>
      <c r="Q24" s="54"/>
      <c r="R24" s="28"/>
      <c r="S24" s="30" t="s">
        <v>23</v>
      </c>
      <c r="T24" s="28">
        <v>5.9458975247606302E-3</v>
      </c>
      <c r="U24" s="28">
        <v>0.25272138277196898</v>
      </c>
      <c r="V24" s="28">
        <v>0.25272138277196898</v>
      </c>
      <c r="W24" s="28">
        <v>0.10186598086700099</v>
      </c>
      <c r="X24" s="28">
        <v>1.77401902600882</v>
      </c>
      <c r="Y24" s="28">
        <v>668.24915893676496</v>
      </c>
      <c r="Z24" s="28">
        <v>0</v>
      </c>
      <c r="AA24" s="28">
        <v>475.028993164128</v>
      </c>
      <c r="AB24" s="28">
        <v>5.3207457505486797</v>
      </c>
      <c r="AC24" s="28">
        <v>119.58279394915699</v>
      </c>
      <c r="AD24" s="28">
        <v>2.7004095445369201</v>
      </c>
      <c r="AE24" s="28">
        <v>2.0797849935349402</v>
      </c>
      <c r="AF24" s="28">
        <v>16.3724022545194</v>
      </c>
      <c r="AG24" s="28">
        <v>16.3724022545194</v>
      </c>
      <c r="AH24" s="28">
        <v>0</v>
      </c>
      <c r="AI24" s="28">
        <v>0</v>
      </c>
      <c r="AJ24" s="28">
        <v>5.5929967296593404</v>
      </c>
      <c r="AK24" s="28">
        <v>1.0519717863476399E-2</v>
      </c>
      <c r="AL24" s="28">
        <v>3.2138675330831098E-3</v>
      </c>
      <c r="AM24" s="28">
        <v>0</v>
      </c>
      <c r="AN24" s="28">
        <v>0</v>
      </c>
      <c r="AO24" s="28">
        <v>52.625121810325297</v>
      </c>
      <c r="AP24" s="28">
        <v>0</v>
      </c>
      <c r="AQ24" s="28">
        <v>2560.1907839761402</v>
      </c>
      <c r="AR24" s="28">
        <v>284.46591240860403</v>
      </c>
      <c r="AS24" s="28">
        <v>2844.6566963847399</v>
      </c>
      <c r="AT24" s="28">
        <v>3.02679669416933E-6</v>
      </c>
      <c r="AU24" s="28">
        <v>11.149075188891899</v>
      </c>
      <c r="AV24" s="28">
        <v>6.0179239637119103E-2</v>
      </c>
      <c r="AW24" s="28">
        <v>79.723284308375696</v>
      </c>
      <c r="AX24" s="28">
        <v>8.1905479403539594E-2</v>
      </c>
      <c r="AY24" s="28">
        <v>0.19859423025049999</v>
      </c>
      <c r="AZ24" s="28">
        <v>0.52374532886786995</v>
      </c>
      <c r="BA24" s="28">
        <v>0.11605192812789</v>
      </c>
      <c r="BB24" s="28">
        <v>1.6412176127250799E-4</v>
      </c>
      <c r="BC24" s="28">
        <v>2.78435035835028E-2</v>
      </c>
      <c r="BD24" s="28">
        <v>22.7031618362447</v>
      </c>
      <c r="BE24" s="28">
        <v>7.3736664700956798</v>
      </c>
      <c r="BF24" s="28">
        <v>15.3294953661491</v>
      </c>
      <c r="BG24" s="28">
        <v>5.8188991220092605E-4</v>
      </c>
      <c r="BH24" s="28">
        <v>9.7028720712974103E-5</v>
      </c>
      <c r="BI24" s="28">
        <v>0.46042632836301201</v>
      </c>
      <c r="BJ24" s="28">
        <v>5.7612063691529498E-5</v>
      </c>
      <c r="BK24" s="28">
        <v>1.29573119716926</v>
      </c>
      <c r="BL24" s="28">
        <v>0.320892304394363</v>
      </c>
      <c r="BM24" s="28">
        <v>0.172168935565954</v>
      </c>
      <c r="BN24" s="28">
        <v>3.2447126561175401</v>
      </c>
      <c r="BO24" s="28">
        <v>31.4073499449187</v>
      </c>
      <c r="BP24" s="28">
        <v>0.18802810777724399</v>
      </c>
      <c r="BQ24" s="28">
        <v>0.68218541741430905</v>
      </c>
      <c r="BR24" s="28">
        <v>3.0116096569057099E-4</v>
      </c>
      <c r="BS24" s="28">
        <v>151.89953819077601</v>
      </c>
      <c r="BT24" s="28">
        <v>41.917320906702102</v>
      </c>
      <c r="BU24" s="28">
        <v>0</v>
      </c>
      <c r="BV24" s="28">
        <v>0</v>
      </c>
      <c r="BW24" s="28">
        <v>3.9546486663118801</v>
      </c>
      <c r="BX24" s="28">
        <v>3.5940652908085702</v>
      </c>
      <c r="BY24" s="28">
        <v>166.915544148658</v>
      </c>
      <c r="BZ24" s="28">
        <v>3.618769497712</v>
      </c>
      <c r="CB24" s="25">
        <f t="shared" si="0"/>
        <v>2.7214831557933125E-3</v>
      </c>
      <c r="CC24" s="25">
        <f t="shared" si="1"/>
        <v>2.7147098978343382E-3</v>
      </c>
      <c r="CD24" s="25">
        <f t="shared" si="2"/>
        <v>2.7310822283817138E-3</v>
      </c>
      <c r="CE24" s="25">
        <f t="shared" si="3"/>
        <v>2.7373011286982271E-3</v>
      </c>
      <c r="CF24" s="25">
        <f t="shared" si="4"/>
        <v>2.7327153438824981E-3</v>
      </c>
      <c r="CG24" s="25">
        <f t="shared" si="5"/>
        <v>2.6959531139723021E-3</v>
      </c>
      <c r="CH24" s="25">
        <f t="shared" si="6"/>
        <v>2.7338141166666596E-3</v>
      </c>
      <c r="CI24" s="79">
        <f t="shared" si="7"/>
        <v>-0.95059757964677893</v>
      </c>
      <c r="CJ24" s="79">
        <f t="shared" si="8"/>
        <v>0.60955904776836545</v>
      </c>
      <c r="CK24" s="25">
        <f t="shared" si="9"/>
        <v>0</v>
      </c>
      <c r="CL24" s="79">
        <f t="shared" si="10"/>
        <v>-0.54107446113507374</v>
      </c>
      <c r="CM24" s="25">
        <f t="shared" si="11"/>
        <v>0</v>
      </c>
      <c r="CN24" s="79">
        <f t="shared" si="12"/>
        <v>-1</v>
      </c>
      <c r="CO24" s="25" t="e">
        <f>+(#REF!-O24)/(O24+1E-50)</f>
        <v>#REF!</v>
      </c>
      <c r="CP24" s="25" t="e">
        <f>+(#REF!-P24)/(P24+1E-50)</f>
        <v>#REF!</v>
      </c>
      <c r="CQ24" s="79">
        <f t="shared" si="13"/>
        <v>0</v>
      </c>
    </row>
    <row r="25" spans="1:95" x14ac:dyDescent="0.3">
      <c r="A25" s="30" t="s">
        <v>24</v>
      </c>
      <c r="B25" s="28">
        <v>2450.1055142999999</v>
      </c>
      <c r="C25" s="28">
        <v>1.67</v>
      </c>
      <c r="D25" s="28">
        <v>12266.283299000001</v>
      </c>
      <c r="E25" s="28">
        <v>232.8629455</v>
      </c>
      <c r="F25" s="28">
        <v>230.52294549999999</v>
      </c>
      <c r="G25" s="28">
        <v>638.29999999999995</v>
      </c>
      <c r="H25" s="28">
        <v>1480.547487</v>
      </c>
      <c r="I25" s="54">
        <v>30.432661628000002</v>
      </c>
      <c r="J25" s="54">
        <v>17.429700613000001</v>
      </c>
      <c r="K25" s="28"/>
      <c r="L25" s="54">
        <v>217.23903508000001</v>
      </c>
      <c r="M25" s="28"/>
      <c r="N25" s="54">
        <v>9.6486218478999994</v>
      </c>
      <c r="O25" s="28"/>
      <c r="P25" s="28"/>
      <c r="Q25" s="54"/>
      <c r="R25" s="28"/>
      <c r="S25" s="30" t="s">
        <v>24</v>
      </c>
      <c r="T25" s="28">
        <v>3.7420273675414699</v>
      </c>
      <c r="U25" s="28">
        <v>3.9919141727967302</v>
      </c>
      <c r="V25" s="28">
        <v>3.9918786271217002</v>
      </c>
      <c r="W25" s="28">
        <v>0.87207593038773701</v>
      </c>
      <c r="X25" s="28">
        <v>15.6930147464582</v>
      </c>
      <c r="Y25" s="28">
        <v>6169.4777329796398</v>
      </c>
      <c r="Z25" s="28">
        <v>0</v>
      </c>
      <c r="AA25" s="28">
        <v>2456.7805155067499</v>
      </c>
      <c r="AB25" s="28">
        <v>47.317683207681</v>
      </c>
      <c r="AC25" s="28">
        <v>1090.5297654731201</v>
      </c>
      <c r="AD25" s="28">
        <v>26.792683522639798</v>
      </c>
      <c r="AE25" s="28">
        <v>2.4507296089453101</v>
      </c>
      <c r="AF25" s="28">
        <v>147.136541982561</v>
      </c>
      <c r="AG25" s="28">
        <v>147.136541982561</v>
      </c>
      <c r="AH25" s="28">
        <v>0</v>
      </c>
      <c r="AI25" s="28">
        <v>0</v>
      </c>
      <c r="AJ25" s="28">
        <v>26.577666117738602</v>
      </c>
      <c r="AK25" s="28">
        <v>1.45356762862712E-2</v>
      </c>
      <c r="AL25" s="28">
        <v>9.0880811779559603E-2</v>
      </c>
      <c r="AM25" s="28">
        <v>1.12976075451934</v>
      </c>
      <c r="AN25" s="28">
        <v>4.9232433949271696E-4</v>
      </c>
      <c r="AO25" s="28">
        <v>1.6746496800542301</v>
      </c>
      <c r="AP25" s="28">
        <v>0</v>
      </c>
      <c r="AQ25" s="28">
        <v>11070.000172842299</v>
      </c>
      <c r="AR25" s="28">
        <v>1229.99882455287</v>
      </c>
      <c r="AS25" s="28">
        <v>12299.9989973952</v>
      </c>
      <c r="AT25" s="28">
        <v>2.23773429190299E-4</v>
      </c>
      <c r="AU25" s="28">
        <v>90.484518067647699</v>
      </c>
      <c r="AV25" s="28">
        <v>1.9618773407849499</v>
      </c>
      <c r="AW25" s="28">
        <v>712.99976282089301</v>
      </c>
      <c r="AX25" s="28">
        <v>2.58369638739617</v>
      </c>
      <c r="AY25" s="28">
        <v>6.1733357820069701</v>
      </c>
      <c r="AZ25" s="28">
        <v>15.0383849378021</v>
      </c>
      <c r="BA25" s="28">
        <v>3.4930140566698</v>
      </c>
      <c r="BB25" s="28">
        <v>2.60121231060918E-2</v>
      </c>
      <c r="BC25" s="28">
        <v>0.83852842873283795</v>
      </c>
      <c r="BD25" s="28">
        <v>233.49999301413399</v>
      </c>
      <c r="BE25" s="28">
        <v>231.15500082731401</v>
      </c>
      <c r="BF25" s="28">
        <v>2.3449921868196699</v>
      </c>
      <c r="BG25" s="28">
        <v>0</v>
      </c>
      <c r="BH25" s="28">
        <v>0</v>
      </c>
      <c r="BI25" s="28">
        <v>15.370913484239701</v>
      </c>
      <c r="BJ25" s="28">
        <v>0</v>
      </c>
      <c r="BK25" s="28">
        <v>40.556523729558997</v>
      </c>
      <c r="BL25" s="28">
        <v>9.9569296745426907</v>
      </c>
      <c r="BM25" s="28">
        <v>5.3408673463516303</v>
      </c>
      <c r="BN25" s="28">
        <v>101.397973458555</v>
      </c>
      <c r="BO25" s="28">
        <v>361.62458000788303</v>
      </c>
      <c r="BP25" s="28">
        <v>5.6642848523730001</v>
      </c>
      <c r="BQ25" s="28">
        <v>21.254090063878898</v>
      </c>
      <c r="BR25" s="28">
        <v>1.4985691613149501</v>
      </c>
      <c r="BS25" s="28">
        <v>640.04577944476603</v>
      </c>
      <c r="BT25" s="28">
        <v>369.96977198341398</v>
      </c>
      <c r="BU25" s="28">
        <v>0</v>
      </c>
      <c r="BV25" s="28">
        <v>1.3964459168835401E-3</v>
      </c>
      <c r="BW25" s="28">
        <v>20.767766346794399</v>
      </c>
      <c r="BX25" s="28">
        <v>17.6386063161798</v>
      </c>
      <c r="BY25" s="28">
        <v>1484.5844575251999</v>
      </c>
      <c r="BZ25" s="28">
        <v>14.708596059185901</v>
      </c>
      <c r="CB25" s="25">
        <f t="shared" si="0"/>
        <v>2.7243729577324351E-3</v>
      </c>
      <c r="CC25" s="25">
        <f t="shared" si="1"/>
        <v>2.784239553431237E-3</v>
      </c>
      <c r="CD25" s="25">
        <f t="shared" si="2"/>
        <v>2.7486482721255684E-3</v>
      </c>
      <c r="CE25" s="25">
        <f t="shared" si="3"/>
        <v>2.7357186982503263E-3</v>
      </c>
      <c r="CF25" s="25">
        <f t="shared" si="4"/>
        <v>2.7418326012757831E-3</v>
      </c>
      <c r="CG25" s="25">
        <f t="shared" si="5"/>
        <v>2.7350453466490239E-3</v>
      </c>
      <c r="CH25" s="25">
        <f t="shared" si="6"/>
        <v>2.7266741260558273E-3</v>
      </c>
      <c r="CI25" s="79">
        <f t="shared" si="7"/>
        <v>-0.86882913246572835</v>
      </c>
      <c r="CJ25" s="79">
        <f t="shared" si="8"/>
        <v>-9.9639454807760056E-2</v>
      </c>
      <c r="CK25" s="25">
        <f t="shared" si="9"/>
        <v>0</v>
      </c>
      <c r="CL25" s="79">
        <f t="shared" si="10"/>
        <v>-0.32269749804229803</v>
      </c>
      <c r="CM25" s="25">
        <f t="shared" si="11"/>
        <v>0</v>
      </c>
      <c r="CN25" s="79">
        <f t="shared" si="12"/>
        <v>-0.88290962457345856</v>
      </c>
      <c r="CO25" s="25" t="e">
        <f>+(#REF!-O25)/(O25+1E-50)</f>
        <v>#REF!</v>
      </c>
      <c r="CP25" s="25" t="e">
        <f>+(#REF!-P25)/(P25+1E-50)</f>
        <v>#REF!</v>
      </c>
      <c r="CQ25" s="79">
        <f t="shared" si="13"/>
        <v>4.9232433949271697E+46</v>
      </c>
    </row>
    <row r="26" spans="1:95" x14ac:dyDescent="0.3">
      <c r="A26" s="30" t="s">
        <v>25</v>
      </c>
      <c r="B26" s="28">
        <v>844.4742</v>
      </c>
      <c r="C26" s="28">
        <v>3.3000000000000002E-2</v>
      </c>
      <c r="D26" s="28">
        <v>3979.4769000000001</v>
      </c>
      <c r="E26" s="28">
        <v>76.374099999999999</v>
      </c>
      <c r="F26" s="28">
        <v>76.320400000000006</v>
      </c>
      <c r="G26" s="28">
        <v>3.4881000000000002</v>
      </c>
      <c r="H26" s="28">
        <v>219.864</v>
      </c>
      <c r="I26" s="54">
        <v>11.662034198000001</v>
      </c>
      <c r="J26" s="54">
        <v>3.0388173346</v>
      </c>
      <c r="K26" s="28"/>
      <c r="L26" s="54">
        <v>84.237827985999999</v>
      </c>
      <c r="M26" s="28"/>
      <c r="N26" s="54">
        <v>3.8623408699000001</v>
      </c>
      <c r="O26" s="28"/>
      <c r="P26" s="28"/>
      <c r="Q26" s="54"/>
      <c r="R26" s="28"/>
      <c r="S26" s="30" t="s">
        <v>25</v>
      </c>
      <c r="T26" s="28">
        <v>5.9816520400138703E-3</v>
      </c>
      <c r="U26" s="28">
        <v>0.50963764048307703</v>
      </c>
      <c r="V26" s="28">
        <v>0.50940659359539597</v>
      </c>
      <c r="W26" s="28">
        <v>0.211125178787678</v>
      </c>
      <c r="X26" s="28">
        <v>2.07864645455032</v>
      </c>
      <c r="Y26" s="28">
        <v>1355.01047733578</v>
      </c>
      <c r="Z26" s="28">
        <v>0</v>
      </c>
      <c r="AA26" s="28">
        <v>846.78886379294397</v>
      </c>
      <c r="AB26" s="28">
        <v>10.6520717038158</v>
      </c>
      <c r="AC26" s="28">
        <v>239.57243504565901</v>
      </c>
      <c r="AD26" s="28">
        <v>5.3864613612976298</v>
      </c>
      <c r="AE26" s="28">
        <v>1.30119858990348E-2</v>
      </c>
      <c r="AF26" s="28">
        <v>31.3332252327865</v>
      </c>
      <c r="AG26" s="28">
        <v>31.3332252327865</v>
      </c>
      <c r="AH26" s="28">
        <v>0</v>
      </c>
      <c r="AI26" s="28">
        <v>0</v>
      </c>
      <c r="AJ26" s="28">
        <v>5.7975247105342298</v>
      </c>
      <c r="AK26" s="28">
        <v>3.4248920948293802E-3</v>
      </c>
      <c r="AL26" s="28">
        <v>3.9094499882603596E-3</v>
      </c>
      <c r="AM26" s="28">
        <v>1.7494006962681101E-2</v>
      </c>
      <c r="AN26" s="28">
        <v>7.3205638901767303E-4</v>
      </c>
      <c r="AO26" s="28">
        <v>3.3098443536874897E-2</v>
      </c>
      <c r="AP26" s="28">
        <v>0</v>
      </c>
      <c r="AQ26" s="28">
        <v>3591.35591409468</v>
      </c>
      <c r="AR26" s="28">
        <v>399.03984871420801</v>
      </c>
      <c r="AS26" s="28">
        <v>3990.3957628088901</v>
      </c>
      <c r="AT26" s="28">
        <v>4.3867419752972201E-3</v>
      </c>
      <c r="AU26" s="28">
        <v>20.3938941051439</v>
      </c>
      <c r="AV26" s="28">
        <v>0.59577243018788795</v>
      </c>
      <c r="AW26" s="28">
        <v>83.608834392433707</v>
      </c>
      <c r="AX26" s="28">
        <v>0.80604448708918297</v>
      </c>
      <c r="AY26" s="28">
        <v>2.1027263137066798</v>
      </c>
      <c r="AZ26" s="28">
        <v>5.0932483586038098</v>
      </c>
      <c r="BA26" s="28">
        <v>1.1915416094842799</v>
      </c>
      <c r="BB26" s="28">
        <v>0</v>
      </c>
      <c r="BC26" s="28">
        <v>0.28036408073325703</v>
      </c>
      <c r="BD26" s="28">
        <v>76.583170638932501</v>
      </c>
      <c r="BE26" s="28">
        <v>76.529325104008507</v>
      </c>
      <c r="BF26" s="28">
        <v>5.3845534923968097E-2</v>
      </c>
      <c r="BG26" s="28">
        <v>0</v>
      </c>
      <c r="BH26" s="28">
        <v>0</v>
      </c>
      <c r="BI26" s="28">
        <v>4.3213991637868796</v>
      </c>
      <c r="BJ26" s="28">
        <v>0</v>
      </c>
      <c r="BK26" s="28">
        <v>13.6684772092792</v>
      </c>
      <c r="BL26" s="28">
        <v>3.3994087869618701</v>
      </c>
      <c r="BM26" s="28">
        <v>1.8223710071264301</v>
      </c>
      <c r="BN26" s="28">
        <v>34.171215315508903</v>
      </c>
      <c r="BO26" s="28">
        <v>56.128958826859098</v>
      </c>
      <c r="BP26" s="28">
        <v>1.8573949989252401</v>
      </c>
      <c r="BQ26" s="28">
        <v>7.2193613426147802</v>
      </c>
      <c r="BR26" s="28">
        <v>0</v>
      </c>
      <c r="BS26" s="28">
        <v>3.4975571513197199</v>
      </c>
      <c r="BT26" s="28">
        <v>36.847813145782901</v>
      </c>
      <c r="BU26" s="28">
        <v>0</v>
      </c>
      <c r="BV26" s="28">
        <v>2.6868681326741601E-3</v>
      </c>
      <c r="BW26" s="28">
        <v>1.7133187065656901</v>
      </c>
      <c r="BX26" s="28">
        <v>1.00710014236346</v>
      </c>
      <c r="BY26" s="28">
        <v>220.464253487436</v>
      </c>
      <c r="BZ26" s="28">
        <v>1.9837611375505</v>
      </c>
      <c r="CB26" s="25">
        <f t="shared" si="0"/>
        <v>2.740952645970682E-3</v>
      </c>
      <c r="CC26" s="25">
        <f t="shared" si="1"/>
        <v>2.9831374810574355E-3</v>
      </c>
      <c r="CD26" s="25">
        <f t="shared" si="2"/>
        <v>2.7437934892623767E-3</v>
      </c>
      <c r="CE26" s="25">
        <f t="shared" si="3"/>
        <v>2.7374546990734045E-3</v>
      </c>
      <c r="CF26" s="25">
        <f t="shared" si="4"/>
        <v>2.737473912721897E-3</v>
      </c>
      <c r="CG26" s="25">
        <f t="shared" si="5"/>
        <v>2.7112615233851355E-3</v>
      </c>
      <c r="CH26" s="25">
        <f t="shared" si="6"/>
        <v>2.7301126488920077E-3</v>
      </c>
      <c r="CI26" s="79">
        <f t="shared" si="7"/>
        <v>-0.95631923342475222</v>
      </c>
      <c r="CJ26" s="79">
        <f t="shared" si="8"/>
        <v>-0.31596860696994394</v>
      </c>
      <c r="CK26" s="25">
        <f t="shared" si="9"/>
        <v>0</v>
      </c>
      <c r="CL26" s="79">
        <f t="shared" si="10"/>
        <v>-0.6280385429928943</v>
      </c>
      <c r="CM26" s="25">
        <f t="shared" si="11"/>
        <v>0</v>
      </c>
      <c r="CN26" s="79">
        <f t="shared" si="12"/>
        <v>-0.99547062065416969</v>
      </c>
      <c r="CO26" s="25" t="e">
        <f>+(#REF!-O26)/(O26+1E-50)</f>
        <v>#REF!</v>
      </c>
      <c r="CP26" s="25" t="e">
        <f>+(#REF!-P26)/(P26+1E-50)</f>
        <v>#REF!</v>
      </c>
      <c r="CQ26" s="79">
        <f t="shared" si="13"/>
        <v>7.3205638901767304E+46</v>
      </c>
    </row>
    <row r="27" spans="1:95" x14ac:dyDescent="0.3">
      <c r="A27" s="30" t="s">
        <v>26</v>
      </c>
      <c r="B27" s="28">
        <v>786.70293101000004</v>
      </c>
      <c r="C27" s="28"/>
      <c r="D27" s="28">
        <v>1347.7101593</v>
      </c>
      <c r="E27" s="28">
        <v>46.183756781</v>
      </c>
      <c r="F27" s="28">
        <v>39.396421050999997</v>
      </c>
      <c r="G27" s="28">
        <v>68.861000000000004</v>
      </c>
      <c r="H27" s="28">
        <v>923.83673184999998</v>
      </c>
      <c r="I27" s="54">
        <v>16.951272530000001</v>
      </c>
      <c r="J27" s="54">
        <v>9.2702427878999991</v>
      </c>
      <c r="K27" s="28"/>
      <c r="L27" s="54">
        <v>122.99611360999999</v>
      </c>
      <c r="M27" s="28"/>
      <c r="N27" s="54">
        <v>17.387839519</v>
      </c>
      <c r="O27" s="28"/>
      <c r="P27" s="28"/>
      <c r="Q27" s="54"/>
      <c r="R27" s="28"/>
      <c r="S27" s="30" t="s">
        <v>26</v>
      </c>
      <c r="T27" s="28">
        <v>1.0358164375683001</v>
      </c>
      <c r="U27" s="28">
        <v>3.3332915695168399</v>
      </c>
      <c r="V27" s="28">
        <v>3.2924464373877398</v>
      </c>
      <c r="W27" s="28">
        <v>1.73354938223185</v>
      </c>
      <c r="X27" s="28">
        <v>13.6865044983518</v>
      </c>
      <c r="Y27" s="28">
        <v>4395.7043877772303</v>
      </c>
      <c r="Z27" s="28">
        <v>0</v>
      </c>
      <c r="AA27" s="28">
        <v>788.85795927401796</v>
      </c>
      <c r="AB27" s="28">
        <v>33.007791677060801</v>
      </c>
      <c r="AC27" s="28">
        <v>769.25605294332797</v>
      </c>
      <c r="AD27" s="28">
        <v>18.298418124336699</v>
      </c>
      <c r="AE27" s="28">
        <v>1.0596170246104</v>
      </c>
      <c r="AF27" s="28">
        <v>83.780601561565604</v>
      </c>
      <c r="AG27" s="28">
        <v>83.780601561565604</v>
      </c>
      <c r="AH27" s="28">
        <v>0</v>
      </c>
      <c r="AI27" s="28">
        <v>0</v>
      </c>
      <c r="AJ27" s="28">
        <v>18.6826458923593</v>
      </c>
      <c r="AK27" s="28">
        <v>0.29248862372734902</v>
      </c>
      <c r="AL27" s="28">
        <v>0.67706695732844202</v>
      </c>
      <c r="AM27" s="28">
        <v>1.0714524455938499</v>
      </c>
      <c r="AN27" s="28">
        <v>0.12679961810896301</v>
      </c>
      <c r="AO27" s="28">
        <v>0</v>
      </c>
      <c r="AP27" s="28">
        <v>0</v>
      </c>
      <c r="AQ27" s="28">
        <v>1216.2580255339301</v>
      </c>
      <c r="AR27" s="28">
        <v>135.139301353527</v>
      </c>
      <c r="AS27" s="28">
        <v>1351.3973268874499</v>
      </c>
      <c r="AT27" s="28">
        <v>0.26776014458995701</v>
      </c>
      <c r="AU27" s="28">
        <v>60.848056876260102</v>
      </c>
      <c r="AV27" s="28">
        <v>0.54982698821078302</v>
      </c>
      <c r="AW27" s="28">
        <v>397.15108694285601</v>
      </c>
      <c r="AX27" s="28">
        <v>0.61581804750376101</v>
      </c>
      <c r="AY27" s="28">
        <v>0.907509756714451</v>
      </c>
      <c r="AZ27" s="28">
        <v>2.32319583906038</v>
      </c>
      <c r="BA27" s="28">
        <v>0.568147818782056</v>
      </c>
      <c r="BB27" s="28">
        <v>2.2486904545379401E-3</v>
      </c>
      <c r="BC27" s="28">
        <v>0.15967249069373901</v>
      </c>
      <c r="BD27" s="28">
        <v>46.308794543261499</v>
      </c>
      <c r="BE27" s="28">
        <v>39.503182868685698</v>
      </c>
      <c r="BF27" s="28">
        <v>6.8056116745757302</v>
      </c>
      <c r="BG27" s="28">
        <v>9.2558236743332106E-3</v>
      </c>
      <c r="BH27" s="28">
        <v>2.0747712442886401E-3</v>
      </c>
      <c r="BI27" s="28">
        <v>4.5811512710196904</v>
      </c>
      <c r="BJ27" s="28">
        <v>4.4411258927341199E-3</v>
      </c>
      <c r="BK27" s="28">
        <v>6.25234273582676</v>
      </c>
      <c r="BL27" s="28">
        <v>1.44151007280764</v>
      </c>
      <c r="BM27" s="28">
        <v>0.77424908392444802</v>
      </c>
      <c r="BN27" s="28">
        <v>15.642266015926101</v>
      </c>
      <c r="BO27" s="28">
        <v>246.62241273909001</v>
      </c>
      <c r="BP27" s="28">
        <v>1.2679694459233699</v>
      </c>
      <c r="BQ27" s="28">
        <v>3.06987567971251</v>
      </c>
      <c r="BR27" s="28">
        <v>1.3316272113141201</v>
      </c>
      <c r="BS27" s="28">
        <v>69.049025386618894</v>
      </c>
      <c r="BT27" s="28">
        <v>191.555069242656</v>
      </c>
      <c r="BU27" s="28">
        <v>0</v>
      </c>
      <c r="BV27" s="28">
        <v>0.465388399974205</v>
      </c>
      <c r="BW27" s="28">
        <v>14.7555791460634</v>
      </c>
      <c r="BX27" s="28">
        <v>17.884829660660099</v>
      </c>
      <c r="BY27" s="28">
        <v>926.37790373517998</v>
      </c>
      <c r="BZ27" s="28">
        <v>10.1251429875147</v>
      </c>
      <c r="CB27" s="25">
        <f t="shared" si="0"/>
        <v>2.7393164294573112E-3</v>
      </c>
      <c r="CC27" s="25">
        <f t="shared" si="1"/>
        <v>0</v>
      </c>
      <c r="CD27" s="25">
        <f t="shared" si="2"/>
        <v>2.735875783087561E-3</v>
      </c>
      <c r="CE27" s="25">
        <f t="shared" si="3"/>
        <v>2.7073969502831707E-3</v>
      </c>
      <c r="CF27" s="25">
        <f t="shared" si="4"/>
        <v>2.7099369647688113E-3</v>
      </c>
      <c r="CG27" s="25">
        <f t="shared" si="5"/>
        <v>2.7305061881019656E-3</v>
      </c>
      <c r="CH27" s="25">
        <f t="shared" si="6"/>
        <v>2.7506720587860399E-3</v>
      </c>
      <c r="CI27" s="79">
        <f t="shared" si="7"/>
        <v>-0.80576995434644572</v>
      </c>
      <c r="CJ27" s="79">
        <f t="shared" si="8"/>
        <v>0.47639115948679728</v>
      </c>
      <c r="CK27" s="25">
        <f t="shared" si="9"/>
        <v>0</v>
      </c>
      <c r="CL27" s="79">
        <f t="shared" si="10"/>
        <v>-0.31883537534185991</v>
      </c>
      <c r="CM27" s="25">
        <f t="shared" si="11"/>
        <v>0</v>
      </c>
      <c r="CN27" s="79">
        <f t="shared" si="12"/>
        <v>-0.9383792078122728</v>
      </c>
      <c r="CO27" s="25" t="e">
        <f>+(#REF!-O27)/(O27+1E-50)</f>
        <v>#REF!</v>
      </c>
      <c r="CP27" s="25" t="e">
        <f>+(#REF!-P27)/(P27+1E-50)</f>
        <v>#REF!</v>
      </c>
      <c r="CQ27" s="79">
        <f t="shared" si="13"/>
        <v>1.26799618108963E+49</v>
      </c>
    </row>
    <row r="28" spans="1:95" x14ac:dyDescent="0.3">
      <c r="A28" s="30" t="s">
        <v>27</v>
      </c>
      <c r="B28" s="28">
        <v>931.62500169999998</v>
      </c>
      <c r="C28" s="28">
        <v>1.0001299999999999E-2</v>
      </c>
      <c r="D28" s="28">
        <v>3604.6110018999998</v>
      </c>
      <c r="E28" s="28">
        <v>80.551343463999999</v>
      </c>
      <c r="F28" s="28">
        <v>80.324001764000002</v>
      </c>
      <c r="G28" s="28">
        <v>3.4471546000000002</v>
      </c>
      <c r="H28" s="28">
        <v>312.40530310000003</v>
      </c>
      <c r="I28" s="54">
        <v>20.700831585</v>
      </c>
      <c r="J28" s="54">
        <v>4.2279219799999996</v>
      </c>
      <c r="K28" s="28"/>
      <c r="L28" s="54">
        <v>126.8355768</v>
      </c>
      <c r="M28" s="28"/>
      <c r="N28" s="54">
        <v>8.5583781717999994</v>
      </c>
      <c r="O28" s="28"/>
      <c r="P28" s="28"/>
      <c r="Q28" s="54"/>
      <c r="R28" s="28"/>
      <c r="S28" s="30" t="s">
        <v>27</v>
      </c>
      <c r="T28" s="28">
        <v>14.9192075216812</v>
      </c>
      <c r="U28" s="28">
        <v>0.54402008115886702</v>
      </c>
      <c r="V28" s="28">
        <v>0.54402008115886702</v>
      </c>
      <c r="W28" s="28">
        <v>0.21925939378197301</v>
      </c>
      <c r="X28" s="28">
        <v>7.4139063480212899</v>
      </c>
      <c r="Y28" s="28">
        <v>1465.39657819591</v>
      </c>
      <c r="Z28" s="28">
        <v>0</v>
      </c>
      <c r="AA28" s="28">
        <v>934.18757703317397</v>
      </c>
      <c r="AB28" s="28">
        <v>11.4939867121004</v>
      </c>
      <c r="AC28" s="28">
        <v>254.613469205071</v>
      </c>
      <c r="AD28" s="28">
        <v>5.82799329689405</v>
      </c>
      <c r="AE28" s="28">
        <v>0</v>
      </c>
      <c r="AF28" s="28">
        <v>39.446299757101897</v>
      </c>
      <c r="AG28" s="28">
        <v>39.446299757101897</v>
      </c>
      <c r="AH28" s="28">
        <v>0</v>
      </c>
      <c r="AI28" s="28">
        <v>0</v>
      </c>
      <c r="AJ28" s="28">
        <v>5.6864166806437</v>
      </c>
      <c r="AK28" s="28">
        <v>0</v>
      </c>
      <c r="AL28" s="28">
        <v>0.62091712128805998</v>
      </c>
      <c r="AM28" s="28">
        <v>7.4056773862933403</v>
      </c>
      <c r="AN28" s="28">
        <v>0</v>
      </c>
      <c r="AO28" s="28">
        <v>1.00285463743998E-2</v>
      </c>
      <c r="AP28" s="28">
        <v>0</v>
      </c>
      <c r="AQ28" s="28">
        <v>3253.06625743512</v>
      </c>
      <c r="AR28" s="28">
        <v>361.45182824736702</v>
      </c>
      <c r="AS28" s="28">
        <v>3614.51808568249</v>
      </c>
      <c r="AT28" s="28">
        <v>0</v>
      </c>
      <c r="AU28" s="28">
        <v>23.415825120108799</v>
      </c>
      <c r="AV28" s="28">
        <v>0.60909025976888498</v>
      </c>
      <c r="AW28" s="28">
        <v>93.648561353382206</v>
      </c>
      <c r="AX28" s="28">
        <v>0.81479226393554305</v>
      </c>
      <c r="AY28" s="28">
        <v>2.0503526044853202</v>
      </c>
      <c r="AZ28" s="28">
        <v>5.11493820759393</v>
      </c>
      <c r="BA28" s="28">
        <v>1.16119635070761</v>
      </c>
      <c r="BB28" s="28">
        <v>0.12364279105143899</v>
      </c>
      <c r="BC28" s="28">
        <v>0.27542346834807702</v>
      </c>
      <c r="BD28" s="28">
        <v>80.772849188987095</v>
      </c>
      <c r="BE28" s="28">
        <v>80.544882113504599</v>
      </c>
      <c r="BF28" s="28">
        <v>0.22796707548253101</v>
      </c>
      <c r="BG28" s="28">
        <v>0</v>
      </c>
      <c r="BH28" s="28">
        <v>0</v>
      </c>
      <c r="BI28" s="28">
        <v>8.3306430409867804</v>
      </c>
      <c r="BJ28" s="28">
        <v>0</v>
      </c>
      <c r="BK28" s="28">
        <v>13.5337362966218</v>
      </c>
      <c r="BL28" s="28">
        <v>3.3116097742375099</v>
      </c>
      <c r="BM28" s="28">
        <v>1.79051476861582</v>
      </c>
      <c r="BN28" s="28">
        <v>33.843754813215902</v>
      </c>
      <c r="BO28" s="28">
        <v>56.476299191261099</v>
      </c>
      <c r="BP28" s="28">
        <v>1.8390735508285201</v>
      </c>
      <c r="BQ28" s="28">
        <v>7.5477377068434901</v>
      </c>
      <c r="BR28" s="28">
        <v>0.198376216263908</v>
      </c>
      <c r="BS28" s="28">
        <v>3.4565009359525098</v>
      </c>
      <c r="BT28" s="28">
        <v>34.152028517792502</v>
      </c>
      <c r="BU28" s="28">
        <v>0</v>
      </c>
      <c r="BV28" s="28">
        <v>0</v>
      </c>
      <c r="BW28" s="28">
        <v>34.166274817413303</v>
      </c>
      <c r="BX28" s="28">
        <v>8.3755980324344392</v>
      </c>
      <c r="BY28" s="28">
        <v>313.262059864305</v>
      </c>
      <c r="BZ28" s="28">
        <v>13.6465220241093</v>
      </c>
      <c r="CB28" s="25">
        <f t="shared" si="0"/>
        <v>2.7506510972739834E-3</v>
      </c>
      <c r="CC28" s="25">
        <f t="shared" si="1"/>
        <v>2.7242832831532861E-3</v>
      </c>
      <c r="CD28" s="25">
        <f t="shared" si="2"/>
        <v>2.7484474128465293E-3</v>
      </c>
      <c r="CE28" s="25">
        <f t="shared" si="3"/>
        <v>2.7498700265141075E-3</v>
      </c>
      <c r="CF28" s="25">
        <f t="shared" si="4"/>
        <v>2.7498673454239208E-3</v>
      </c>
      <c r="CG28" s="25">
        <f t="shared" si="5"/>
        <v>2.7113190549996409E-3</v>
      </c>
      <c r="CH28" s="25">
        <f t="shared" si="6"/>
        <v>2.7424526914344035E-3</v>
      </c>
      <c r="CI28" s="79">
        <f t="shared" si="7"/>
        <v>-0.97371989241470536</v>
      </c>
      <c r="CJ28" s="79">
        <f t="shared" si="8"/>
        <v>0.75355798500834459</v>
      </c>
      <c r="CK28" s="25">
        <f t="shared" si="9"/>
        <v>0</v>
      </c>
      <c r="CL28" s="79">
        <f t="shared" si="10"/>
        <v>-0.68899656742758708</v>
      </c>
      <c r="CM28" s="25">
        <f t="shared" si="11"/>
        <v>0</v>
      </c>
      <c r="CN28" s="79">
        <f t="shared" si="12"/>
        <v>-0.13468682528014803</v>
      </c>
      <c r="CO28" s="25" t="e">
        <f>+(#REF!-O28)/(O28+1E-50)</f>
        <v>#REF!</v>
      </c>
      <c r="CP28" s="25" t="e">
        <f>+(#REF!-P28)/(P28+1E-50)</f>
        <v>#REF!</v>
      </c>
      <c r="CQ28" s="79">
        <f t="shared" si="13"/>
        <v>0</v>
      </c>
    </row>
    <row r="29" spans="1:95" x14ac:dyDescent="0.3">
      <c r="A29" s="30" t="s">
        <v>28</v>
      </c>
      <c r="B29" s="28">
        <v>91.868630957999997</v>
      </c>
      <c r="C29" s="28"/>
      <c r="D29" s="28">
        <v>215.14308764</v>
      </c>
      <c r="E29" s="28">
        <v>13.014409924000001</v>
      </c>
      <c r="F29" s="28">
        <v>12.979417947</v>
      </c>
      <c r="G29" s="28">
        <v>16.234576959000002</v>
      </c>
      <c r="H29" s="28">
        <v>61.360706047000001</v>
      </c>
      <c r="I29" s="54">
        <v>0.18802663510000001</v>
      </c>
      <c r="J29" s="54">
        <v>8.5124504200000006E-2</v>
      </c>
      <c r="K29" s="28"/>
      <c r="L29" s="54">
        <v>2.9535975996000001</v>
      </c>
      <c r="M29" s="28"/>
      <c r="N29" s="54">
        <v>2.5998302000000001E-2</v>
      </c>
      <c r="O29" s="28"/>
      <c r="P29" s="28"/>
      <c r="Q29" s="54"/>
      <c r="R29" s="28"/>
      <c r="S29" s="30" t="s">
        <v>28</v>
      </c>
      <c r="T29" s="28">
        <v>0.40157814409748899</v>
      </c>
      <c r="U29" s="28">
        <v>0.24520990914163601</v>
      </c>
      <c r="V29" s="28">
        <v>0.22963112841887201</v>
      </c>
      <c r="W29" s="28">
        <v>0.447785131232044</v>
      </c>
      <c r="X29" s="28">
        <v>1.05943036032794</v>
      </c>
      <c r="Y29" s="28">
        <v>43.777688524732298</v>
      </c>
      <c r="Z29" s="28">
        <v>0</v>
      </c>
      <c r="AA29" s="28">
        <v>92.119619956679003</v>
      </c>
      <c r="AB29" s="28">
        <v>1.08460799416418</v>
      </c>
      <c r="AC29" s="28">
        <v>2.27673270287048</v>
      </c>
      <c r="AD29" s="28">
        <v>0.36487177603876603</v>
      </c>
      <c r="AE29" s="28">
        <v>0.41281687650271698</v>
      </c>
      <c r="AF29" s="28">
        <v>14.017778752225</v>
      </c>
      <c r="AG29" s="28">
        <v>14.017778752225</v>
      </c>
      <c r="AH29" s="28">
        <v>0</v>
      </c>
      <c r="AI29" s="28">
        <v>0</v>
      </c>
      <c r="AJ29" s="28">
        <v>2.14705758987026</v>
      </c>
      <c r="AK29" s="28">
        <v>0.113213031406087</v>
      </c>
      <c r="AL29" s="28">
        <v>0.258106253116617</v>
      </c>
      <c r="AM29" s="28">
        <v>0.37605864663198901</v>
      </c>
      <c r="AN29" s="28">
        <v>4.8377359819950401E-2</v>
      </c>
      <c r="AO29" s="28">
        <v>0</v>
      </c>
      <c r="AP29" s="28">
        <v>0</v>
      </c>
      <c r="AQ29" s="28">
        <v>194.16078334540299</v>
      </c>
      <c r="AR29" s="28">
        <v>21.5734077592526</v>
      </c>
      <c r="AS29" s="28">
        <v>215.73419110465599</v>
      </c>
      <c r="AT29" s="28">
        <v>0.10207296260427499</v>
      </c>
      <c r="AU29" s="28">
        <v>1.80395655414032</v>
      </c>
      <c r="AV29" s="28">
        <v>9.9723201036172604E-2</v>
      </c>
      <c r="AW29" s="28">
        <v>27.612031366732701</v>
      </c>
      <c r="AX29" s="28">
        <v>0.13499950133875699</v>
      </c>
      <c r="AY29" s="28">
        <v>0.35250936192728</v>
      </c>
      <c r="AZ29" s="28">
        <v>0.88004139087397004</v>
      </c>
      <c r="BA29" s="28">
        <v>0.19950597446386301</v>
      </c>
      <c r="BB29" s="28">
        <v>8.5006035152697297E-6</v>
      </c>
      <c r="BC29" s="28">
        <v>4.6930407094473402E-2</v>
      </c>
      <c r="BD29" s="28">
        <v>13.0501657186497</v>
      </c>
      <c r="BE29" s="28">
        <v>13.0150895467333</v>
      </c>
      <c r="BF29" s="28">
        <v>3.5076171916422601E-2</v>
      </c>
      <c r="BG29" s="28">
        <v>0</v>
      </c>
      <c r="BH29" s="28">
        <v>6.3324900654221204E-6</v>
      </c>
      <c r="BI29" s="28">
        <v>0.81492523167821096</v>
      </c>
      <c r="BJ29" s="28">
        <v>0</v>
      </c>
      <c r="BK29" s="28">
        <v>2.29007896356311</v>
      </c>
      <c r="BL29" s="28">
        <v>0.56901229709486101</v>
      </c>
      <c r="BM29" s="28">
        <v>0.30507563588463299</v>
      </c>
      <c r="BN29" s="28">
        <v>5.7273982742219003</v>
      </c>
      <c r="BO29" s="28">
        <v>1.11670344457959</v>
      </c>
      <c r="BP29" s="28">
        <v>0.31090330157575202</v>
      </c>
      <c r="BQ29" s="28">
        <v>1.2838610372305499</v>
      </c>
      <c r="BR29" s="28">
        <v>1.10135656189201E-4</v>
      </c>
      <c r="BS29" s="28">
        <v>16.278626809958201</v>
      </c>
      <c r="BT29" s="28">
        <v>22.8326226049052</v>
      </c>
      <c r="BU29" s="28">
        <v>0</v>
      </c>
      <c r="BV29" s="28">
        <v>0.17741029997330501</v>
      </c>
      <c r="BW29" s="28">
        <v>3.30042993232155</v>
      </c>
      <c r="BX29" s="28">
        <v>3.95869037907875</v>
      </c>
      <c r="BY29" s="28">
        <v>61.528832135892799</v>
      </c>
      <c r="BZ29" s="28">
        <v>1.7380271645146099</v>
      </c>
      <c r="CB29" s="25">
        <f t="shared" si="0"/>
        <v>2.732042439967909E-3</v>
      </c>
      <c r="CC29" s="25">
        <f t="shared" si="1"/>
        <v>0</v>
      </c>
      <c r="CD29" s="25">
        <f t="shared" si="2"/>
        <v>2.7474899200344437E-3</v>
      </c>
      <c r="CE29" s="25">
        <f t="shared" si="3"/>
        <v>2.7474003707045761E-3</v>
      </c>
      <c r="CF29" s="25">
        <f t="shared" si="4"/>
        <v>2.7483204469538713E-3</v>
      </c>
      <c r="CG29" s="25">
        <f t="shared" si="5"/>
        <v>2.7133353132296569E-3</v>
      </c>
      <c r="CH29" s="25">
        <f t="shared" si="6"/>
        <v>2.7399634020511387E-3</v>
      </c>
      <c r="CI29" s="79">
        <f t="shared" si="7"/>
        <v>0.22126914783506649</v>
      </c>
      <c r="CJ29" s="79">
        <f t="shared" si="8"/>
        <v>11.445656750479376</v>
      </c>
      <c r="CK29" s="25">
        <f t="shared" si="9"/>
        <v>0</v>
      </c>
      <c r="CL29" s="79">
        <f t="shared" si="10"/>
        <v>3.7460015386399963</v>
      </c>
      <c r="CM29" s="25">
        <f t="shared" si="11"/>
        <v>0</v>
      </c>
      <c r="CN29" s="79">
        <f t="shared" si="12"/>
        <v>13.464738759938591</v>
      </c>
      <c r="CO29" s="25" t="e">
        <f>+(#REF!-O29)/(O29+1E-50)</f>
        <v>#REF!</v>
      </c>
      <c r="CP29" s="25" t="e">
        <f>+(#REF!-P29)/(P29+1E-50)</f>
        <v>#REF!</v>
      </c>
      <c r="CQ29" s="79">
        <f t="shared" si="13"/>
        <v>4.8377359819950401E+48</v>
      </c>
    </row>
    <row r="30" spans="1:95" x14ac:dyDescent="0.3">
      <c r="B30" s="28"/>
      <c r="C30" s="28"/>
      <c r="D30" s="28"/>
      <c r="E30" s="28"/>
      <c r="F30" s="28"/>
      <c r="G30" s="28"/>
      <c r="H30" s="28"/>
      <c r="I30" s="54"/>
      <c r="J30" s="54"/>
      <c r="K30" s="28"/>
      <c r="L30" s="54"/>
      <c r="M30" s="28"/>
      <c r="N30" s="54"/>
      <c r="O30" s="28"/>
      <c r="P30" s="28"/>
      <c r="Q30" s="54"/>
      <c r="R30" s="28"/>
      <c r="CB30" s="25">
        <f t="shared" si="0"/>
        <v>0</v>
      </c>
      <c r="CC30" s="25">
        <f t="shared" si="1"/>
        <v>0</v>
      </c>
      <c r="CD30" s="25">
        <f t="shared" si="2"/>
        <v>0</v>
      </c>
      <c r="CE30" s="25">
        <f t="shared" si="3"/>
        <v>0</v>
      </c>
      <c r="CF30" s="25">
        <f t="shared" si="4"/>
        <v>0</v>
      </c>
      <c r="CG30" s="25">
        <f t="shared" si="5"/>
        <v>0</v>
      </c>
      <c r="CH30" s="25">
        <f t="shared" si="6"/>
        <v>0</v>
      </c>
      <c r="CI30" s="79">
        <f t="shared" si="7"/>
        <v>0</v>
      </c>
      <c r="CJ30" s="79">
        <f t="shared" si="8"/>
        <v>0</v>
      </c>
      <c r="CK30" s="25">
        <f t="shared" si="9"/>
        <v>0</v>
      </c>
      <c r="CL30" s="79">
        <f t="shared" si="10"/>
        <v>0</v>
      </c>
      <c r="CM30" s="25">
        <f t="shared" si="11"/>
        <v>0</v>
      </c>
      <c r="CN30" s="79">
        <f t="shared" si="12"/>
        <v>0</v>
      </c>
      <c r="CO30" s="25" t="e">
        <f>+(#REF!-O30)/(O30+1E-50)</f>
        <v>#REF!</v>
      </c>
      <c r="CP30" s="25" t="e">
        <f>+(#REF!-P30)/(P30+1E-50)</f>
        <v>#REF!</v>
      </c>
      <c r="CQ30" s="79">
        <f t="shared" si="13"/>
        <v>0</v>
      </c>
    </row>
    <row r="31" spans="1:95" x14ac:dyDescent="0.3">
      <c r="A31" s="30" t="s">
        <v>30</v>
      </c>
      <c r="B31" s="28">
        <v>104.13809999999999</v>
      </c>
      <c r="C31" s="28">
        <v>4.8997000000000002</v>
      </c>
      <c r="D31" s="28">
        <v>233.44239999999999</v>
      </c>
      <c r="E31" s="28">
        <v>20.320699999999999</v>
      </c>
      <c r="F31" s="28">
        <v>19.181100000000001</v>
      </c>
      <c r="G31" s="28">
        <v>6.2195999999999998</v>
      </c>
      <c r="H31" s="28">
        <v>124.83369999999999</v>
      </c>
      <c r="I31" s="54">
        <v>4.2485851106999997</v>
      </c>
      <c r="J31" s="54">
        <v>1.4769862222000001</v>
      </c>
      <c r="K31" s="28"/>
      <c r="L31" s="54">
        <v>28.391400132000001</v>
      </c>
      <c r="M31" s="28"/>
      <c r="N31" s="54">
        <v>0.88909097579999996</v>
      </c>
      <c r="O31" s="28"/>
      <c r="P31" s="28"/>
      <c r="Q31" s="54"/>
      <c r="R31" s="28"/>
      <c r="S31" s="30" t="s">
        <v>30</v>
      </c>
      <c r="T31" s="28">
        <v>6.6336867913358004</v>
      </c>
      <c r="U31" s="28">
        <v>0.20259716516551399</v>
      </c>
      <c r="V31" s="28">
        <v>0.20259716516551399</v>
      </c>
      <c r="W31" s="28">
        <v>8.1499921030771097E-2</v>
      </c>
      <c r="X31" s="28">
        <v>0.79869310376841995</v>
      </c>
      <c r="Y31" s="28">
        <v>572.17030320992797</v>
      </c>
      <c r="Z31" s="28">
        <v>0</v>
      </c>
      <c r="AA31" s="28">
        <v>104.42557445284</v>
      </c>
      <c r="AB31" s="28">
        <v>4.2469510801097297</v>
      </c>
      <c r="AC31" s="28">
        <v>94.552998136335603</v>
      </c>
      <c r="AD31" s="28">
        <v>2.1577574625868698</v>
      </c>
      <c r="AE31" s="28">
        <v>0</v>
      </c>
      <c r="AF31" s="28">
        <v>28.5960399172167</v>
      </c>
      <c r="AG31" s="28">
        <v>28.5960399172167</v>
      </c>
      <c r="AH31" s="28">
        <v>0</v>
      </c>
      <c r="AI31" s="28">
        <v>0</v>
      </c>
      <c r="AJ31" s="28">
        <v>2.1067610854485102</v>
      </c>
      <c r="AK31" s="28">
        <v>0</v>
      </c>
      <c r="AL31" s="28">
        <v>0.276081142108832</v>
      </c>
      <c r="AM31" s="28">
        <v>3.2928502362062702</v>
      </c>
      <c r="AN31" s="28">
        <v>0</v>
      </c>
      <c r="AO31" s="28">
        <v>4.91302277010751</v>
      </c>
      <c r="AP31" s="28">
        <v>0</v>
      </c>
      <c r="AQ31" s="28">
        <v>210.67067865980999</v>
      </c>
      <c r="AR31" s="28">
        <v>23.407892019819499</v>
      </c>
      <c r="AS31" s="28">
        <v>234.078570679629</v>
      </c>
      <c r="AT31" s="28">
        <v>0</v>
      </c>
      <c r="AU31" s="28">
        <v>8.19804133110671</v>
      </c>
      <c r="AV31" s="28">
        <v>0.14729553927809699</v>
      </c>
      <c r="AW31" s="28">
        <v>30.246883996097701</v>
      </c>
      <c r="AX31" s="28">
        <v>0.199280665134454</v>
      </c>
      <c r="AY31" s="28">
        <v>0.51986346555553498</v>
      </c>
      <c r="AZ31" s="28">
        <v>1.2620974409850201</v>
      </c>
      <c r="BA31" s="28">
        <v>0.294589970292718</v>
      </c>
      <c r="BB31" s="28">
        <v>7.4147936308470996E-3</v>
      </c>
      <c r="BC31" s="28">
        <v>6.9315239780198906E-2</v>
      </c>
      <c r="BD31" s="28">
        <v>20.376304874224999</v>
      </c>
      <c r="BE31" s="28">
        <v>19.233596662118298</v>
      </c>
      <c r="BF31" s="28">
        <v>1.1427082121066801</v>
      </c>
      <c r="BG31" s="28">
        <v>0</v>
      </c>
      <c r="BH31" s="28">
        <v>0</v>
      </c>
      <c r="BI31" s="28">
        <v>1.3070404382788501</v>
      </c>
      <c r="BJ31" s="28">
        <v>0</v>
      </c>
      <c r="BK31" s="28">
        <v>3.38851508347248</v>
      </c>
      <c r="BL31" s="28">
        <v>0.84044712930658905</v>
      </c>
      <c r="BM31" s="28">
        <v>0.45147859697856402</v>
      </c>
      <c r="BN31" s="28">
        <v>8.4713207669879793</v>
      </c>
      <c r="BO31" s="28">
        <v>20.196179170447401</v>
      </c>
      <c r="BP31" s="28">
        <v>0.45921329607522199</v>
      </c>
      <c r="BQ31" s="28">
        <v>1.81572423596069</v>
      </c>
      <c r="BR31" s="28">
        <v>4.0108842187646201E-10</v>
      </c>
      <c r="BS31" s="28">
        <v>6.2363402781130404</v>
      </c>
      <c r="BT31" s="28">
        <v>9.6877706247914208</v>
      </c>
      <c r="BU31" s="28">
        <v>0</v>
      </c>
      <c r="BV31" s="28">
        <v>0</v>
      </c>
      <c r="BW31" s="28">
        <v>14.0266585464817</v>
      </c>
      <c r="BX31" s="28">
        <v>2.8876900494386399</v>
      </c>
      <c r="BY31" s="28">
        <v>125.175961352976</v>
      </c>
      <c r="BZ31" s="28">
        <v>5.6301892288303996</v>
      </c>
      <c r="CB31" s="25">
        <f t="shared" si="0"/>
        <v>2.7605117900173087E-3</v>
      </c>
      <c r="CC31" s="25">
        <f t="shared" si="1"/>
        <v>2.7190991504601951E-3</v>
      </c>
      <c r="CD31" s="25">
        <f t="shared" si="2"/>
        <v>2.7251719466086866E-3</v>
      </c>
      <c r="CE31" s="25">
        <f t="shared" si="3"/>
        <v>2.7363660811389667E-3</v>
      </c>
      <c r="CF31" s="25">
        <f t="shared" si="4"/>
        <v>2.7368952832891556E-3</v>
      </c>
      <c r="CG31" s="25">
        <f t="shared" si="5"/>
        <v>2.6915361298219457E-3</v>
      </c>
      <c r="CH31" s="25">
        <f t="shared" si="6"/>
        <v>2.7417384326188354E-3</v>
      </c>
      <c r="CI31" s="79">
        <f t="shared" si="7"/>
        <v>-0.95231420346145923</v>
      </c>
      <c r="CJ31" s="79">
        <f t="shared" si="8"/>
        <v>-0.45924133091861152</v>
      </c>
      <c r="CK31" s="25">
        <f t="shared" si="9"/>
        <v>0</v>
      </c>
      <c r="CL31" s="79">
        <f t="shared" si="10"/>
        <v>7.2078088528662989E-3</v>
      </c>
      <c r="CM31" s="25">
        <f t="shared" si="11"/>
        <v>0</v>
      </c>
      <c r="CN31" s="79">
        <f t="shared" si="12"/>
        <v>2.7036145072143811</v>
      </c>
      <c r="CO31" s="25" t="e">
        <f>+(#REF!-O31)/(O31+1E-50)</f>
        <v>#REF!</v>
      </c>
      <c r="CP31" s="25" t="e">
        <f>+(#REF!-P31)/(P31+1E-50)</f>
        <v>#REF!</v>
      </c>
      <c r="CQ31" s="79">
        <f t="shared" si="13"/>
        <v>0</v>
      </c>
    </row>
    <row r="32" spans="1:95" x14ac:dyDescent="0.3">
      <c r="A32" s="30" t="s">
        <v>31</v>
      </c>
      <c r="B32" s="28">
        <v>7860.8458769999997</v>
      </c>
      <c r="C32" s="28">
        <v>0.128</v>
      </c>
      <c r="D32" s="28">
        <v>15975.069281</v>
      </c>
      <c r="E32" s="28">
        <v>368.06200000000001</v>
      </c>
      <c r="F32" s="28">
        <v>352.95335901999999</v>
      </c>
      <c r="G32" s="28">
        <v>7997.0910000000003</v>
      </c>
      <c r="H32" s="28">
        <v>4824.7873453000002</v>
      </c>
      <c r="I32" s="54">
        <v>142.63059845999999</v>
      </c>
      <c r="J32" s="54">
        <v>51.806715832000002</v>
      </c>
      <c r="K32" s="28"/>
      <c r="L32" s="54">
        <v>417.30271606000002</v>
      </c>
      <c r="M32" s="28"/>
      <c r="N32" s="54">
        <v>55.840443774000001</v>
      </c>
      <c r="O32" s="28"/>
      <c r="P32" s="28"/>
      <c r="Q32" s="54"/>
      <c r="R32" s="28"/>
      <c r="S32" s="30" t="s">
        <v>31</v>
      </c>
      <c r="T32" s="28">
        <v>0.59835265784156599</v>
      </c>
      <c r="U32" s="28">
        <v>21.909607802710699</v>
      </c>
      <c r="V32" s="28">
        <v>21.909607802710699</v>
      </c>
      <c r="W32" s="28">
        <v>2.6646844161775101</v>
      </c>
      <c r="X32" s="28">
        <v>36.310136410529701</v>
      </c>
      <c r="Y32" s="28">
        <v>20390.345613993301</v>
      </c>
      <c r="Z32" s="28">
        <v>0</v>
      </c>
      <c r="AA32" s="28">
        <v>7882.2822049747401</v>
      </c>
      <c r="AB32" s="28">
        <v>153.74995784494701</v>
      </c>
      <c r="AC32" s="28">
        <v>3580.6446956690702</v>
      </c>
      <c r="AD32" s="28">
        <v>100.252416825319</v>
      </c>
      <c r="AE32" s="28">
        <v>0.59733067396189299</v>
      </c>
      <c r="AF32" s="28">
        <v>435.56898209715303</v>
      </c>
      <c r="AG32" s="28">
        <v>435.56898209715303</v>
      </c>
      <c r="AH32" s="28">
        <v>0</v>
      </c>
      <c r="AI32" s="28">
        <v>0</v>
      </c>
      <c r="AJ32" s="28">
        <v>72.818560967200796</v>
      </c>
      <c r="AK32" s="28">
        <v>1.7152094643429799E-2</v>
      </c>
      <c r="AL32" s="28">
        <v>0</v>
      </c>
      <c r="AM32" s="28">
        <v>1.70006296022906</v>
      </c>
      <c r="AN32" s="28">
        <v>0</v>
      </c>
      <c r="AO32" s="28">
        <v>0.12837021125790199</v>
      </c>
      <c r="AP32" s="28">
        <v>0</v>
      </c>
      <c r="AQ32" s="28">
        <v>14416.7781392328</v>
      </c>
      <c r="AR32" s="28">
        <v>1601.8581354365399</v>
      </c>
      <c r="AS32" s="28">
        <v>16018.636274669399</v>
      </c>
      <c r="AT32" s="28">
        <v>0.16817706999784901</v>
      </c>
      <c r="AU32" s="28">
        <v>262.16602195395598</v>
      </c>
      <c r="AV32" s="28">
        <v>3.3878482737258602</v>
      </c>
      <c r="AW32" s="28">
        <v>2351.7723079581901</v>
      </c>
      <c r="AX32" s="28">
        <v>4.2808320240083404</v>
      </c>
      <c r="AY32" s="28">
        <v>8.7394063361938201</v>
      </c>
      <c r="AZ32" s="28">
        <v>21.231925667862601</v>
      </c>
      <c r="BA32" s="28">
        <v>4.9299275992217702</v>
      </c>
      <c r="BB32" s="28">
        <v>0.59518090863494999</v>
      </c>
      <c r="BC32" s="28">
        <v>1.23130299343573</v>
      </c>
      <c r="BD32" s="28">
        <v>369.06729885569098</v>
      </c>
      <c r="BE32" s="28">
        <v>353.91693215033303</v>
      </c>
      <c r="BF32" s="28">
        <v>15.150366705357801</v>
      </c>
      <c r="BG32" s="28">
        <v>0</v>
      </c>
      <c r="BH32" s="28">
        <v>0</v>
      </c>
      <c r="BI32" s="28">
        <v>35.017135890694803</v>
      </c>
      <c r="BJ32" s="28">
        <v>0</v>
      </c>
      <c r="BK32" s="28">
        <v>58.741698228035098</v>
      </c>
      <c r="BL32" s="28">
        <v>14.0288373771611</v>
      </c>
      <c r="BM32" s="28">
        <v>7.55702383835711</v>
      </c>
      <c r="BN32" s="28">
        <v>146.85735428826499</v>
      </c>
      <c r="BO32" s="28">
        <v>1321.9476094172701</v>
      </c>
      <c r="BP32" s="28">
        <v>8.6247179761570205</v>
      </c>
      <c r="BQ32" s="28">
        <v>32.272536436338903</v>
      </c>
      <c r="BR32" s="28">
        <v>6.4212043122406497</v>
      </c>
      <c r="BS32" s="28">
        <v>8018.9583063035498</v>
      </c>
      <c r="BT32" s="28">
        <v>1263.90512410977</v>
      </c>
      <c r="BU32" s="28">
        <v>0</v>
      </c>
      <c r="BV32" s="28">
        <v>0</v>
      </c>
      <c r="BW32" s="28">
        <v>27.6641342898915</v>
      </c>
      <c r="BX32" s="28">
        <v>41.5357331555483</v>
      </c>
      <c r="BY32" s="28">
        <v>4837.9806219238599</v>
      </c>
      <c r="BZ32" s="28">
        <v>28.374683827555</v>
      </c>
      <c r="CB32" s="25">
        <f t="shared" si="0"/>
        <v>2.72697471877178E-3</v>
      </c>
      <c r="CC32" s="25">
        <f t="shared" si="1"/>
        <v>2.8922754523592713E-3</v>
      </c>
      <c r="CD32" s="25">
        <f t="shared" si="2"/>
        <v>2.7271865243937267E-3</v>
      </c>
      <c r="CE32" s="25">
        <f t="shared" si="3"/>
        <v>2.7313301989636712E-3</v>
      </c>
      <c r="CF32" s="25">
        <f t="shared" si="4"/>
        <v>2.7300296362342629E-3</v>
      </c>
      <c r="CG32" s="25">
        <f t="shared" si="5"/>
        <v>2.734407586902464E-3</v>
      </c>
      <c r="CH32" s="25">
        <f t="shared" si="6"/>
        <v>2.7344783675723495E-3</v>
      </c>
      <c r="CI32" s="79">
        <f t="shared" si="7"/>
        <v>-0.84638914763542039</v>
      </c>
      <c r="CJ32" s="79">
        <f t="shared" si="8"/>
        <v>-0.29912298381783092</v>
      </c>
      <c r="CK32" s="25">
        <f t="shared" si="9"/>
        <v>0</v>
      </c>
      <c r="CL32" s="79">
        <f t="shared" si="10"/>
        <v>4.3772219384564631E-2</v>
      </c>
      <c r="CM32" s="25">
        <f t="shared" si="11"/>
        <v>0</v>
      </c>
      <c r="CN32" s="79">
        <f t="shared" si="12"/>
        <v>-0.96955498836811482</v>
      </c>
      <c r="CO32" s="25" t="e">
        <f>+(#REF!-O32)/(O32+1E-50)</f>
        <v>#REF!</v>
      </c>
      <c r="CP32" s="25" t="e">
        <f>+(#REF!-P32)/(P32+1E-50)</f>
        <v>#REF!</v>
      </c>
      <c r="CQ32" s="79">
        <f t="shared" si="13"/>
        <v>0</v>
      </c>
    </row>
    <row r="33" spans="1:95" x14ac:dyDescent="0.3">
      <c r="A33" s="30" t="s">
        <v>32</v>
      </c>
      <c r="B33" s="28">
        <v>1022.8388074</v>
      </c>
      <c r="C33" s="28">
        <v>9.6560000000000007E-2</v>
      </c>
      <c r="D33" s="28">
        <v>1357.3310635</v>
      </c>
      <c r="E33" s="28">
        <v>80.697270750000001</v>
      </c>
      <c r="F33" s="28">
        <v>71.972762709999998</v>
      </c>
      <c r="G33" s="28">
        <v>10.301028861000001</v>
      </c>
      <c r="H33" s="28">
        <v>447.25725246000002</v>
      </c>
      <c r="I33" s="54">
        <v>6.1884615347</v>
      </c>
      <c r="J33" s="54">
        <v>1.3930270702000001</v>
      </c>
      <c r="K33" s="28"/>
      <c r="L33" s="54">
        <v>96.325449464000002</v>
      </c>
      <c r="M33" s="28"/>
      <c r="N33" s="54">
        <v>1.8900294966</v>
      </c>
      <c r="O33" s="28"/>
      <c r="P33" s="28"/>
      <c r="Q33" s="54"/>
      <c r="R33" s="28"/>
      <c r="S33" s="30" t="s">
        <v>32</v>
      </c>
      <c r="T33" s="28">
        <v>0.523897730056885</v>
      </c>
      <c r="U33" s="28">
        <v>1.1933936428579099</v>
      </c>
      <c r="V33" s="28">
        <v>1.1926250404749299</v>
      </c>
      <c r="W33" s="28">
        <v>0.49824157022632798</v>
      </c>
      <c r="X33" s="28">
        <v>5.4988235534742396</v>
      </c>
      <c r="Y33" s="28">
        <v>3147.3728216163499</v>
      </c>
      <c r="Z33" s="28">
        <v>0</v>
      </c>
      <c r="AA33" s="28">
        <v>1025.3758877750399</v>
      </c>
      <c r="AB33" s="28">
        <v>27.675716797334701</v>
      </c>
      <c r="AC33" s="28">
        <v>558.19246894294395</v>
      </c>
      <c r="AD33" s="28">
        <v>12.659457391450299</v>
      </c>
      <c r="AE33" s="28">
        <v>6.0285885657104403E-2</v>
      </c>
      <c r="AF33" s="28">
        <v>67.555623674127403</v>
      </c>
      <c r="AG33" s="28">
        <v>67.555623674127403</v>
      </c>
      <c r="AH33" s="28">
        <v>0</v>
      </c>
      <c r="AI33" s="28">
        <v>0</v>
      </c>
      <c r="AJ33" s="28">
        <v>12.360907123873</v>
      </c>
      <c r="AK33" s="28">
        <v>5.4941053194662998E-3</v>
      </c>
      <c r="AL33" s="28">
        <v>4.3952319546729603E-2</v>
      </c>
      <c r="AM33" s="28">
        <v>0.247267815720498</v>
      </c>
      <c r="AN33" s="28">
        <v>2.3855823586170499E-3</v>
      </c>
      <c r="AO33" s="28">
        <v>9.6842991341346593E-2</v>
      </c>
      <c r="AP33" s="28">
        <v>0</v>
      </c>
      <c r="AQ33" s="28">
        <v>1224.6245920794499</v>
      </c>
      <c r="AR33" s="28">
        <v>136.06971184488199</v>
      </c>
      <c r="AS33" s="28">
        <v>1360.6943039243299</v>
      </c>
      <c r="AT33" s="28">
        <v>5.0491059723430402E-3</v>
      </c>
      <c r="AU33" s="28">
        <v>48.199589542107802</v>
      </c>
      <c r="AV33" s="28">
        <v>0.56226378560051005</v>
      </c>
      <c r="AW33" s="28">
        <v>138.57954697107101</v>
      </c>
      <c r="AX33" s="28">
        <v>0.76034627639345898</v>
      </c>
      <c r="AY33" s="28">
        <v>1.98279992052337</v>
      </c>
      <c r="AZ33" s="28">
        <v>4.7999413268517301</v>
      </c>
      <c r="BA33" s="28">
        <v>1.1229114399268001</v>
      </c>
      <c r="BB33" s="28">
        <v>1.2365614510821899E-4</v>
      </c>
      <c r="BC33" s="28">
        <v>0.264862799483015</v>
      </c>
      <c r="BD33" s="28">
        <v>80.893324347952102</v>
      </c>
      <c r="BE33" s="28">
        <v>72.144956205169805</v>
      </c>
      <c r="BF33" s="28">
        <v>8.7483681427823097</v>
      </c>
      <c r="BG33" s="28">
        <v>0</v>
      </c>
      <c r="BH33" s="28">
        <v>7.1329221713321705E-7</v>
      </c>
      <c r="BI33" s="28">
        <v>4.0807865697735304</v>
      </c>
      <c r="BJ33" s="28">
        <v>9.2159129615238498E-4</v>
      </c>
      <c r="BK33" s="28">
        <v>12.882499963844101</v>
      </c>
      <c r="BL33" s="28">
        <v>3.2035234267541899</v>
      </c>
      <c r="BM33" s="28">
        <v>1.7174252130491501</v>
      </c>
      <c r="BN33" s="28">
        <v>32.206284957643703</v>
      </c>
      <c r="BO33" s="28">
        <v>122.891570570198</v>
      </c>
      <c r="BP33" s="28">
        <v>1.7514062150829199</v>
      </c>
      <c r="BQ33" s="28">
        <v>6.8038739881060701</v>
      </c>
      <c r="BR33" s="28">
        <v>4.9843614036828004E-3</v>
      </c>
      <c r="BS33" s="28">
        <v>10.3276261610145</v>
      </c>
      <c r="BT33" s="28">
        <v>43.205380158187197</v>
      </c>
      <c r="BU33" s="28">
        <v>0</v>
      </c>
      <c r="BV33" s="28">
        <v>8.7534134971808605E-3</v>
      </c>
      <c r="BW33" s="28">
        <v>4.2153625334195599</v>
      </c>
      <c r="BX33" s="28">
        <v>2.30923453346165</v>
      </c>
      <c r="BY33" s="28">
        <v>448.36447690140301</v>
      </c>
      <c r="BZ33" s="28">
        <v>4.5903387653181502</v>
      </c>
      <c r="CB33" s="25">
        <f t="shared" si="0"/>
        <v>2.4804303050341785E-3</v>
      </c>
      <c r="CC33" s="25">
        <f t="shared" si="1"/>
        <v>2.9307305441858555E-3</v>
      </c>
      <c r="CD33" s="25">
        <f t="shared" si="2"/>
        <v>2.4778335328578351E-3</v>
      </c>
      <c r="CE33" s="25">
        <f t="shared" si="3"/>
        <v>2.4294947788194086E-3</v>
      </c>
      <c r="CF33" s="25">
        <f t="shared" si="4"/>
        <v>2.3924813872107011E-3</v>
      </c>
      <c r="CG33" s="25">
        <f t="shared" si="5"/>
        <v>2.5820042224323232E-3</v>
      </c>
      <c r="CH33" s="25">
        <f t="shared" si="6"/>
        <v>2.4755874506518249E-3</v>
      </c>
      <c r="CI33" s="79">
        <f t="shared" si="7"/>
        <v>-0.80728246692855221</v>
      </c>
      <c r="CJ33" s="79">
        <f t="shared" si="8"/>
        <v>2.9473917421323059</v>
      </c>
      <c r="CK33" s="25">
        <f t="shared" si="9"/>
        <v>0</v>
      </c>
      <c r="CL33" s="79">
        <f t="shared" si="10"/>
        <v>-0.29867315387534038</v>
      </c>
      <c r="CM33" s="25">
        <f t="shared" si="11"/>
        <v>0</v>
      </c>
      <c r="CN33" s="79">
        <f t="shared" si="12"/>
        <v>-0.86917250965378512</v>
      </c>
      <c r="CO33" s="25" t="e">
        <f>+(#REF!-O33)/(O33+1E-50)</f>
        <v>#REF!</v>
      </c>
      <c r="CP33" s="25" t="e">
        <f>+(#REF!-P33)/(P33+1E-50)</f>
        <v>#REF!</v>
      </c>
      <c r="CQ33" s="79">
        <f t="shared" si="13"/>
        <v>2.3855823586170501E+47</v>
      </c>
    </row>
    <row r="34" spans="1:95" x14ac:dyDescent="0.3">
      <c r="A34" s="30" t="s">
        <v>33</v>
      </c>
      <c r="B34" s="28">
        <v>320.83350000000002</v>
      </c>
      <c r="C34" s="28">
        <v>3.075E-2</v>
      </c>
      <c r="D34" s="28">
        <v>561.76779999999997</v>
      </c>
      <c r="E34" s="28">
        <v>22.282399999999999</v>
      </c>
      <c r="F34" s="28">
        <v>22.282399999999999</v>
      </c>
      <c r="G34" s="28">
        <v>1.8103</v>
      </c>
      <c r="H34" s="28">
        <v>143.86684</v>
      </c>
      <c r="I34" s="54">
        <v>11.825532047999999</v>
      </c>
      <c r="J34" s="54">
        <v>2.1439111763000001</v>
      </c>
      <c r="K34" s="28"/>
      <c r="L34" s="54">
        <v>59.544160089999998</v>
      </c>
      <c r="M34" s="28"/>
      <c r="N34" s="54">
        <v>2.6903746548999998</v>
      </c>
      <c r="O34" s="28"/>
      <c r="P34" s="28"/>
      <c r="Q34" s="54"/>
      <c r="R34" s="28"/>
      <c r="S34" s="30" t="s">
        <v>33</v>
      </c>
      <c r="T34" s="28">
        <v>0.69138337257452398</v>
      </c>
      <c r="U34" s="28">
        <v>0.461959472436823</v>
      </c>
      <c r="V34" s="28">
        <v>0.460534046193323</v>
      </c>
      <c r="W34" s="28">
        <v>0.218225867964085</v>
      </c>
      <c r="X34" s="28">
        <v>1.79823885447209</v>
      </c>
      <c r="Y34" s="28">
        <v>1127.0731626649199</v>
      </c>
      <c r="Z34" s="28">
        <v>0</v>
      </c>
      <c r="AA34" s="28">
        <v>321.71462176910001</v>
      </c>
      <c r="AB34" s="28">
        <v>9.3121640024030992</v>
      </c>
      <c r="AC34" s="28">
        <v>205.34801735593899</v>
      </c>
      <c r="AD34" s="28">
        <v>4.7151419704048596</v>
      </c>
      <c r="AE34" s="28">
        <v>7.8098993214331905E-2</v>
      </c>
      <c r="AF34" s="28">
        <v>12.633838080557901</v>
      </c>
      <c r="AG34" s="28">
        <v>12.633838080557901</v>
      </c>
      <c r="AH34" s="28">
        <v>0</v>
      </c>
      <c r="AI34" s="28">
        <v>0</v>
      </c>
      <c r="AJ34" s="28">
        <v>4.6455155142038098</v>
      </c>
      <c r="AK34" s="28">
        <v>9.9260361808991195E-3</v>
      </c>
      <c r="AL34" s="28">
        <v>4.9610042768784703E-2</v>
      </c>
      <c r="AM34" s="28">
        <v>0.35079259620610997</v>
      </c>
      <c r="AN34" s="28">
        <v>4.4184518098745098E-3</v>
      </c>
      <c r="AO34" s="28">
        <v>3.0841774279777402E-2</v>
      </c>
      <c r="AP34" s="28">
        <v>0</v>
      </c>
      <c r="AQ34" s="28">
        <v>506.98086616092701</v>
      </c>
      <c r="AR34" s="28">
        <v>56.330634055016503</v>
      </c>
      <c r="AS34" s="28">
        <v>563.31150021594306</v>
      </c>
      <c r="AT34" s="28">
        <v>1.0329407314538901E-2</v>
      </c>
      <c r="AU34" s="28">
        <v>17.771629172666</v>
      </c>
      <c r="AV34" s="28">
        <v>0.17378831370668499</v>
      </c>
      <c r="AW34" s="28">
        <v>43.813602050463601</v>
      </c>
      <c r="AX34" s="28">
        <v>0.23513586882499099</v>
      </c>
      <c r="AY34" s="28">
        <v>0.613370799451047</v>
      </c>
      <c r="AZ34" s="28">
        <v>1.5011882836466599</v>
      </c>
      <c r="BA34" s="28">
        <v>0.34758285818217799</v>
      </c>
      <c r="BB34" s="28">
        <v>0</v>
      </c>
      <c r="BC34" s="28">
        <v>8.1781955180034505E-2</v>
      </c>
      <c r="BD34" s="28">
        <v>22.3438252441351</v>
      </c>
      <c r="BE34" s="28">
        <v>22.3438252441351</v>
      </c>
      <c r="BF34" s="28">
        <v>0</v>
      </c>
      <c r="BG34" s="28">
        <v>0</v>
      </c>
      <c r="BH34" s="28">
        <v>0</v>
      </c>
      <c r="BI34" s="28">
        <v>1.2606352488191399</v>
      </c>
      <c r="BJ34" s="28">
        <v>0</v>
      </c>
      <c r="BK34" s="28">
        <v>3.9880197347839599</v>
      </c>
      <c r="BL34" s="28">
        <v>0.99161276553293898</v>
      </c>
      <c r="BM34" s="28">
        <v>0.53160932599194199</v>
      </c>
      <c r="BN34" s="28">
        <v>9.9713165907724992</v>
      </c>
      <c r="BO34" s="28">
        <v>42.813914655988903</v>
      </c>
      <c r="BP34" s="28">
        <v>0.54181105860436496</v>
      </c>
      <c r="BQ34" s="28">
        <v>2.10597236043365</v>
      </c>
      <c r="BR34" s="28">
        <v>8.0205029845069904E-8</v>
      </c>
      <c r="BS34" s="28">
        <v>1.8152261406438499</v>
      </c>
      <c r="BT34" s="28">
        <v>11.3938842470799</v>
      </c>
      <c r="BU34" s="28">
        <v>0</v>
      </c>
      <c r="BV34" s="28">
        <v>4.6125861242309101E-2</v>
      </c>
      <c r="BW34" s="28">
        <v>2.3191700366330901</v>
      </c>
      <c r="BX34" s="28">
        <v>0.79185282449114502</v>
      </c>
      <c r="BY34" s="28">
        <v>144.26361774786901</v>
      </c>
      <c r="BZ34" s="28">
        <v>2.0847631529754098</v>
      </c>
      <c r="CB34" s="25">
        <f t="shared" si="0"/>
        <v>2.7463521393495099E-3</v>
      </c>
      <c r="CC34" s="25">
        <f t="shared" si="1"/>
        <v>2.9845294236553483E-3</v>
      </c>
      <c r="CD34" s="25">
        <f t="shared" si="2"/>
        <v>2.7479328931688334E-3</v>
      </c>
      <c r="CE34" s="25">
        <f t="shared" si="3"/>
        <v>2.7566709212248821E-3</v>
      </c>
      <c r="CF34" s="25">
        <f t="shared" si="4"/>
        <v>2.7566709212248821E-3</v>
      </c>
      <c r="CG34" s="25">
        <f t="shared" si="5"/>
        <v>2.7211736418548777E-3</v>
      </c>
      <c r="CH34" s="25">
        <f t="shared" si="6"/>
        <v>2.7579513657838704E-3</v>
      </c>
      <c r="CI34" s="79">
        <f t="shared" si="7"/>
        <v>-0.96105595551016143</v>
      </c>
      <c r="CJ34" s="79">
        <f t="shared" si="8"/>
        <v>-0.16123444182257471</v>
      </c>
      <c r="CK34" s="25">
        <f t="shared" si="9"/>
        <v>0</v>
      </c>
      <c r="CL34" s="79">
        <f t="shared" si="10"/>
        <v>-0.78782406097487867</v>
      </c>
      <c r="CM34" s="25">
        <f t="shared" si="11"/>
        <v>0</v>
      </c>
      <c r="CN34" s="79">
        <f t="shared" si="12"/>
        <v>-0.86961199044630877</v>
      </c>
      <c r="CO34" s="25" t="e">
        <f>+(#REF!-O34)/(O34+1E-50)</f>
        <v>#REF!</v>
      </c>
      <c r="CP34" s="25" t="e">
        <f>+(#REF!-P34)/(P34+1E-50)</f>
        <v>#REF!</v>
      </c>
      <c r="CQ34" s="79">
        <f t="shared" si="13"/>
        <v>4.4184518098745101E+47</v>
      </c>
    </row>
    <row r="35" spans="1:95" x14ac:dyDescent="0.3">
      <c r="A35" s="30" t="s">
        <v>34</v>
      </c>
      <c r="B35" s="28">
        <v>3518.47</v>
      </c>
      <c r="C35" s="28">
        <v>4028.1</v>
      </c>
      <c r="D35" s="28">
        <v>5561.88</v>
      </c>
      <c r="E35" s="28">
        <v>545.31006102000003</v>
      </c>
      <c r="F35" s="28">
        <v>538.87560551000001</v>
      </c>
      <c r="G35" s="28">
        <v>3859.83</v>
      </c>
      <c r="H35" s="28">
        <v>1297.72</v>
      </c>
      <c r="I35" s="54">
        <v>3.9195917260000002</v>
      </c>
      <c r="J35" s="54">
        <v>7.1602350220000002</v>
      </c>
      <c r="K35" s="28"/>
      <c r="L35" s="54">
        <v>25.551594638000001</v>
      </c>
      <c r="M35" s="28"/>
      <c r="N35" s="54">
        <v>893.81705209999996</v>
      </c>
      <c r="O35" s="28"/>
      <c r="P35" s="28"/>
      <c r="Q35" s="54"/>
      <c r="R35" s="28"/>
      <c r="S35" s="30" t="s">
        <v>34</v>
      </c>
      <c r="T35" s="28">
        <v>2.82399210225035</v>
      </c>
      <c r="U35" s="28">
        <v>10.95563581583</v>
      </c>
      <c r="V35" s="28">
        <v>10.8443331781012</v>
      </c>
      <c r="W35" s="28">
        <v>5.6570973589344797</v>
      </c>
      <c r="X35" s="28">
        <v>62.914912891326303</v>
      </c>
      <c r="Y35" s="28">
        <v>1538.7080812914101</v>
      </c>
      <c r="Z35" s="28">
        <v>0</v>
      </c>
      <c r="AA35" s="28">
        <v>3526.72134984594</v>
      </c>
      <c r="AB35" s="28">
        <v>122.39863856525599</v>
      </c>
      <c r="AC35" s="28">
        <v>263.12644431660601</v>
      </c>
      <c r="AD35" s="28">
        <v>21.344284862361999</v>
      </c>
      <c r="AE35" s="28">
        <v>9.6337028053560996</v>
      </c>
      <c r="AF35" s="28">
        <v>96.105707824683904</v>
      </c>
      <c r="AG35" s="28">
        <v>96.105707824683904</v>
      </c>
      <c r="AH35" s="28">
        <v>0</v>
      </c>
      <c r="AI35" s="28">
        <v>0</v>
      </c>
      <c r="AJ35" s="28">
        <v>27.348661292001001</v>
      </c>
      <c r="AK35" s="28">
        <v>0.76838327697216802</v>
      </c>
      <c r="AL35" s="28">
        <v>1.84583524859868</v>
      </c>
      <c r="AM35" s="28">
        <v>29.069353010490399</v>
      </c>
      <c r="AN35" s="28">
        <v>0.34569070932124901</v>
      </c>
      <c r="AO35" s="28">
        <v>4039.1333368607002</v>
      </c>
      <c r="AP35" s="28">
        <v>0</v>
      </c>
      <c r="AQ35" s="28">
        <v>5018.0629056256103</v>
      </c>
      <c r="AR35" s="28">
        <v>557.56289804174298</v>
      </c>
      <c r="AS35" s="28">
        <v>5575.6258036673498</v>
      </c>
      <c r="AT35" s="28">
        <v>6.9937190353242604</v>
      </c>
      <c r="AU35" s="28">
        <v>94.089776293203499</v>
      </c>
      <c r="AV35" s="28">
        <v>4.4030944010317699</v>
      </c>
      <c r="AW35" s="28">
        <v>458.24705051174698</v>
      </c>
      <c r="AX35" s="28">
        <v>5.7892940624018498</v>
      </c>
      <c r="AY35" s="28">
        <v>13.7494896950457</v>
      </c>
      <c r="AZ35" s="28">
        <v>34.466280122576698</v>
      </c>
      <c r="BA35" s="28">
        <v>7.7765066794534299</v>
      </c>
      <c r="BB35" s="28">
        <v>0.73364242133633695</v>
      </c>
      <c r="BC35" s="28">
        <v>1.86943613981712</v>
      </c>
      <c r="BD35" s="28">
        <v>546.69799347376795</v>
      </c>
      <c r="BE35" s="28">
        <v>540.24592537299498</v>
      </c>
      <c r="BF35" s="28">
        <v>6.4520681007732801</v>
      </c>
      <c r="BG35" s="28">
        <v>0</v>
      </c>
      <c r="BH35" s="28">
        <v>6.3070707738774301E-5</v>
      </c>
      <c r="BI35" s="28">
        <v>51.993268690509801</v>
      </c>
      <c r="BJ35" s="28">
        <v>0</v>
      </c>
      <c r="BK35" s="28">
        <v>90.905036635306004</v>
      </c>
      <c r="BL35" s="28">
        <v>22.163661581705998</v>
      </c>
      <c r="BM35" s="28">
        <v>11.9519608426064</v>
      </c>
      <c r="BN35" s="28">
        <v>227.32988584467299</v>
      </c>
      <c r="BO35" s="28">
        <v>152.266514400516</v>
      </c>
      <c r="BP35" s="28">
        <v>12.6456727392979</v>
      </c>
      <c r="BQ35" s="28">
        <v>50.882642510623697</v>
      </c>
      <c r="BR35" s="28">
        <v>3.5859899359005998</v>
      </c>
      <c r="BS35" s="28">
        <v>3870.2763157679801</v>
      </c>
      <c r="BT35" s="28">
        <v>259.88297801230601</v>
      </c>
      <c r="BU35" s="28">
        <v>0</v>
      </c>
      <c r="BV35" s="28">
        <v>1.26876677865704</v>
      </c>
      <c r="BW35" s="28">
        <v>58.737559742442798</v>
      </c>
      <c r="BX35" s="28">
        <v>111.060713532538</v>
      </c>
      <c r="BY35" s="28">
        <v>1301.0677012957599</v>
      </c>
      <c r="BZ35" s="28">
        <v>15.5710870282191</v>
      </c>
      <c r="CB35" s="25">
        <f t="shared" ref="CB35:CB51" si="14">+(AA35-B35)/(B35+1E-50)</f>
        <v>2.3451528209534941E-3</v>
      </c>
      <c r="CC35" s="25">
        <f t="shared" ref="CC35:CC52" si="15">+(AO35-C35)/(C35+1E-50)</f>
        <v>2.7390920932201966E-3</v>
      </c>
      <c r="CD35" s="25">
        <f t="shared" ref="CD35:CD52" si="16">+(AS35-D35)/(D35+1E-50)</f>
        <v>2.4714311828643765E-3</v>
      </c>
      <c r="CE35" s="25">
        <f t="shared" ref="CE35:CE52" si="17">+(BD35-E35)/(E35+1E-50)</f>
        <v>2.5452170296872854E-3</v>
      </c>
      <c r="CF35" s="25">
        <f t="shared" ref="CF35:CF52" si="18">+(BE35-F35)/(F35+1E-50)</f>
        <v>2.5429242834217177E-3</v>
      </c>
      <c r="CG35" s="25">
        <f t="shared" ref="CG35:CG52" si="19">+(BS35-G35)/(G35+1E-50)</f>
        <v>2.706418616358802E-3</v>
      </c>
      <c r="CH35" s="25">
        <f t="shared" ref="CH35:CH52" si="20">+(BY35-H35)/(H35+1E-50)</f>
        <v>2.5796792033411379E-3</v>
      </c>
      <c r="CI35" s="79">
        <f t="shared" ref="CI35:CI52" si="21">+(V35-I35)/(I35+1E-50)</f>
        <v>1.7666996810323401</v>
      </c>
      <c r="CJ35" s="79">
        <f t="shared" ref="CJ35:CJ52" si="22">+(X35-J35)/(J35+1E-50)</f>
        <v>7.7867105895293474</v>
      </c>
      <c r="CK35" s="25">
        <f t="shared" ref="CK35:CK52" si="23">+(Z35-K35)/(K35+1E-50)</f>
        <v>0</v>
      </c>
      <c r="CL35" s="79">
        <f t="shared" ref="CL35:CL52" si="24">+(AG35-L35)/(L35+1E-50)</f>
        <v>2.7612410961528302</v>
      </c>
      <c r="CM35" s="25">
        <f t="shared" ref="CM35:CM52" si="25">+(AH35-M35)/(M35+1E-50)</f>
        <v>0</v>
      </c>
      <c r="CN35" s="79">
        <f t="shared" ref="CN35:CN52" si="26">+(AM35-N35)/(N35+1E-50)</f>
        <v>-0.96747728974045333</v>
      </c>
      <c r="CO35" s="25" t="e">
        <f>+(#REF!-O35)/(O35+1E-50)</f>
        <v>#REF!</v>
      </c>
      <c r="CP35" s="25" t="e">
        <f>+(#REF!-P35)/(P35+1E-50)</f>
        <v>#REF!</v>
      </c>
      <c r="CQ35" s="79">
        <f t="shared" ref="CQ35:CQ52" si="27">+(AN35-Q35)/(Q35+1E-50)</f>
        <v>3.45690709321249E+49</v>
      </c>
    </row>
    <row r="36" spans="1:95" x14ac:dyDescent="0.3">
      <c r="A36" s="30" t="s">
        <v>35</v>
      </c>
      <c r="B36" s="28">
        <v>2676.3418990999999</v>
      </c>
      <c r="C36" s="28">
        <v>5.4347171999999997</v>
      </c>
      <c r="D36" s="28">
        <v>11336.615965999999</v>
      </c>
      <c r="E36" s="28">
        <v>305.13351419000003</v>
      </c>
      <c r="F36" s="28">
        <v>271.61862219</v>
      </c>
      <c r="G36" s="28">
        <v>24.218404450000001</v>
      </c>
      <c r="H36" s="28">
        <v>1619.2492069</v>
      </c>
      <c r="I36" s="54">
        <v>22.694491807999999</v>
      </c>
      <c r="J36" s="54">
        <v>2.4724230090999999</v>
      </c>
      <c r="K36" s="28"/>
      <c r="L36" s="54">
        <v>172.42643559999999</v>
      </c>
      <c r="M36" s="28">
        <v>3.8420000000000001</v>
      </c>
      <c r="N36" s="54">
        <v>7.5973257500000004</v>
      </c>
      <c r="O36" s="28"/>
      <c r="P36" s="28"/>
      <c r="Q36" s="54"/>
      <c r="R36" s="28"/>
      <c r="S36" s="30" t="s">
        <v>35</v>
      </c>
      <c r="T36" s="28">
        <v>5.4865395846491999E-2</v>
      </c>
      <c r="U36" s="28">
        <v>21.6598072430528</v>
      </c>
      <c r="V36" s="28">
        <v>21.6576434243653</v>
      </c>
      <c r="W36" s="28">
        <v>1.0490202030823299</v>
      </c>
      <c r="X36" s="28">
        <v>13.749686825841099</v>
      </c>
      <c r="Y36" s="28">
        <v>8158.97198803434</v>
      </c>
      <c r="Z36" s="28">
        <v>0</v>
      </c>
      <c r="AA36" s="28">
        <v>2683.6433933982498</v>
      </c>
      <c r="AB36" s="28">
        <v>70.715018303598697</v>
      </c>
      <c r="AC36" s="28">
        <v>1441.70655706303</v>
      </c>
      <c r="AD36" s="28">
        <v>65.172726396720293</v>
      </c>
      <c r="AE36" s="28">
        <v>5.6124457059673102E-2</v>
      </c>
      <c r="AF36" s="28">
        <v>111.92752054461801</v>
      </c>
      <c r="AG36" s="28">
        <v>111.92752054461801</v>
      </c>
      <c r="AH36" s="28">
        <v>3.85245334082903</v>
      </c>
      <c r="AI36" s="28">
        <v>0</v>
      </c>
      <c r="AJ36" s="28">
        <v>29.873909365409201</v>
      </c>
      <c r="AK36" s="28">
        <v>2.9541430265778299E-2</v>
      </c>
      <c r="AL36" s="28">
        <v>3.5863270808048797E-2</v>
      </c>
      <c r="AM36" s="28">
        <v>1.3024711826966999</v>
      </c>
      <c r="AN36" s="28">
        <v>6.7171099055870296E-3</v>
      </c>
      <c r="AO36" s="28">
        <v>5.4497822563203702</v>
      </c>
      <c r="AP36" s="28">
        <v>0</v>
      </c>
      <c r="AQ36" s="28">
        <v>10230.948443966699</v>
      </c>
      <c r="AR36" s="28">
        <v>1136.77277650313</v>
      </c>
      <c r="AS36" s="28">
        <v>11367.721220469901</v>
      </c>
      <c r="AT36" s="28">
        <v>1.41825388316604E-2</v>
      </c>
      <c r="AU36" s="28">
        <v>99.315031197454999</v>
      </c>
      <c r="AV36" s="28">
        <v>2.3658924651531898</v>
      </c>
      <c r="AW36" s="28">
        <v>688.02332415879903</v>
      </c>
      <c r="AX36" s="28">
        <v>3.4156306508595198</v>
      </c>
      <c r="AY36" s="28">
        <v>7.2610613507718798</v>
      </c>
      <c r="AZ36" s="28">
        <v>17.605516927638799</v>
      </c>
      <c r="BA36" s="28">
        <v>4.2037662736927901</v>
      </c>
      <c r="BB36" s="28">
        <v>2.0456660548840499E-2</v>
      </c>
      <c r="BC36" s="28">
        <v>1.01210533926376</v>
      </c>
      <c r="BD36" s="28">
        <v>305.96724569354598</v>
      </c>
      <c r="BE36" s="28">
        <v>272.36228858997902</v>
      </c>
      <c r="BF36" s="28">
        <v>33.6049571035676</v>
      </c>
      <c r="BG36" s="28">
        <v>2.18029519888445E-2</v>
      </c>
      <c r="BH36" s="28">
        <v>8.0667647723452595E-3</v>
      </c>
      <c r="BI36" s="28">
        <v>18.807896358515599</v>
      </c>
      <c r="BJ36" s="28">
        <v>1.04451249745091E-2</v>
      </c>
      <c r="BK36" s="28">
        <v>47.517002349686102</v>
      </c>
      <c r="BL36" s="28">
        <v>11.7023970314764</v>
      </c>
      <c r="BM36" s="28">
        <v>6.2722059702265698</v>
      </c>
      <c r="BN36" s="28">
        <v>118.793009295788</v>
      </c>
      <c r="BO36" s="28">
        <v>491.40404083365399</v>
      </c>
      <c r="BP36" s="28">
        <v>7.0346943688442698</v>
      </c>
      <c r="BQ36" s="28">
        <v>24.923368265568701</v>
      </c>
      <c r="BR36" s="28">
        <v>1.38697044020789</v>
      </c>
      <c r="BS36" s="28">
        <v>24.2846371648561</v>
      </c>
      <c r="BT36" s="28">
        <v>345.80985777258797</v>
      </c>
      <c r="BU36" s="28">
        <v>0</v>
      </c>
      <c r="BV36" s="28">
        <v>2.4650922726896798E-2</v>
      </c>
      <c r="BW36" s="28">
        <v>12.4802055295222</v>
      </c>
      <c r="BX36" s="28">
        <v>9.9208573169794398</v>
      </c>
      <c r="BY36" s="28">
        <v>1623.6838260222501</v>
      </c>
      <c r="BZ36" s="28">
        <v>10.842545140137601</v>
      </c>
      <c r="CB36" s="25">
        <f t="shared" si="14"/>
        <v>2.7281620112532367E-3</v>
      </c>
      <c r="CC36" s="25">
        <f t="shared" si="15"/>
        <v>2.7720037245673934E-3</v>
      </c>
      <c r="CD36" s="25">
        <f t="shared" si="16"/>
        <v>2.7437865552815896E-3</v>
      </c>
      <c r="CE36" s="25">
        <f t="shared" si="17"/>
        <v>2.7323498231885527E-3</v>
      </c>
      <c r="CF36" s="25">
        <f t="shared" si="18"/>
        <v>2.7379065322657354E-3</v>
      </c>
      <c r="CG36" s="25">
        <f t="shared" si="19"/>
        <v>2.7348091817047445E-3</v>
      </c>
      <c r="CH36" s="25">
        <f t="shared" si="20"/>
        <v>2.7386884633650698E-3</v>
      </c>
      <c r="CI36" s="79">
        <f t="shared" si="21"/>
        <v>-4.5687226328161287E-2</v>
      </c>
      <c r="CJ36" s="79">
        <f t="shared" si="22"/>
        <v>4.5612194091520761</v>
      </c>
      <c r="CK36" s="25">
        <f t="shared" si="23"/>
        <v>0</v>
      </c>
      <c r="CL36" s="79">
        <f t="shared" si="24"/>
        <v>-0.35086797940734088</v>
      </c>
      <c r="CM36" s="25">
        <f t="shared" si="25"/>
        <v>2.7208070872019609E-3</v>
      </c>
      <c r="CN36" s="79">
        <f t="shared" si="26"/>
        <v>-0.82856188801741193</v>
      </c>
      <c r="CO36" s="25" t="e">
        <f>+(#REF!-O36)/(O36+1E-50)</f>
        <v>#REF!</v>
      </c>
      <c r="CP36" s="25" t="e">
        <f>+(#REF!-P36)/(P36+1E-50)</f>
        <v>#REF!</v>
      </c>
      <c r="CQ36" s="79">
        <f t="shared" si="27"/>
        <v>6.7171099055870292E+47</v>
      </c>
    </row>
    <row r="37" spans="1:95" x14ac:dyDescent="0.3">
      <c r="A37" s="30" t="s">
        <v>36</v>
      </c>
      <c r="B37" s="28">
        <v>44697.475516999999</v>
      </c>
      <c r="C37" s="28">
        <v>0.12</v>
      </c>
      <c r="D37" s="28">
        <v>58793.805459000003</v>
      </c>
      <c r="E37" s="28">
        <v>1122.5204567000001</v>
      </c>
      <c r="F37" s="28">
        <v>1110.2870207999999</v>
      </c>
      <c r="G37" s="28">
        <v>651.59</v>
      </c>
      <c r="H37" s="28">
        <v>33783.025719999998</v>
      </c>
      <c r="I37" s="54">
        <v>645.95001818000003</v>
      </c>
      <c r="J37" s="54">
        <v>318.28112587999999</v>
      </c>
      <c r="K37" s="28"/>
      <c r="L37" s="54">
        <v>2421.8834431</v>
      </c>
      <c r="M37" s="28"/>
      <c r="N37" s="54">
        <v>440.57206905999999</v>
      </c>
      <c r="O37" s="28"/>
      <c r="P37" s="28"/>
      <c r="Q37" s="54"/>
      <c r="R37" s="28"/>
      <c r="S37" s="30" t="s">
        <v>36</v>
      </c>
      <c r="T37" s="28">
        <v>4.8272225589378097E-2</v>
      </c>
      <c r="U37" s="28">
        <v>79.214457754056099</v>
      </c>
      <c r="V37" s="28">
        <v>79.212573590481398</v>
      </c>
      <c r="W37" s="28">
        <v>17.521639694820099</v>
      </c>
      <c r="X37" s="28">
        <v>335.93577254316602</v>
      </c>
      <c r="Y37" s="28">
        <v>141526.56328960601</v>
      </c>
      <c r="Z37" s="28">
        <v>0</v>
      </c>
      <c r="AA37" s="28">
        <v>44819.835573648103</v>
      </c>
      <c r="AB37" s="28">
        <v>949.03785456401704</v>
      </c>
      <c r="AC37" s="28">
        <v>25369.099422114701</v>
      </c>
      <c r="AD37" s="28">
        <v>535.54698155324695</v>
      </c>
      <c r="AE37" s="28">
        <v>3.8037861081684499</v>
      </c>
      <c r="AF37" s="28">
        <v>1534.8921035257899</v>
      </c>
      <c r="AG37" s="28">
        <v>1534.8921035257899</v>
      </c>
      <c r="AH37" s="28">
        <v>0</v>
      </c>
      <c r="AI37" s="28">
        <v>0</v>
      </c>
      <c r="AJ37" s="28">
        <v>536.467358669639</v>
      </c>
      <c r="AK37" s="28">
        <v>0.30073625438521701</v>
      </c>
      <c r="AL37" s="28">
        <v>3.1556471207085698E-2</v>
      </c>
      <c r="AM37" s="28">
        <v>37.337790776501897</v>
      </c>
      <c r="AN37" s="28">
        <v>5.9116032985399398E-3</v>
      </c>
      <c r="AO37" s="28">
        <v>0.120348715201419</v>
      </c>
      <c r="AP37" s="28">
        <v>0</v>
      </c>
      <c r="AQ37" s="28">
        <v>53059.277905851501</v>
      </c>
      <c r="AR37" s="28">
        <v>5895.4729135115704</v>
      </c>
      <c r="AS37" s="28">
        <v>58954.7508193631</v>
      </c>
      <c r="AT37" s="28">
        <v>8.7400493448260702E-2</v>
      </c>
      <c r="AU37" s="28">
        <v>1795.44992490871</v>
      </c>
      <c r="AV37" s="28">
        <v>8.6545383951454191</v>
      </c>
      <c r="AW37" s="28">
        <v>16965.847802517299</v>
      </c>
      <c r="AX37" s="28">
        <v>11.554678472858299</v>
      </c>
      <c r="AY37" s="28">
        <v>28.868488030556001</v>
      </c>
      <c r="AZ37" s="28">
        <v>76.812015454400097</v>
      </c>
      <c r="BA37" s="28">
        <v>16.352578145251499</v>
      </c>
      <c r="BB37" s="28">
        <v>0.81671725590701005</v>
      </c>
      <c r="BC37" s="28">
        <v>3.8836637409128199</v>
      </c>
      <c r="BD37" s="28">
        <v>1125.59529653493</v>
      </c>
      <c r="BE37" s="28">
        <v>1113.32839556721</v>
      </c>
      <c r="BF37" s="28">
        <v>12.266900967718801</v>
      </c>
      <c r="BG37" s="28">
        <v>3.1630640982820499E-4</v>
      </c>
      <c r="BH37" s="28">
        <v>7.1549545726615904E-5</v>
      </c>
      <c r="BI37" s="28">
        <v>96.508933533953694</v>
      </c>
      <c r="BJ37" s="28">
        <v>1.9352384574259799E-4</v>
      </c>
      <c r="BK37" s="28">
        <v>190.26672043078301</v>
      </c>
      <c r="BL37" s="28">
        <v>46.637662768894899</v>
      </c>
      <c r="BM37" s="28">
        <v>25.0823907339737</v>
      </c>
      <c r="BN37" s="28">
        <v>476.10613212299501</v>
      </c>
      <c r="BO37" s="28">
        <v>10330.619585472599</v>
      </c>
      <c r="BP37" s="28">
        <v>25.972073983807</v>
      </c>
      <c r="BQ37" s="28">
        <v>102.489505375419</v>
      </c>
      <c r="BR37" s="28">
        <v>3.3217157425549302</v>
      </c>
      <c r="BS37" s="28">
        <v>653.37361974336102</v>
      </c>
      <c r="BT37" s="28">
        <v>7990.8572985204801</v>
      </c>
      <c r="BU37" s="28">
        <v>0</v>
      </c>
      <c r="BV37" s="28">
        <v>2.1688384922149299E-2</v>
      </c>
      <c r="BW37" s="28">
        <v>327.57610031194798</v>
      </c>
      <c r="BX37" s="28">
        <v>220.317077727704</v>
      </c>
      <c r="BY37" s="28">
        <v>33875.848709226797</v>
      </c>
      <c r="BZ37" s="28">
        <v>249.50575708007099</v>
      </c>
      <c r="CB37" s="25">
        <f t="shared" si="14"/>
        <v>2.7375160505779764E-3</v>
      </c>
      <c r="CC37" s="25">
        <f t="shared" si="15"/>
        <v>2.9059600118250496E-3</v>
      </c>
      <c r="CD37" s="25">
        <f t="shared" si="16"/>
        <v>2.7374543815731219E-3</v>
      </c>
      <c r="CE37" s="25">
        <f t="shared" si="17"/>
        <v>2.7392283290492031E-3</v>
      </c>
      <c r="CF37" s="25">
        <f t="shared" si="18"/>
        <v>2.7392689549938696E-3</v>
      </c>
      <c r="CG37" s="25">
        <f t="shared" si="19"/>
        <v>2.7373344332494156E-3</v>
      </c>
      <c r="CH37" s="25">
        <f t="shared" si="20"/>
        <v>2.7476221341490637E-3</v>
      </c>
      <c r="CI37" s="79">
        <f t="shared" si="21"/>
        <v>-0.87737042904083018</v>
      </c>
      <c r="CJ37" s="79">
        <f t="shared" si="22"/>
        <v>5.5468720032812377E-2</v>
      </c>
      <c r="CK37" s="25">
        <f t="shared" si="23"/>
        <v>0</v>
      </c>
      <c r="CL37" s="79">
        <f t="shared" si="24"/>
        <v>-0.36624030859175666</v>
      </c>
      <c r="CM37" s="25">
        <f t="shared" si="25"/>
        <v>0</v>
      </c>
      <c r="CN37" s="79">
        <f t="shared" si="26"/>
        <v>-0.91525157085839459</v>
      </c>
      <c r="CO37" s="25" t="e">
        <f>+(#REF!-O37)/(O37+1E-50)</f>
        <v>#REF!</v>
      </c>
      <c r="CP37" s="25" t="e">
        <f>+(#REF!-P37)/(P37+1E-50)</f>
        <v>#REF!</v>
      </c>
      <c r="CQ37" s="79">
        <f t="shared" si="27"/>
        <v>5.9116032985399399E+47</v>
      </c>
    </row>
    <row r="38" spans="1:95" x14ac:dyDescent="0.3">
      <c r="A38" s="30" t="s">
        <v>37</v>
      </c>
      <c r="B38" s="28">
        <v>217.41087999999999</v>
      </c>
      <c r="C38" s="28"/>
      <c r="D38" s="28">
        <v>421.25299999999999</v>
      </c>
      <c r="E38" s="28">
        <v>19.559455</v>
      </c>
      <c r="F38" s="28">
        <v>19.556232000000001</v>
      </c>
      <c r="G38" s="28">
        <v>13.062878</v>
      </c>
      <c r="H38" s="28">
        <v>29.113375000000001</v>
      </c>
      <c r="I38" s="54">
        <v>3.74729839E-2</v>
      </c>
      <c r="J38" s="54">
        <v>1.1241921300000001E-2</v>
      </c>
      <c r="K38" s="28"/>
      <c r="L38" s="54">
        <v>0.66514553200000004</v>
      </c>
      <c r="M38" s="28"/>
      <c r="N38" s="54"/>
      <c r="O38" s="28"/>
      <c r="P38" s="28"/>
      <c r="Q38" s="54"/>
      <c r="R38" s="28"/>
      <c r="S38" s="30" t="s">
        <v>37</v>
      </c>
      <c r="T38" s="28">
        <v>8.9298323113808694E-3</v>
      </c>
      <c r="U38" s="28">
        <v>8.6013346736553406E-2</v>
      </c>
      <c r="V38" s="28">
        <v>8.6013346736553406E-2</v>
      </c>
      <c r="W38" s="28">
        <v>3.4195350865589599E-2</v>
      </c>
      <c r="X38" s="28">
        <v>0.29771999777524899</v>
      </c>
      <c r="Y38" s="28">
        <v>214.40491926233301</v>
      </c>
      <c r="Z38" s="28">
        <v>0</v>
      </c>
      <c r="AA38" s="28">
        <v>217.70383169915701</v>
      </c>
      <c r="AB38" s="28">
        <v>1.71677456101918</v>
      </c>
      <c r="AC38" s="28">
        <v>37.8904600403445</v>
      </c>
      <c r="AD38" s="28">
        <v>0.86796716577919297</v>
      </c>
      <c r="AE38" s="28">
        <v>3.6298660342929199E-3</v>
      </c>
      <c r="AF38" s="28">
        <v>5.13045587844287</v>
      </c>
      <c r="AG38" s="28">
        <v>5.13045587844287</v>
      </c>
      <c r="AH38" s="28">
        <v>0</v>
      </c>
      <c r="AI38" s="28">
        <v>0</v>
      </c>
      <c r="AJ38" s="28">
        <v>0.85559795694593499</v>
      </c>
      <c r="AK38" s="28">
        <v>2.4337633407959798E-3</v>
      </c>
      <c r="AL38" s="28">
        <v>5.6624993138114203E-4</v>
      </c>
      <c r="AM38" s="28">
        <v>0.131754135511499</v>
      </c>
      <c r="AN38" s="28">
        <v>3.13878807751452E-3</v>
      </c>
      <c r="AO38" s="28">
        <v>0</v>
      </c>
      <c r="AP38" s="28">
        <v>0</v>
      </c>
      <c r="AQ38" s="28">
        <v>379.74796641037898</v>
      </c>
      <c r="AR38" s="28">
        <v>42.194259760467702</v>
      </c>
      <c r="AS38" s="28">
        <v>421.94222617084603</v>
      </c>
      <c r="AT38" s="28">
        <v>2.3980796953653499E-3</v>
      </c>
      <c r="AU38" s="28">
        <v>3.2690313207339101</v>
      </c>
      <c r="AV38" s="28">
        <v>8.4032885464376095E-2</v>
      </c>
      <c r="AW38" s="28">
        <v>7.8642956798227699</v>
      </c>
      <c r="AX38" s="28">
        <v>0.118333055661193</v>
      </c>
      <c r="AY38" s="28">
        <v>0.29216076786983802</v>
      </c>
      <c r="AZ38" s="28">
        <v>6.9275950329866598</v>
      </c>
      <c r="BA38" s="28">
        <v>0.17036785429653201</v>
      </c>
      <c r="BB38" s="28">
        <v>1.3236250599381601E-3</v>
      </c>
      <c r="BC38" s="28">
        <v>3.93010829103215E-2</v>
      </c>
      <c r="BD38" s="28">
        <v>19.590215968412199</v>
      </c>
      <c r="BE38" s="28">
        <v>19.5869946433241</v>
      </c>
      <c r="BF38" s="28">
        <v>3.2213250880470902E-3</v>
      </c>
      <c r="BG38" s="28">
        <v>0</v>
      </c>
      <c r="BH38" s="28">
        <v>3.0080920650142899E-4</v>
      </c>
      <c r="BI38" s="28">
        <v>0.94200492733014995</v>
      </c>
      <c r="BJ38" s="28">
        <v>2.4065946857586701E-3</v>
      </c>
      <c r="BK38" s="28">
        <v>2.4171702243754001</v>
      </c>
      <c r="BL38" s="28">
        <v>0.46918294724890802</v>
      </c>
      <c r="BM38" s="28">
        <v>0.26618839773585301</v>
      </c>
      <c r="BN38" s="28">
        <v>6.5711419500983803</v>
      </c>
      <c r="BO38" s="28">
        <v>7.8816585771237602</v>
      </c>
      <c r="BP38" s="28">
        <v>0.25936521657655198</v>
      </c>
      <c r="BQ38" s="28">
        <v>1.0255857978251399</v>
      </c>
      <c r="BR38" s="28">
        <v>5.3347399262554005E-4</v>
      </c>
      <c r="BS38" s="28">
        <v>13.0893553310515</v>
      </c>
      <c r="BT38" s="28">
        <v>1.88319779115223</v>
      </c>
      <c r="BU38" s="28">
        <v>0</v>
      </c>
      <c r="BV38" s="28">
        <v>0.28252101003522001</v>
      </c>
      <c r="BW38" s="28">
        <v>0.23726612855702001</v>
      </c>
      <c r="BX38" s="28">
        <v>0.13837579215926199</v>
      </c>
      <c r="BY38" s="28">
        <v>29.137413868174601</v>
      </c>
      <c r="BZ38" s="28">
        <v>0.301226904677105</v>
      </c>
      <c r="CB38" s="25">
        <f t="shared" si="14"/>
        <v>1.3474564803611271E-3</v>
      </c>
      <c r="CC38" s="25">
        <f t="shared" si="15"/>
        <v>0</v>
      </c>
      <c r="CD38" s="25">
        <f t="shared" si="16"/>
        <v>1.6361335607011488E-3</v>
      </c>
      <c r="CE38" s="25">
        <f t="shared" si="17"/>
        <v>1.5726904666924113E-3</v>
      </c>
      <c r="CF38" s="25">
        <f t="shared" si="18"/>
        <v>1.5730353027157305E-3</v>
      </c>
      <c r="CG38" s="25">
        <f t="shared" si="19"/>
        <v>2.0269140576449343E-3</v>
      </c>
      <c r="CH38" s="25">
        <f t="shared" si="20"/>
        <v>8.2569843498391264E-4</v>
      </c>
      <c r="CI38" s="79">
        <f t="shared" si="21"/>
        <v>1.2953428786479266</v>
      </c>
      <c r="CJ38" s="79">
        <f t="shared" si="22"/>
        <v>25.483017433616883</v>
      </c>
      <c r="CK38" s="25">
        <f t="shared" si="23"/>
        <v>0</v>
      </c>
      <c r="CL38" s="79">
        <f t="shared" si="24"/>
        <v>6.7132832314400472</v>
      </c>
      <c r="CM38" s="25">
        <f t="shared" si="25"/>
        <v>0</v>
      </c>
      <c r="CN38" s="79">
        <f t="shared" si="26"/>
        <v>1.31754135511499E+49</v>
      </c>
      <c r="CO38" s="25" t="e">
        <f>+(#REF!-O38)/(O38+1E-50)</f>
        <v>#REF!</v>
      </c>
      <c r="CP38" s="25" t="e">
        <f>+(#REF!-P38)/(P38+1E-50)</f>
        <v>#REF!</v>
      </c>
      <c r="CQ38" s="79">
        <f t="shared" si="27"/>
        <v>3.1387880775145201E+47</v>
      </c>
    </row>
    <row r="39" spans="1:95" x14ac:dyDescent="0.3">
      <c r="A39" s="30" t="s">
        <v>130</v>
      </c>
      <c r="B39" s="28">
        <v>3094.6897327000001</v>
      </c>
      <c r="C39" s="28">
        <v>10.960699999999999</v>
      </c>
      <c r="D39" s="28">
        <v>6055.7558421000003</v>
      </c>
      <c r="E39" s="28">
        <v>464.0522474</v>
      </c>
      <c r="F39" s="28">
        <v>463.36104297999998</v>
      </c>
      <c r="G39" s="28">
        <v>36.145899999999997</v>
      </c>
      <c r="H39" s="28">
        <v>1434.3954615</v>
      </c>
      <c r="I39" s="54">
        <v>33.915577438</v>
      </c>
      <c r="J39" s="54">
        <v>6.6307479536000002</v>
      </c>
      <c r="K39" s="28"/>
      <c r="L39" s="54">
        <v>291.90443698000001</v>
      </c>
      <c r="M39" s="28">
        <v>0.44600000000000001</v>
      </c>
      <c r="N39" s="54">
        <v>10.270885086</v>
      </c>
      <c r="O39" s="28"/>
      <c r="P39" s="28"/>
      <c r="Q39" s="54"/>
      <c r="R39" s="28"/>
      <c r="S39" s="30" t="s">
        <v>130</v>
      </c>
      <c r="T39" s="28">
        <v>2.58122227405963</v>
      </c>
      <c r="U39" s="28">
        <v>4.7872495099791896</v>
      </c>
      <c r="V39" s="28">
        <v>4.7642146956560296</v>
      </c>
      <c r="W39" s="28">
        <v>1.8947763184254001</v>
      </c>
      <c r="X39" s="28">
        <v>24.329792701746001</v>
      </c>
      <c r="Y39" s="28">
        <v>8934.2002877926698</v>
      </c>
      <c r="Z39" s="28">
        <v>0</v>
      </c>
      <c r="AA39" s="28">
        <v>3103.1477363139802</v>
      </c>
      <c r="AB39" s="28">
        <v>66.9179157425461</v>
      </c>
      <c r="AC39" s="28">
        <v>1568.52842539374</v>
      </c>
      <c r="AD39" s="28">
        <v>35.831404440629299</v>
      </c>
      <c r="AE39" s="28">
        <v>0.66566390271093001</v>
      </c>
      <c r="AF39" s="28">
        <v>177.81069599736301</v>
      </c>
      <c r="AG39" s="28">
        <v>177.81069599736301</v>
      </c>
      <c r="AH39" s="28">
        <v>0.44721702528150398</v>
      </c>
      <c r="AI39" s="28">
        <v>0</v>
      </c>
      <c r="AJ39" s="28">
        <v>32.458338791180701</v>
      </c>
      <c r="AK39" s="28">
        <v>0.15906536908774799</v>
      </c>
      <c r="AL39" s="28">
        <v>0.46317818878936401</v>
      </c>
      <c r="AM39" s="28">
        <v>1.6251022894923499</v>
      </c>
      <c r="AN39" s="28">
        <v>7.1481316972416595E-2</v>
      </c>
      <c r="AO39" s="28">
        <v>10.9910357738278</v>
      </c>
      <c r="AP39" s="28">
        <v>0</v>
      </c>
      <c r="AQ39" s="28">
        <v>5464.7354254942502</v>
      </c>
      <c r="AR39" s="28">
        <v>607.193722741888</v>
      </c>
      <c r="AS39" s="28">
        <v>6071.9291482361396</v>
      </c>
      <c r="AT39" s="28">
        <v>0.15224880790846401</v>
      </c>
      <c r="AU39" s="28">
        <v>127.169428321973</v>
      </c>
      <c r="AV39" s="28">
        <v>3.86262181771083</v>
      </c>
      <c r="AW39" s="28">
        <v>502.89287038115702</v>
      </c>
      <c r="AX39" s="28">
        <v>5.1235600476198302</v>
      </c>
      <c r="AY39" s="28">
        <v>12.5432291413548</v>
      </c>
      <c r="AZ39" s="28">
        <v>30.622701583469699</v>
      </c>
      <c r="BA39" s="28">
        <v>7.1003011471750499</v>
      </c>
      <c r="BB39" s="28">
        <v>0</v>
      </c>
      <c r="BC39" s="28">
        <v>1.6948056967432199</v>
      </c>
      <c r="BD39" s="28">
        <v>465.28475127954198</v>
      </c>
      <c r="BE39" s="28">
        <v>464.59180485461201</v>
      </c>
      <c r="BF39" s="28">
        <v>0.69294642492986402</v>
      </c>
      <c r="BG39" s="28">
        <v>0</v>
      </c>
      <c r="BH39" s="28">
        <v>0</v>
      </c>
      <c r="BI39" s="28">
        <v>28.543284637642799</v>
      </c>
      <c r="BJ39" s="28">
        <v>0</v>
      </c>
      <c r="BK39" s="28">
        <v>82.121604787336594</v>
      </c>
      <c r="BL39" s="28">
        <v>20.2443150012401</v>
      </c>
      <c r="BM39" s="28">
        <v>10.8529708713217</v>
      </c>
      <c r="BN39" s="28">
        <v>205.32446403765499</v>
      </c>
      <c r="BO39" s="28">
        <v>414.00354727845797</v>
      </c>
      <c r="BP39" s="28">
        <v>11.386364020569101</v>
      </c>
      <c r="BQ39" s="28">
        <v>42.997158746011003</v>
      </c>
      <c r="BR39" s="28">
        <v>2.1744233187626598</v>
      </c>
      <c r="BS39" s="28">
        <v>36.2432314453171</v>
      </c>
      <c r="BT39" s="28">
        <v>199.41922739340399</v>
      </c>
      <c r="BU39" s="28">
        <v>0</v>
      </c>
      <c r="BV39" s="28">
        <v>0.30136920998197703</v>
      </c>
      <c r="BW39" s="28">
        <v>17.524941724349802</v>
      </c>
      <c r="BX39" s="28">
        <v>13.1052856961781</v>
      </c>
      <c r="BY39" s="28">
        <v>1438.3341002408499</v>
      </c>
      <c r="BZ39" s="28">
        <v>14.8497478219161</v>
      </c>
      <c r="CB39" s="25">
        <f t="shared" si="14"/>
        <v>2.7330699826249674E-3</v>
      </c>
      <c r="CC39" s="25">
        <f t="shared" si="15"/>
        <v>2.7676858072751697E-3</v>
      </c>
      <c r="CD39" s="25">
        <f t="shared" si="16"/>
        <v>2.6707328627256343E-3</v>
      </c>
      <c r="CE39" s="25">
        <f t="shared" si="17"/>
        <v>2.6559592943412604E-3</v>
      </c>
      <c r="CF39" s="25">
        <f t="shared" si="18"/>
        <v>2.6561617409540223E-3</v>
      </c>
      <c r="CG39" s="25">
        <f t="shared" si="19"/>
        <v>2.6927381893133884E-3</v>
      </c>
      <c r="CH39" s="25">
        <f t="shared" si="20"/>
        <v>2.7458527627598119E-3</v>
      </c>
      <c r="CI39" s="79">
        <f t="shared" si="21"/>
        <v>-0.85952724218346743</v>
      </c>
      <c r="CJ39" s="79">
        <f t="shared" si="22"/>
        <v>2.6692380515740677</v>
      </c>
      <c r="CK39" s="25">
        <f t="shared" si="23"/>
        <v>0</v>
      </c>
      <c r="CL39" s="79">
        <f t="shared" si="24"/>
        <v>-0.3908599066291486</v>
      </c>
      <c r="CM39" s="25">
        <f t="shared" si="25"/>
        <v>2.7287562365559855E-3</v>
      </c>
      <c r="CN39" s="79">
        <f t="shared" si="26"/>
        <v>-0.84177582789749161</v>
      </c>
      <c r="CO39" s="25" t="e">
        <f>+(#REF!-O39)/(O39+1E-50)</f>
        <v>#REF!</v>
      </c>
      <c r="CP39" s="25" t="e">
        <f>+(#REF!-P39)/(P39+1E-50)</f>
        <v>#REF!</v>
      </c>
      <c r="CQ39" s="79">
        <f t="shared" si="27"/>
        <v>7.1481316972416597E+48</v>
      </c>
    </row>
    <row r="40" spans="1:95" x14ac:dyDescent="0.3">
      <c r="A40" s="30" t="s">
        <v>39</v>
      </c>
      <c r="B40" s="28">
        <v>99.334500000000006</v>
      </c>
      <c r="C40" s="28">
        <v>7.0999999999999994E-2</v>
      </c>
      <c r="D40" s="28">
        <v>58.579000000000001</v>
      </c>
      <c r="E40" s="28">
        <v>6.0345000000000004</v>
      </c>
      <c r="F40" s="28">
        <v>6.0345000000000004</v>
      </c>
      <c r="G40" s="28">
        <v>1.7901400000000001</v>
      </c>
      <c r="H40" s="28">
        <v>32.608044999999997</v>
      </c>
      <c r="I40" s="54">
        <v>1.4261239999999999</v>
      </c>
      <c r="J40" s="54">
        <v>0.36059079049999998</v>
      </c>
      <c r="K40" s="28"/>
      <c r="L40" s="54">
        <v>11.106021819</v>
      </c>
      <c r="M40" s="28"/>
      <c r="N40" s="54">
        <v>0.42649999999999999</v>
      </c>
      <c r="O40" s="28"/>
      <c r="P40" s="28"/>
      <c r="Q40" s="54"/>
      <c r="R40" s="28"/>
      <c r="S40" s="30" t="s">
        <v>39</v>
      </c>
      <c r="T40" s="28">
        <v>1.2121233940376E-4</v>
      </c>
      <c r="U40" s="28">
        <v>8.8264538829874506E-2</v>
      </c>
      <c r="V40" s="28">
        <v>8.8259590599977095E-2</v>
      </c>
      <c r="W40" s="28">
        <v>3.5680716794259097E-2</v>
      </c>
      <c r="X40" s="28">
        <v>0.36253265647271399</v>
      </c>
      <c r="Y40" s="28">
        <v>237.16734282775801</v>
      </c>
      <c r="Z40" s="28">
        <v>0</v>
      </c>
      <c r="AA40" s="28">
        <v>99.3185341468388</v>
      </c>
      <c r="AB40" s="28">
        <v>1.8521909873509701</v>
      </c>
      <c r="AC40" s="28">
        <v>41.155652115610302</v>
      </c>
      <c r="AD40" s="28">
        <v>0.94075538253608804</v>
      </c>
      <c r="AE40" s="28">
        <v>1.23987897157029E-4</v>
      </c>
      <c r="AF40" s="28">
        <v>7.26409296954865</v>
      </c>
      <c r="AG40" s="28">
        <v>7.26409296954865</v>
      </c>
      <c r="AH40" s="28">
        <v>0</v>
      </c>
      <c r="AI40" s="28">
        <v>0</v>
      </c>
      <c r="AJ40" s="28">
        <v>0.917696883094408</v>
      </c>
      <c r="AK40" s="28">
        <v>3.2977823046015801E-5</v>
      </c>
      <c r="AL40" s="28">
        <v>7.9228481158749394E-5</v>
      </c>
      <c r="AM40" s="28">
        <v>1.1543999510573799E-4</v>
      </c>
      <c r="AN40" s="28">
        <v>1.48355568276593E-5</v>
      </c>
      <c r="AO40" s="28">
        <v>7.1207656211247403E-2</v>
      </c>
      <c r="AP40" s="28">
        <v>0</v>
      </c>
      <c r="AQ40" s="28">
        <v>52.725659044185903</v>
      </c>
      <c r="AR40" s="28">
        <v>5.8583925880608696</v>
      </c>
      <c r="AS40" s="28">
        <v>58.584051632246798</v>
      </c>
      <c r="AT40" s="28">
        <v>3.1330701003653901E-5</v>
      </c>
      <c r="AU40" s="28">
        <v>3.5352048259175302</v>
      </c>
      <c r="AV40" s="28">
        <v>4.6743420581248599E-2</v>
      </c>
      <c r="AW40" s="28">
        <v>8.5128736652391197</v>
      </c>
      <c r="AX40" s="28">
        <v>6.3247452283712702E-2</v>
      </c>
      <c r="AY40" s="28">
        <v>0.16497706641974799</v>
      </c>
      <c r="AZ40" s="28">
        <v>0.40256997194618399</v>
      </c>
      <c r="BA40" s="28">
        <v>9.3513704481445303E-2</v>
      </c>
      <c r="BB40" s="28">
        <v>0</v>
      </c>
      <c r="BC40" s="28">
        <v>2.2008814078716101E-2</v>
      </c>
      <c r="BD40" s="28">
        <v>6.0339863379575203</v>
      </c>
      <c r="BE40" s="28">
        <v>6.0339863379575203</v>
      </c>
      <c r="BF40" s="28">
        <v>0</v>
      </c>
      <c r="BG40" s="28">
        <v>0</v>
      </c>
      <c r="BH40" s="28">
        <v>0</v>
      </c>
      <c r="BI40" s="28">
        <v>0.34942151821293299</v>
      </c>
      <c r="BJ40" s="28">
        <v>0</v>
      </c>
      <c r="BK40" s="28">
        <v>1.0753678687368</v>
      </c>
      <c r="BL40" s="28">
        <v>0.26671382353103201</v>
      </c>
      <c r="BM40" s="28">
        <v>0.14298038437584301</v>
      </c>
      <c r="BN40" s="28">
        <v>2.6884249629347901</v>
      </c>
      <c r="BO40" s="28">
        <v>8.59401503649201</v>
      </c>
      <c r="BP40" s="28">
        <v>0.14596666611551101</v>
      </c>
      <c r="BQ40" s="28">
        <v>0.57205068425954797</v>
      </c>
      <c r="BR40" s="28">
        <v>0</v>
      </c>
      <c r="BS40" s="28">
        <v>1.78907670651521</v>
      </c>
      <c r="BT40" s="28">
        <v>2.1510282263198701</v>
      </c>
      <c r="BU40" s="28">
        <v>4.66149374162931E-5</v>
      </c>
      <c r="BV40" s="28">
        <v>5.4457378456654799E-5</v>
      </c>
      <c r="BW40" s="28">
        <v>0.182759628417798</v>
      </c>
      <c r="BX40" s="28">
        <v>3.6675580740422202E-2</v>
      </c>
      <c r="BY40" s="28">
        <v>32.621255532223302</v>
      </c>
      <c r="BZ40" s="28">
        <v>0.297094581392991</v>
      </c>
      <c r="CB40" s="25">
        <f t="shared" si="14"/>
        <v>-1.6072817763420811E-4</v>
      </c>
      <c r="CC40" s="25">
        <f t="shared" si="15"/>
        <v>2.9247353696818168E-3</v>
      </c>
      <c r="CD40" s="25">
        <f t="shared" si="16"/>
        <v>8.6236232212858797E-5</v>
      </c>
      <c r="CE40" s="25">
        <f t="shared" si="17"/>
        <v>-8.5120895265582288E-5</v>
      </c>
      <c r="CF40" s="25">
        <f t="shared" si="18"/>
        <v>-8.5120895265582288E-5</v>
      </c>
      <c r="CG40" s="25">
        <f t="shared" si="19"/>
        <v>-5.9397225065640797E-4</v>
      </c>
      <c r="CH40" s="25">
        <f t="shared" si="20"/>
        <v>4.0513107189665875E-4</v>
      </c>
      <c r="CI40" s="79">
        <f t="shared" si="21"/>
        <v>-0.93811226050471275</v>
      </c>
      <c r="CJ40" s="79">
        <f t="shared" si="22"/>
        <v>5.3852345203308999E-3</v>
      </c>
      <c r="CK40" s="25">
        <f t="shared" si="23"/>
        <v>0</v>
      </c>
      <c r="CL40" s="79">
        <f t="shared" si="24"/>
        <v>-0.34593204588150922</v>
      </c>
      <c r="CM40" s="25">
        <f t="shared" si="25"/>
        <v>0</v>
      </c>
      <c r="CN40" s="79">
        <f t="shared" si="26"/>
        <v>-0.99972933178169821</v>
      </c>
      <c r="CO40" s="25" t="e">
        <f>+(#REF!-O40)/(O40+1E-50)</f>
        <v>#REF!</v>
      </c>
      <c r="CP40" s="25" t="e">
        <f>+(#REF!-P40)/(P40+1E-50)</f>
        <v>#REF!</v>
      </c>
      <c r="CQ40" s="79">
        <f t="shared" si="27"/>
        <v>1.48355568276593E+45</v>
      </c>
    </row>
    <row r="41" spans="1:95" x14ac:dyDescent="0.3">
      <c r="A41" s="30" t="s">
        <v>40</v>
      </c>
      <c r="B41" s="28">
        <v>176.15640798999999</v>
      </c>
      <c r="C41" s="28">
        <v>2.6606008000000001</v>
      </c>
      <c r="D41" s="28">
        <v>667.04952557000001</v>
      </c>
      <c r="E41" s="28">
        <v>31.833994873999998</v>
      </c>
      <c r="F41" s="28">
        <v>30.140910330000001</v>
      </c>
      <c r="G41" s="28">
        <v>6.9630974234999998</v>
      </c>
      <c r="H41" s="28">
        <v>114.10187065</v>
      </c>
      <c r="I41" s="54">
        <v>4.3698135150999997</v>
      </c>
      <c r="J41" s="54">
        <v>1.1596441782</v>
      </c>
      <c r="K41" s="28">
        <v>5.9927500000000002E-2</v>
      </c>
      <c r="L41" s="54">
        <v>22.665693730000001</v>
      </c>
      <c r="M41" s="28">
        <v>1.4036200000000001</v>
      </c>
      <c r="N41" s="54">
        <v>0.2122440917</v>
      </c>
      <c r="O41" s="28"/>
      <c r="P41" s="28"/>
      <c r="Q41" s="54"/>
      <c r="R41" s="28"/>
      <c r="S41" s="30" t="s">
        <v>40</v>
      </c>
      <c r="T41" s="28">
        <v>2.5926178580513399</v>
      </c>
      <c r="U41" s="28">
        <v>0.197309343523216</v>
      </c>
      <c r="V41" s="28">
        <v>0.18717291934263</v>
      </c>
      <c r="W41" s="28">
        <v>0.30740789028669402</v>
      </c>
      <c r="X41" s="28">
        <v>4.1577202459173899</v>
      </c>
      <c r="Y41" s="28">
        <v>658.35329515135095</v>
      </c>
      <c r="Z41" s="28">
        <v>6.0091356305493997E-2</v>
      </c>
      <c r="AA41" s="28">
        <v>176.63771627617299</v>
      </c>
      <c r="AB41" s="28">
        <v>4.1173282691088504</v>
      </c>
      <c r="AC41" s="28">
        <v>28.060281320778898</v>
      </c>
      <c r="AD41" s="28">
        <v>1.06241243258166</v>
      </c>
      <c r="AE41" s="28">
        <v>1.1320549466060801</v>
      </c>
      <c r="AF41" s="28">
        <v>5.5960205588139003</v>
      </c>
      <c r="AG41" s="28">
        <v>5.5960205588139003</v>
      </c>
      <c r="AH41" s="28">
        <v>1.4074593291555699</v>
      </c>
      <c r="AI41" s="28">
        <v>0</v>
      </c>
      <c r="AJ41" s="28">
        <v>1.3774283765522899</v>
      </c>
      <c r="AK41" s="28">
        <v>7.1580783295068298E-2</v>
      </c>
      <c r="AL41" s="28">
        <v>0.48501821616009799</v>
      </c>
      <c r="AM41" s="28">
        <v>1.1782916757639901</v>
      </c>
      <c r="AN41" s="28">
        <v>3.1464514777301E-2</v>
      </c>
      <c r="AO41" s="28">
        <v>2.6679622280350501</v>
      </c>
      <c r="AP41" s="28">
        <v>0</v>
      </c>
      <c r="AQ41" s="28">
        <v>601.98435902269398</v>
      </c>
      <c r="AR41" s="28">
        <v>66.886950092869697</v>
      </c>
      <c r="AS41" s="28">
        <v>668.87130911556403</v>
      </c>
      <c r="AT41" s="28">
        <v>6.6646864199694206E-2</v>
      </c>
      <c r="AU41" s="28">
        <v>4.7266043418817603</v>
      </c>
      <c r="AV41" s="28">
        <v>0.190433587526249</v>
      </c>
      <c r="AW41" s="28">
        <v>50.810314708245897</v>
      </c>
      <c r="AX41" s="28">
        <v>0.28596102096044301</v>
      </c>
      <c r="AY41" s="28">
        <v>0.645343750172233</v>
      </c>
      <c r="AZ41" s="28">
        <v>4.3481541306348896</v>
      </c>
      <c r="BA41" s="28">
        <v>0.37337907659407799</v>
      </c>
      <c r="BB41" s="28">
        <v>7.7997354453612101E-3</v>
      </c>
      <c r="BC41" s="28">
        <v>0.208176885530514</v>
      </c>
      <c r="BD41" s="28">
        <v>31.921028462321601</v>
      </c>
      <c r="BE41" s="28">
        <v>30.223237052631202</v>
      </c>
      <c r="BF41" s="28">
        <v>1.6977914096904101</v>
      </c>
      <c r="BG41" s="28">
        <v>3.3085861208022498E-3</v>
      </c>
      <c r="BH41" s="28">
        <v>9.3907009044462105E-4</v>
      </c>
      <c r="BI41" s="28">
        <v>2.4902567624023701</v>
      </c>
      <c r="BJ41" s="28">
        <v>6.2086597551767398E-3</v>
      </c>
      <c r="BK41" s="28">
        <v>4.7700190942310599</v>
      </c>
      <c r="BL41" s="28">
        <v>1.02878583309908</v>
      </c>
      <c r="BM41" s="28">
        <v>0.56446647221900403</v>
      </c>
      <c r="BN41" s="28">
        <v>12.153068569255399</v>
      </c>
      <c r="BO41" s="28">
        <v>14.3549373295546</v>
      </c>
      <c r="BP41" s="28">
        <v>0.78117042168907302</v>
      </c>
      <c r="BQ41" s="28">
        <v>2.3643188655015299</v>
      </c>
      <c r="BR41" s="28">
        <v>1.4465314034314901E-3</v>
      </c>
      <c r="BS41" s="28">
        <v>6.9820788236136897</v>
      </c>
      <c r="BT41" s="28">
        <v>27.005092983635901</v>
      </c>
      <c r="BU41" s="28">
        <v>4.8591821954728297E-4</v>
      </c>
      <c r="BV41" s="28">
        <v>0.115479047553656</v>
      </c>
      <c r="BW41" s="28">
        <v>11.4202241262514</v>
      </c>
      <c r="BX41" s="28">
        <v>7.3854999496684801</v>
      </c>
      <c r="BY41" s="28">
        <v>114.41240199077301</v>
      </c>
      <c r="BZ41" s="28">
        <v>4.7036734406719702</v>
      </c>
      <c r="CB41" s="25">
        <f t="shared" si="14"/>
        <v>2.7322780457712708E-3</v>
      </c>
      <c r="CC41" s="25">
        <f t="shared" si="15"/>
        <v>2.7668292195695129E-3</v>
      </c>
      <c r="CD41" s="25">
        <f t="shared" si="16"/>
        <v>2.7311068754711817E-3</v>
      </c>
      <c r="CE41" s="25">
        <f t="shared" si="17"/>
        <v>2.7339826077777771E-3</v>
      </c>
      <c r="CF41" s="25">
        <f t="shared" si="18"/>
        <v>2.7313946967706341E-3</v>
      </c>
      <c r="CG41" s="25">
        <f t="shared" si="19"/>
        <v>2.7259995026967286E-3</v>
      </c>
      <c r="CH41" s="25">
        <f t="shared" si="20"/>
        <v>2.7215271669431725E-3</v>
      </c>
      <c r="CI41" s="79">
        <f t="shared" si="21"/>
        <v>-0.95716684048510325</v>
      </c>
      <c r="CJ41" s="79">
        <f t="shared" si="22"/>
        <v>2.5853413694285128</v>
      </c>
      <c r="CK41" s="25">
        <f t="shared" si="23"/>
        <v>2.7342423010136433E-3</v>
      </c>
      <c r="CL41" s="79">
        <f t="shared" si="24"/>
        <v>-0.75310614246026431</v>
      </c>
      <c r="CM41" s="25">
        <f t="shared" si="25"/>
        <v>2.7353052504024145E-3</v>
      </c>
      <c r="CN41" s="79">
        <f t="shared" si="26"/>
        <v>4.5515876382060441</v>
      </c>
      <c r="CO41" s="25" t="e">
        <f>+(#REF!-O41)/(O41+1E-50)</f>
        <v>#REF!</v>
      </c>
      <c r="CP41" s="25" t="e">
        <f>+(#REF!-P41)/(P41+1E-50)</f>
        <v>#REF!</v>
      </c>
      <c r="CQ41" s="79">
        <f t="shared" si="27"/>
        <v>3.1464514777301E+48</v>
      </c>
    </row>
    <row r="42" spans="1:95" x14ac:dyDescent="0.3">
      <c r="A42" s="30" t="s">
        <v>41</v>
      </c>
      <c r="B42" s="28">
        <v>136.47999999999999</v>
      </c>
      <c r="C42" s="28"/>
      <c r="D42" s="28">
        <v>433.3</v>
      </c>
      <c r="E42" s="28">
        <v>68.28</v>
      </c>
      <c r="F42" s="28">
        <v>68.28</v>
      </c>
      <c r="G42" s="28">
        <v>1.1000000000000001</v>
      </c>
      <c r="H42" s="28">
        <v>9.4</v>
      </c>
      <c r="I42" s="54"/>
      <c r="J42" s="54"/>
      <c r="K42" s="28"/>
      <c r="L42" s="54"/>
      <c r="M42" s="28"/>
      <c r="N42" s="54"/>
      <c r="O42" s="28"/>
      <c r="P42" s="28"/>
      <c r="Q42" s="54"/>
      <c r="R42" s="28"/>
      <c r="S42" s="30" t="s">
        <v>41</v>
      </c>
      <c r="T42" s="28">
        <v>0</v>
      </c>
      <c r="U42" s="28">
        <v>3.2318302549975899E-4</v>
      </c>
      <c r="V42" s="28">
        <v>3.2318302549975899E-4</v>
      </c>
      <c r="W42" s="28">
        <v>1.30226962747399E-4</v>
      </c>
      <c r="X42" s="28">
        <v>0.53916028801843197</v>
      </c>
      <c r="Y42" s="28">
        <v>16.311971766442301</v>
      </c>
      <c r="Z42" s="28">
        <v>0</v>
      </c>
      <c r="AA42" s="28">
        <v>136.87761880542601</v>
      </c>
      <c r="AB42" s="28">
        <v>6.78585830718096E-3</v>
      </c>
      <c r="AC42" s="28">
        <v>0.15079262848261399</v>
      </c>
      <c r="AD42" s="28">
        <v>3.4466245017278898E-3</v>
      </c>
      <c r="AE42" s="28">
        <v>0</v>
      </c>
      <c r="AF42" s="28">
        <v>4.4938468827328499</v>
      </c>
      <c r="AG42" s="28">
        <v>4.4938468827328499</v>
      </c>
      <c r="AH42" s="28">
        <v>0</v>
      </c>
      <c r="AI42" s="28">
        <v>0</v>
      </c>
      <c r="AJ42" s="28">
        <v>3.3626106317895502E-3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391.09628113339699</v>
      </c>
      <c r="AR42" s="28">
        <v>43.455216677965403</v>
      </c>
      <c r="AS42" s="28">
        <v>434.55149781136299</v>
      </c>
      <c r="AT42" s="28">
        <v>0</v>
      </c>
      <c r="AU42" s="28">
        <v>1.2951197396341299E-2</v>
      </c>
      <c r="AV42" s="28">
        <v>0.53298828353643501</v>
      </c>
      <c r="AW42" s="28">
        <v>3.5190925197176002</v>
      </c>
      <c r="AX42" s="28">
        <v>0.72110224044709603</v>
      </c>
      <c r="AY42" s="28">
        <v>1.8811494006184</v>
      </c>
      <c r="AZ42" s="28">
        <v>4.5565281723132403</v>
      </c>
      <c r="BA42" s="28">
        <v>1.06597257670706</v>
      </c>
      <c r="BB42" s="28">
        <v>0</v>
      </c>
      <c r="BC42" s="28">
        <v>0.25081789987709102</v>
      </c>
      <c r="BD42" s="28">
        <v>68.464486039231105</v>
      </c>
      <c r="BE42" s="28">
        <v>68.464486039231105</v>
      </c>
      <c r="BF42" s="28">
        <v>0</v>
      </c>
      <c r="BG42" s="28">
        <v>0</v>
      </c>
      <c r="BH42" s="28">
        <v>0</v>
      </c>
      <c r="BI42" s="28">
        <v>3.86602487915918</v>
      </c>
      <c r="BJ42" s="28">
        <v>0</v>
      </c>
      <c r="BK42" s="28">
        <v>12.2280442357401</v>
      </c>
      <c r="BL42" s="28">
        <v>3.0411652871244401</v>
      </c>
      <c r="BM42" s="28">
        <v>1.6303334942707399</v>
      </c>
      <c r="BN42" s="28">
        <v>30.570118432293199</v>
      </c>
      <c r="BO42" s="28">
        <v>0.56931361127885105</v>
      </c>
      <c r="BP42" s="28">
        <v>1.66166788031107</v>
      </c>
      <c r="BQ42" s="28">
        <v>6.4585732568329197</v>
      </c>
      <c r="BR42" s="28">
        <v>0</v>
      </c>
      <c r="BS42" s="28">
        <v>1.10296546790346</v>
      </c>
      <c r="BT42" s="28">
        <v>2.8732484643019802</v>
      </c>
      <c r="BU42" s="28">
        <v>0</v>
      </c>
      <c r="BV42" s="28">
        <v>0</v>
      </c>
      <c r="BW42" s="28">
        <v>0.26957842957191702</v>
      </c>
      <c r="BX42" s="28">
        <v>7.6347637427867298E-3</v>
      </c>
      <c r="BY42" s="28">
        <v>9.4270574359143708</v>
      </c>
      <c r="BZ42" s="28">
        <v>1.0874462278366601E-3</v>
      </c>
      <c r="CB42" s="25">
        <f t="shared" si="14"/>
        <v>2.9133851511285213E-3</v>
      </c>
      <c r="CC42" s="25">
        <f t="shared" si="15"/>
        <v>0</v>
      </c>
      <c r="CD42" s="25">
        <f t="shared" si="16"/>
        <v>2.8882940488414053E-3</v>
      </c>
      <c r="CE42" s="25">
        <f t="shared" si="17"/>
        <v>2.7019044995767925E-3</v>
      </c>
      <c r="CF42" s="25">
        <f t="shared" si="18"/>
        <v>2.7019044995767925E-3</v>
      </c>
      <c r="CG42" s="25">
        <f t="shared" si="19"/>
        <v>2.6958799122362379E-3</v>
      </c>
      <c r="CH42" s="25">
        <f t="shared" si="20"/>
        <v>2.8784506291883497E-3</v>
      </c>
      <c r="CI42" s="79">
        <f t="shared" si="21"/>
        <v>3.2318302549975897E+46</v>
      </c>
      <c r="CJ42" s="79">
        <f t="shared" si="22"/>
        <v>5.39160288018432E+49</v>
      </c>
      <c r="CK42" s="25">
        <f t="shared" si="23"/>
        <v>0</v>
      </c>
      <c r="CL42" s="79">
        <f t="shared" si="24"/>
        <v>4.4938468827328497E+50</v>
      </c>
      <c r="CM42" s="25">
        <f t="shared" si="25"/>
        <v>0</v>
      </c>
      <c r="CN42" s="79">
        <f t="shared" si="26"/>
        <v>0</v>
      </c>
      <c r="CO42" s="25" t="e">
        <f>+(#REF!-O42)/(O42+1E-50)</f>
        <v>#REF!</v>
      </c>
      <c r="CP42" s="25" t="e">
        <f>+(#REF!-P42)/(P42+1E-50)</f>
        <v>#REF!</v>
      </c>
      <c r="CQ42" s="79">
        <f t="shared" si="27"/>
        <v>0</v>
      </c>
    </row>
    <row r="43" spans="1:95" x14ac:dyDescent="0.3">
      <c r="A43" s="30" t="s">
        <v>42</v>
      </c>
      <c r="B43" s="28">
        <v>1150.0658479000001</v>
      </c>
      <c r="C43" s="28">
        <v>0</v>
      </c>
      <c r="D43" s="28">
        <v>4646.6329231999998</v>
      </c>
      <c r="E43" s="28">
        <v>124.09273681000001</v>
      </c>
      <c r="F43" s="28">
        <v>123.99273681</v>
      </c>
      <c r="G43" s="28">
        <v>4.0508707042000003</v>
      </c>
      <c r="H43" s="28">
        <v>340.40615473000003</v>
      </c>
      <c r="I43" s="54">
        <v>16.419319279</v>
      </c>
      <c r="J43" s="54">
        <v>3.4169090674999998</v>
      </c>
      <c r="K43" s="28"/>
      <c r="L43" s="54">
        <v>117.47670248</v>
      </c>
      <c r="M43" s="28"/>
      <c r="N43" s="54">
        <v>4.9151237263000001</v>
      </c>
      <c r="O43" s="28"/>
      <c r="P43" s="28"/>
      <c r="Q43" s="54"/>
      <c r="R43" s="28"/>
      <c r="S43" s="30" t="s">
        <v>42</v>
      </c>
      <c r="T43" s="28">
        <v>0</v>
      </c>
      <c r="U43" s="28">
        <v>1.0068996936400301</v>
      </c>
      <c r="V43" s="28">
        <v>1.0068996936400301</v>
      </c>
      <c r="W43" s="28">
        <v>0.40581772137983102</v>
      </c>
      <c r="X43" s="28">
        <v>4.0090675091141801</v>
      </c>
      <c r="Y43" s="28">
        <v>2632.0667105832299</v>
      </c>
      <c r="Z43" s="28">
        <v>0</v>
      </c>
      <c r="AA43" s="28">
        <v>1153.2141051009401</v>
      </c>
      <c r="AB43" s="28">
        <v>21.149404350177601</v>
      </c>
      <c r="AC43" s="28">
        <v>469.97974578260499</v>
      </c>
      <c r="AD43" s="28">
        <v>10.740418933468</v>
      </c>
      <c r="AE43" s="28">
        <v>0</v>
      </c>
      <c r="AF43" s="28">
        <v>51.941057222923</v>
      </c>
      <c r="AG43" s="28">
        <v>51.941057222923</v>
      </c>
      <c r="AH43" s="28">
        <v>0</v>
      </c>
      <c r="AI43" s="28">
        <v>0</v>
      </c>
      <c r="AJ43" s="28">
        <v>10.4774098232387</v>
      </c>
      <c r="AK43" s="28">
        <v>0</v>
      </c>
      <c r="AL43" s="28">
        <v>0</v>
      </c>
      <c r="AM43" s="28">
        <v>0</v>
      </c>
      <c r="AN43" s="28">
        <v>0</v>
      </c>
      <c r="AO43" s="28">
        <v>0</v>
      </c>
      <c r="AP43" s="28">
        <v>0</v>
      </c>
      <c r="AQ43" s="28">
        <v>4193.48612968424</v>
      </c>
      <c r="AR43" s="28">
        <v>465.943378146464</v>
      </c>
      <c r="AS43" s="28">
        <v>4659.4295078307096</v>
      </c>
      <c r="AT43" s="28">
        <v>0</v>
      </c>
      <c r="AU43" s="28">
        <v>40.522437782346699</v>
      </c>
      <c r="AV43" s="28">
        <v>0.96780046844910295</v>
      </c>
      <c r="AW43" s="28">
        <v>96.420322839352593</v>
      </c>
      <c r="AX43" s="28">
        <v>1.3093876648092599</v>
      </c>
      <c r="AY43" s="28">
        <v>3.4157879669747602</v>
      </c>
      <c r="AZ43" s="28">
        <v>8.2870300327937496</v>
      </c>
      <c r="BA43" s="28">
        <v>1.93560353259809</v>
      </c>
      <c r="BB43" s="28">
        <v>0</v>
      </c>
      <c r="BC43" s="28">
        <v>0.455435007602638</v>
      </c>
      <c r="BD43" s="28">
        <v>124.435222573216</v>
      </c>
      <c r="BE43" s="28">
        <v>124.334949614558</v>
      </c>
      <c r="BF43" s="28">
        <v>0.100272958657825</v>
      </c>
      <c r="BG43" s="28">
        <v>0</v>
      </c>
      <c r="BH43" s="28">
        <v>0</v>
      </c>
      <c r="BI43" s="28">
        <v>7.0199854782651796</v>
      </c>
      <c r="BJ43" s="28">
        <v>0</v>
      </c>
      <c r="BK43" s="28">
        <v>22.204444116139499</v>
      </c>
      <c r="BL43" s="28">
        <v>5.5221336817738296</v>
      </c>
      <c r="BM43" s="28">
        <v>2.9603358798040098</v>
      </c>
      <c r="BN43" s="28">
        <v>55.512229797119502</v>
      </c>
      <c r="BO43" s="28">
        <v>98.163760459055794</v>
      </c>
      <c r="BP43" s="28">
        <v>3.0172739424042399</v>
      </c>
      <c r="BQ43" s="28">
        <v>11.7275019769947</v>
      </c>
      <c r="BR43" s="28">
        <v>6.8829511069958305E-8</v>
      </c>
      <c r="BS43" s="28">
        <v>4.0618896308558901</v>
      </c>
      <c r="BT43" s="28">
        <v>23.103091216589601</v>
      </c>
      <c r="BU43" s="28">
        <v>0</v>
      </c>
      <c r="BV43" s="28">
        <v>0</v>
      </c>
      <c r="BW43" s="28">
        <v>2.2964754926363402</v>
      </c>
      <c r="BX43" s="28">
        <v>0.75101505204388097</v>
      </c>
      <c r="BY43" s="28">
        <v>341.34488440086602</v>
      </c>
      <c r="BZ43" s="28">
        <v>3.4845638825948599</v>
      </c>
      <c r="CB43" s="25">
        <f t="shared" si="14"/>
        <v>2.7374582131002444E-3</v>
      </c>
      <c r="CC43" s="25">
        <f t="shared" si="15"/>
        <v>0</v>
      </c>
      <c r="CD43" s="25">
        <f t="shared" si="16"/>
        <v>2.7539478246319271E-3</v>
      </c>
      <c r="CE43" s="25">
        <f t="shared" si="17"/>
        <v>2.7599178809342749E-3</v>
      </c>
      <c r="CF43" s="25">
        <f t="shared" si="18"/>
        <v>2.7599423430937852E-3</v>
      </c>
      <c r="CG43" s="25">
        <f t="shared" si="19"/>
        <v>2.7201378322110337E-3</v>
      </c>
      <c r="CH43" s="25">
        <f t="shared" si="20"/>
        <v>2.7576753763766944E-3</v>
      </c>
      <c r="CI43" s="79">
        <f t="shared" si="21"/>
        <v>-0.93867591728191591</v>
      </c>
      <c r="CJ43" s="79">
        <f t="shared" si="22"/>
        <v>0.1733023706268649</v>
      </c>
      <c r="CK43" s="25">
        <f t="shared" si="23"/>
        <v>0</v>
      </c>
      <c r="CL43" s="79">
        <f t="shared" si="24"/>
        <v>-0.55786078323260913</v>
      </c>
      <c r="CM43" s="25">
        <f t="shared" si="25"/>
        <v>0</v>
      </c>
      <c r="CN43" s="79">
        <f t="shared" si="26"/>
        <v>-1</v>
      </c>
      <c r="CO43" s="25" t="e">
        <f>+(#REF!-O43)/(O43+1E-50)</f>
        <v>#REF!</v>
      </c>
      <c r="CP43" s="25" t="e">
        <f>+(#REF!-P43)/(P43+1E-50)</f>
        <v>#REF!</v>
      </c>
      <c r="CQ43" s="79">
        <f t="shared" si="27"/>
        <v>0</v>
      </c>
    </row>
    <row r="44" spans="1:95" x14ac:dyDescent="0.3">
      <c r="A44" s="30" t="s">
        <v>43</v>
      </c>
      <c r="B44" s="28">
        <v>29105.297611999998</v>
      </c>
      <c r="C44" s="28">
        <v>47.661299999999997</v>
      </c>
      <c r="D44" s="28">
        <v>53495.728783999999</v>
      </c>
      <c r="E44" s="28">
        <v>2692.692</v>
      </c>
      <c r="F44" s="28">
        <v>2660.9002433999999</v>
      </c>
      <c r="G44" s="28">
        <v>12200.492899999999</v>
      </c>
      <c r="H44" s="28">
        <v>23394.914062</v>
      </c>
      <c r="I44" s="54">
        <v>715.45691296999996</v>
      </c>
      <c r="J44" s="54">
        <v>310.54438600999998</v>
      </c>
      <c r="K44" s="28">
        <v>3.3161</v>
      </c>
      <c r="L44" s="54">
        <v>2284.7254271000002</v>
      </c>
      <c r="M44" s="28">
        <v>0.30649999999999999</v>
      </c>
      <c r="N44" s="54">
        <v>340.90007479000002</v>
      </c>
      <c r="O44" s="28"/>
      <c r="P44" s="28"/>
      <c r="Q44" s="54"/>
      <c r="R44" s="28"/>
      <c r="S44" s="30" t="s">
        <v>43</v>
      </c>
      <c r="T44" s="28">
        <v>4.6978462718845604</v>
      </c>
      <c r="U44" s="28">
        <v>60.748948729662096</v>
      </c>
      <c r="V44" s="28">
        <v>60.627189311871</v>
      </c>
      <c r="W44" s="28">
        <v>15.2521675693659</v>
      </c>
      <c r="X44" s="28">
        <v>343.10854193529502</v>
      </c>
      <c r="Y44" s="28">
        <v>97604.226424055902</v>
      </c>
      <c r="Z44" s="28">
        <v>3.32514775244301</v>
      </c>
      <c r="AA44" s="28">
        <v>29184.180513691899</v>
      </c>
      <c r="AB44" s="28">
        <v>679.17715373392502</v>
      </c>
      <c r="AC44" s="28">
        <v>17318.1660727649</v>
      </c>
      <c r="AD44" s="28">
        <v>371.74232740890398</v>
      </c>
      <c r="AE44" s="28">
        <v>8.6948946437303505</v>
      </c>
      <c r="AF44" s="28">
        <v>1310.4807108029299</v>
      </c>
      <c r="AG44" s="28">
        <v>1310.4807108029299</v>
      </c>
      <c r="AH44" s="28">
        <v>0.30734310845086799</v>
      </c>
      <c r="AI44" s="28">
        <v>0</v>
      </c>
      <c r="AJ44" s="28">
        <v>348.31974513128301</v>
      </c>
      <c r="AK44" s="28">
        <v>0.99106913767958305</v>
      </c>
      <c r="AL44" s="28">
        <v>2.2089948262938202</v>
      </c>
      <c r="AM44" s="28">
        <v>8.7569448424823104</v>
      </c>
      <c r="AN44" s="28">
        <v>0.38101301229908802</v>
      </c>
      <c r="AO44" s="28">
        <v>47.6833337213466</v>
      </c>
      <c r="AP44" s="28">
        <v>0</v>
      </c>
      <c r="AQ44" s="28">
        <v>48276.983941895996</v>
      </c>
      <c r="AR44" s="28">
        <v>5364.1125472641097</v>
      </c>
      <c r="AS44" s="28">
        <v>53641.096489160103</v>
      </c>
      <c r="AT44" s="28">
        <v>1.0909109880199399</v>
      </c>
      <c r="AU44" s="28">
        <v>1239.7352195295</v>
      </c>
      <c r="AV44" s="28">
        <v>19.502070832432199</v>
      </c>
      <c r="AW44" s="28">
        <v>11546.2382271923</v>
      </c>
      <c r="AX44" s="28">
        <v>25.4830198256562</v>
      </c>
      <c r="AY44" s="28">
        <v>59.591718413005097</v>
      </c>
      <c r="AZ44" s="28">
        <v>157.55993076455701</v>
      </c>
      <c r="BA44" s="28">
        <v>34.088095052356401</v>
      </c>
      <c r="BB44" s="28">
        <v>9.66443792095437</v>
      </c>
      <c r="BC44" s="28">
        <v>8.1355943113453097</v>
      </c>
      <c r="BD44" s="28">
        <v>2699.92255626516</v>
      </c>
      <c r="BE44" s="28">
        <v>2668.0452974401801</v>
      </c>
      <c r="BF44" s="28">
        <v>31.877258824980402</v>
      </c>
      <c r="BG44" s="28">
        <v>2.69651940298835E-2</v>
      </c>
      <c r="BH44" s="28">
        <v>6.0658467174831898E-3</v>
      </c>
      <c r="BI44" s="28">
        <v>458.163435767566</v>
      </c>
      <c r="BJ44" s="28">
        <v>1.6047735656784402E-2</v>
      </c>
      <c r="BK44" s="28">
        <v>406.64831060977599</v>
      </c>
      <c r="BL44" s="28">
        <v>97.855570880655407</v>
      </c>
      <c r="BM44" s="28">
        <v>53.259062977042099</v>
      </c>
      <c r="BN44" s="28">
        <v>1017.17232185098</v>
      </c>
      <c r="BO44" s="28">
        <v>6877.0982357114699</v>
      </c>
      <c r="BP44" s="28">
        <v>55.328318402200097</v>
      </c>
      <c r="BQ44" s="28">
        <v>249.44805431411399</v>
      </c>
      <c r="BR44" s="28">
        <v>16.096276741130101</v>
      </c>
      <c r="BS44" s="28">
        <v>12233.3770824453</v>
      </c>
      <c r="BT44" s="28">
        <v>5758.1858068641905</v>
      </c>
      <c r="BU44" s="28">
        <v>1.3988560304678701E-5</v>
      </c>
      <c r="BV44" s="28">
        <v>1.4981684454688999</v>
      </c>
      <c r="BW44" s="28">
        <v>257.60517053190301</v>
      </c>
      <c r="BX44" s="28">
        <v>264.00360430044401</v>
      </c>
      <c r="BY44" s="28">
        <v>23458.823233558702</v>
      </c>
      <c r="BZ44" s="28">
        <v>178.010534601735</v>
      </c>
      <c r="CB44" s="25">
        <f t="shared" si="14"/>
        <v>2.710259236771304E-3</v>
      </c>
      <c r="CC44" s="25">
        <f t="shared" si="15"/>
        <v>4.6229795130645665E-4</v>
      </c>
      <c r="CD44" s="25">
        <f t="shared" si="16"/>
        <v>2.7173703109468115E-3</v>
      </c>
      <c r="CE44" s="25">
        <f t="shared" si="17"/>
        <v>2.6852518836762524E-3</v>
      </c>
      <c r="CF44" s="25">
        <f t="shared" si="18"/>
        <v>2.6852017688008094E-3</v>
      </c>
      <c r="CG44" s="25">
        <f t="shared" si="19"/>
        <v>2.6953158954177272E-3</v>
      </c>
      <c r="CH44" s="25">
        <f t="shared" si="20"/>
        <v>2.7317549185832922E-3</v>
      </c>
      <c r="CI44" s="79">
        <f t="shared" si="21"/>
        <v>-0.91526087984782223</v>
      </c>
      <c r="CJ44" s="79">
        <f t="shared" si="22"/>
        <v>0.10486151865017591</v>
      </c>
      <c r="CK44" s="25">
        <f t="shared" si="23"/>
        <v>2.7284317249208186E-3</v>
      </c>
      <c r="CL44" s="79">
        <f t="shared" si="24"/>
        <v>-0.4264165421110046</v>
      </c>
      <c r="CM44" s="25">
        <f t="shared" si="25"/>
        <v>2.7507616667797421E-3</v>
      </c>
      <c r="CN44" s="79">
        <f t="shared" si="26"/>
        <v>-0.97431228242505741</v>
      </c>
      <c r="CO44" s="25" t="e">
        <f>+(#REF!-O44)/(O44+1E-50)</f>
        <v>#REF!</v>
      </c>
      <c r="CP44" s="25" t="e">
        <f>+(#REF!-P44)/(P44+1E-50)</f>
        <v>#REF!</v>
      </c>
      <c r="CQ44" s="79">
        <f t="shared" si="27"/>
        <v>3.8101301229908802E+49</v>
      </c>
    </row>
    <row r="45" spans="1:95" x14ac:dyDescent="0.3">
      <c r="A45" s="30" t="s">
        <v>44</v>
      </c>
      <c r="B45" s="28">
        <v>860.93562350000002</v>
      </c>
      <c r="C45" s="28">
        <v>10.643041</v>
      </c>
      <c r="D45" s="28">
        <v>2676.0943949000002</v>
      </c>
      <c r="E45" s="28">
        <v>120.199792</v>
      </c>
      <c r="F45" s="28">
        <v>117.365212</v>
      </c>
      <c r="G45" s="28">
        <v>581.60076700000002</v>
      </c>
      <c r="H45" s="28">
        <v>433.63702597000002</v>
      </c>
      <c r="I45" s="54">
        <v>2.8209640360999999</v>
      </c>
      <c r="J45" s="54">
        <v>12.768125265</v>
      </c>
      <c r="K45" s="28"/>
      <c r="L45" s="54">
        <v>31.640382692999999</v>
      </c>
      <c r="M45" s="28"/>
      <c r="N45" s="54">
        <v>3.6615612292000002</v>
      </c>
      <c r="O45" s="28"/>
      <c r="P45" s="28"/>
      <c r="Q45" s="54"/>
      <c r="R45" s="28"/>
      <c r="S45" s="30" t="s">
        <v>44</v>
      </c>
      <c r="T45" s="28">
        <v>0</v>
      </c>
      <c r="U45" s="28">
        <v>2.7034862253012202</v>
      </c>
      <c r="V45" s="28">
        <v>2.7034862253012202</v>
      </c>
      <c r="W45" s="28">
        <v>0.13139387991666501</v>
      </c>
      <c r="X45" s="28">
        <v>13.1221371920632</v>
      </c>
      <c r="Y45" s="28">
        <v>1645.0972122210701</v>
      </c>
      <c r="Z45" s="28">
        <v>0</v>
      </c>
      <c r="AA45" s="28">
        <v>863.37418462606695</v>
      </c>
      <c r="AB45" s="28">
        <v>9.2221893913258803</v>
      </c>
      <c r="AC45" s="28">
        <v>274.27300009431502</v>
      </c>
      <c r="AD45" s="28">
        <v>8.3097489915368392</v>
      </c>
      <c r="AE45" s="28">
        <v>0.166131867279246</v>
      </c>
      <c r="AF45" s="28">
        <v>38.415060781165799</v>
      </c>
      <c r="AG45" s="28">
        <v>38.415060781165799</v>
      </c>
      <c r="AH45" s="28">
        <v>0</v>
      </c>
      <c r="AI45" s="28">
        <v>0</v>
      </c>
      <c r="AJ45" s="28">
        <v>4.9423123182944799</v>
      </c>
      <c r="AK45" s="28">
        <v>5.2469448342541396E-3</v>
      </c>
      <c r="AL45" s="28">
        <v>0</v>
      </c>
      <c r="AM45" s="28">
        <v>0.30787381315101198</v>
      </c>
      <c r="AN45" s="28">
        <v>0</v>
      </c>
      <c r="AO45" s="28">
        <v>10.671994038922501</v>
      </c>
      <c r="AP45" s="28">
        <v>0</v>
      </c>
      <c r="AQ45" s="28">
        <v>2415.08561252665</v>
      </c>
      <c r="AR45" s="28">
        <v>268.34205278967301</v>
      </c>
      <c r="AS45" s="28">
        <v>2683.4276653163301</v>
      </c>
      <c r="AT45" s="28">
        <v>5.9195455817721897E-4</v>
      </c>
      <c r="AU45" s="28">
        <v>16.528536538754398</v>
      </c>
      <c r="AV45" s="28">
        <v>3.1422302033212599</v>
      </c>
      <c r="AW45" s="28">
        <v>192.693611612956</v>
      </c>
      <c r="AX45" s="28">
        <v>3.3289619173597198</v>
      </c>
      <c r="AY45" s="28">
        <v>1.3244269272529701</v>
      </c>
      <c r="AZ45" s="28">
        <v>3.29657761096137</v>
      </c>
      <c r="BA45" s="28">
        <v>0.69506985895930895</v>
      </c>
      <c r="BB45" s="28">
        <v>4.4379511345535999E-4</v>
      </c>
      <c r="BC45" s="28">
        <v>0.38039097207295097</v>
      </c>
      <c r="BD45" s="28">
        <v>120.471631013806</v>
      </c>
      <c r="BE45" s="28">
        <v>117.67374243319701</v>
      </c>
      <c r="BF45" s="28">
        <v>2.7978885806092402</v>
      </c>
      <c r="BG45" s="28">
        <v>1.8291426776236299E-3</v>
      </c>
      <c r="BH45" s="28">
        <v>3.90719489409547E-4</v>
      </c>
      <c r="BI45" s="28">
        <v>27.465811207195799</v>
      </c>
      <c r="BJ45" s="28">
        <v>7.3087995282108498E-4</v>
      </c>
      <c r="BK45" s="28">
        <v>13.7071353693017</v>
      </c>
      <c r="BL45" s="28">
        <v>1.8442652740069601</v>
      </c>
      <c r="BM45" s="28">
        <v>0.98785027023154004</v>
      </c>
      <c r="BN45" s="28">
        <v>34.275514365867899</v>
      </c>
      <c r="BO45" s="28">
        <v>133.197547145193</v>
      </c>
      <c r="BP45" s="28">
        <v>3.9483160435853799</v>
      </c>
      <c r="BQ45" s="28">
        <v>3.91852480585549</v>
      </c>
      <c r="BR45" s="28">
        <v>19.355273069991199</v>
      </c>
      <c r="BS45" s="28">
        <v>583.211514250346</v>
      </c>
      <c r="BT45" s="28">
        <v>98.382984216657405</v>
      </c>
      <c r="BU45" s="28">
        <v>0</v>
      </c>
      <c r="BV45" s="28">
        <v>0</v>
      </c>
      <c r="BW45" s="28">
        <v>6.9322157083165701</v>
      </c>
      <c r="BX45" s="28">
        <v>5.4108235190066098</v>
      </c>
      <c r="BY45" s="28">
        <v>434.82924883017199</v>
      </c>
      <c r="BZ45" s="28">
        <v>3.6450629017257601</v>
      </c>
      <c r="CB45" s="25">
        <f t="shared" si="14"/>
        <v>2.832454668507429E-3</v>
      </c>
      <c r="CC45" s="25">
        <f t="shared" si="15"/>
        <v>2.7203727696341997E-3</v>
      </c>
      <c r="CD45" s="25">
        <f t="shared" si="16"/>
        <v>2.7402883957701172E-3</v>
      </c>
      <c r="CE45" s="25">
        <f t="shared" si="17"/>
        <v>2.2615597688056032E-3</v>
      </c>
      <c r="CF45" s="25">
        <f t="shared" si="18"/>
        <v>2.6288065086697622E-3</v>
      </c>
      <c r="CG45" s="25">
        <f t="shared" si="19"/>
        <v>2.7695067505747982E-3</v>
      </c>
      <c r="CH45" s="25">
        <f t="shared" si="20"/>
        <v>2.7493566941270537E-3</v>
      </c>
      <c r="CI45" s="79">
        <f t="shared" si="21"/>
        <v>-4.1644561680124613E-2</v>
      </c>
      <c r="CJ45" s="79">
        <f t="shared" si="22"/>
        <v>2.7726226028939212E-2</v>
      </c>
      <c r="CK45" s="25">
        <f t="shared" si="23"/>
        <v>0</v>
      </c>
      <c r="CL45" s="79">
        <f t="shared" si="24"/>
        <v>0.21411492249948685</v>
      </c>
      <c r="CM45" s="25">
        <f t="shared" si="25"/>
        <v>0</v>
      </c>
      <c r="CN45" s="79">
        <f t="shared" si="26"/>
        <v>-0.91591733856700297</v>
      </c>
      <c r="CO45" s="25" t="e">
        <f>+(#REF!-O45)/(O45+1E-50)</f>
        <v>#REF!</v>
      </c>
      <c r="CP45" s="25" t="e">
        <f>+(#REF!-P45)/(P45+1E-50)</f>
        <v>#REF!</v>
      </c>
      <c r="CQ45" s="79">
        <f t="shared" si="27"/>
        <v>0</v>
      </c>
    </row>
    <row r="46" spans="1:95" x14ac:dyDescent="0.3">
      <c r="B46" s="28"/>
      <c r="C46" s="28"/>
      <c r="D46" s="28"/>
      <c r="E46" s="28"/>
      <c r="F46" s="28"/>
      <c r="G46" s="28"/>
      <c r="H46" s="28"/>
      <c r="I46" s="54"/>
      <c r="J46" s="54"/>
      <c r="K46" s="28"/>
      <c r="L46" s="54"/>
      <c r="M46" s="28"/>
      <c r="N46" s="54"/>
      <c r="O46" s="28"/>
      <c r="P46" s="28"/>
      <c r="Q46" s="54"/>
      <c r="R46" s="28"/>
      <c r="CB46" s="25">
        <f t="shared" si="14"/>
        <v>0</v>
      </c>
      <c r="CC46" s="25">
        <f t="shared" si="15"/>
        <v>0</v>
      </c>
      <c r="CD46" s="25">
        <f t="shared" si="16"/>
        <v>0</v>
      </c>
      <c r="CE46" s="25">
        <f t="shared" si="17"/>
        <v>0</v>
      </c>
      <c r="CF46" s="25">
        <f t="shared" si="18"/>
        <v>0</v>
      </c>
      <c r="CG46" s="25">
        <f t="shared" si="19"/>
        <v>0</v>
      </c>
      <c r="CH46" s="25">
        <f t="shared" si="20"/>
        <v>0</v>
      </c>
      <c r="CI46" s="79">
        <f t="shared" si="21"/>
        <v>0</v>
      </c>
      <c r="CJ46" s="79">
        <f t="shared" si="22"/>
        <v>0</v>
      </c>
      <c r="CK46" s="25">
        <f t="shared" si="23"/>
        <v>0</v>
      </c>
      <c r="CL46" s="79">
        <f t="shared" si="24"/>
        <v>0</v>
      </c>
      <c r="CM46" s="25">
        <f t="shared" si="25"/>
        <v>0</v>
      </c>
      <c r="CN46" s="79">
        <f t="shared" si="26"/>
        <v>0</v>
      </c>
      <c r="CO46" s="25" t="e">
        <f>+(#REF!-O46)/(O46+1E-50)</f>
        <v>#REF!</v>
      </c>
      <c r="CP46" s="25" t="e">
        <f>+(#REF!-P46)/(P46+1E-50)</f>
        <v>#REF!</v>
      </c>
      <c r="CQ46" s="79">
        <f t="shared" si="27"/>
        <v>0</v>
      </c>
    </row>
    <row r="47" spans="1:95" x14ac:dyDescent="0.3">
      <c r="A47" s="30" t="s">
        <v>46</v>
      </c>
      <c r="B47" s="28">
        <v>344.50409388999998</v>
      </c>
      <c r="C47" s="28">
        <v>2.7071999999999999E-2</v>
      </c>
      <c r="D47" s="28">
        <v>733.00827626</v>
      </c>
      <c r="E47" s="28">
        <v>29.458470413000001</v>
      </c>
      <c r="F47" s="28">
        <v>29.361405141999999</v>
      </c>
      <c r="G47" s="28">
        <v>0.72384121160000003</v>
      </c>
      <c r="H47" s="28">
        <v>111.87229184</v>
      </c>
      <c r="I47" s="54">
        <v>0.8248401608</v>
      </c>
      <c r="J47" s="54">
        <v>0.17104361639999999</v>
      </c>
      <c r="K47" s="28"/>
      <c r="L47" s="54">
        <v>29.769087668000001</v>
      </c>
      <c r="M47" s="28"/>
      <c r="N47" s="54">
        <v>5.8706780899999998E-2</v>
      </c>
      <c r="O47" s="28"/>
      <c r="P47" s="28"/>
      <c r="Q47" s="54"/>
      <c r="R47" s="28"/>
      <c r="S47" s="30" t="s">
        <v>46</v>
      </c>
      <c r="T47" s="28">
        <v>2.6176136253221598</v>
      </c>
      <c r="U47" s="28">
        <v>0.186355185412964</v>
      </c>
      <c r="V47" s="28">
        <v>0.18488003989931401</v>
      </c>
      <c r="W47" s="28">
        <v>0.108160289786474</v>
      </c>
      <c r="X47" s="28">
        <v>3.8927028010701599</v>
      </c>
      <c r="Y47" s="28">
        <v>438.97638450378599</v>
      </c>
      <c r="Z47" s="28">
        <v>0</v>
      </c>
      <c r="AA47" s="28">
        <v>345.42091211548399</v>
      </c>
      <c r="AB47" s="28">
        <v>13.729313391618099</v>
      </c>
      <c r="AC47" s="28">
        <v>78.752967465183801</v>
      </c>
      <c r="AD47" s="28">
        <v>5.7909638726854098</v>
      </c>
      <c r="AE47" s="28">
        <v>3.8259494273383897E-2</v>
      </c>
      <c r="AF47" s="28">
        <v>7.4395895338194498</v>
      </c>
      <c r="AG47" s="28">
        <v>7.4395895338194498</v>
      </c>
      <c r="AH47" s="28">
        <v>0</v>
      </c>
      <c r="AI47" s="28">
        <v>0</v>
      </c>
      <c r="AJ47" s="28">
        <v>4.3207589712779599</v>
      </c>
      <c r="AK47" s="28">
        <v>1.01764065616164E-2</v>
      </c>
      <c r="AL47" s="28">
        <v>0.13183127429659899</v>
      </c>
      <c r="AM47" s="28">
        <v>1.31638605025916</v>
      </c>
      <c r="AN47" s="28">
        <v>4.5783903852245804E-3</v>
      </c>
      <c r="AO47" s="28">
        <v>2.71526289566075E-2</v>
      </c>
      <c r="AP47" s="28">
        <v>0</v>
      </c>
      <c r="AQ47" s="28">
        <v>661.49315000093804</v>
      </c>
      <c r="AR47" s="28">
        <v>73.500006232025399</v>
      </c>
      <c r="AS47" s="28">
        <v>734.993156232964</v>
      </c>
      <c r="AT47" s="28">
        <v>9.6683355756544201E-3</v>
      </c>
      <c r="AU47" s="28">
        <v>13.206632469149</v>
      </c>
      <c r="AV47" s="28">
        <v>0.136140287359689</v>
      </c>
      <c r="AW47" s="28">
        <v>32.893573655698603</v>
      </c>
      <c r="AX47" s="28">
        <v>0.18692543414353199</v>
      </c>
      <c r="AY47" s="28">
        <v>0.50458269791608101</v>
      </c>
      <c r="AZ47" s="28">
        <v>1.3331876080402401</v>
      </c>
      <c r="BA47" s="28">
        <v>0.27455153245754599</v>
      </c>
      <c r="BB47" s="28">
        <v>9.9569783891928706E-2</v>
      </c>
      <c r="BC47" s="28">
        <v>6.4068621913710905E-2</v>
      </c>
      <c r="BD47" s="28">
        <v>29.536684367805599</v>
      </c>
      <c r="BE47" s="28">
        <v>29.439355481525499</v>
      </c>
      <c r="BF47" s="28">
        <v>9.7328886280085902E-2</v>
      </c>
      <c r="BG47" s="28">
        <v>0</v>
      </c>
      <c r="BH47" s="28">
        <v>2.8411949770223202E-4</v>
      </c>
      <c r="BI47" s="28">
        <v>8.2740585342570707</v>
      </c>
      <c r="BJ47" s="28">
        <v>0</v>
      </c>
      <c r="BK47" s="28">
        <v>3.2807642373936798</v>
      </c>
      <c r="BL47" s="28">
        <v>0.77680403473205295</v>
      </c>
      <c r="BM47" s="28">
        <v>0.42898967457883402</v>
      </c>
      <c r="BN47" s="28">
        <v>8.20698622497064</v>
      </c>
      <c r="BO47" s="28">
        <v>17.987190685990601</v>
      </c>
      <c r="BP47" s="28">
        <v>0.42443740221961301</v>
      </c>
      <c r="BQ47" s="28">
        <v>5.4430694561748796</v>
      </c>
      <c r="BR47" s="28">
        <v>4.9358319783219104E-3</v>
      </c>
      <c r="BS47" s="28">
        <v>0.72578169348038202</v>
      </c>
      <c r="BT47" s="28">
        <v>12.4882203914876</v>
      </c>
      <c r="BU47" s="28">
        <v>0</v>
      </c>
      <c r="BV47" s="28">
        <v>1.6802200841945201E-2</v>
      </c>
      <c r="BW47" s="28">
        <v>5.8849011687688897</v>
      </c>
      <c r="BX47" s="28">
        <v>1.89621847900263</v>
      </c>
      <c r="BY47" s="28">
        <v>112.167897286661</v>
      </c>
      <c r="BZ47" s="28">
        <v>2.6228161733943001</v>
      </c>
      <c r="CB47" s="25">
        <f t="shared" si="14"/>
        <v>2.6612694645560507E-3</v>
      </c>
      <c r="CC47" s="25">
        <f t="shared" si="15"/>
        <v>2.9783154775229318E-3</v>
      </c>
      <c r="CD47" s="25">
        <f t="shared" si="16"/>
        <v>2.7078547913420184E-3</v>
      </c>
      <c r="CE47" s="25">
        <f t="shared" si="17"/>
        <v>2.6550582467133885E-3</v>
      </c>
      <c r="CF47" s="25">
        <f t="shared" si="18"/>
        <v>2.6548572572910201E-3</v>
      </c>
      <c r="CG47" s="25">
        <f t="shared" si="19"/>
        <v>2.6808115499429561E-3</v>
      </c>
      <c r="CH47" s="25">
        <f t="shared" si="20"/>
        <v>2.64234728545452E-3</v>
      </c>
      <c r="CI47" s="79">
        <f t="shared" si="21"/>
        <v>-0.77585955596536227</v>
      </c>
      <c r="CJ47" s="79">
        <f t="shared" si="22"/>
        <v>21.758538921246522</v>
      </c>
      <c r="CK47" s="25">
        <f t="shared" si="23"/>
        <v>0</v>
      </c>
      <c r="CL47" s="79">
        <f t="shared" si="24"/>
        <v>-0.75009010632809658</v>
      </c>
      <c r="CM47" s="25">
        <f t="shared" si="25"/>
        <v>0</v>
      </c>
      <c r="CN47" s="79">
        <f t="shared" si="26"/>
        <v>21.423066468275049</v>
      </c>
      <c r="CO47" s="25" t="e">
        <f>+(#REF!-O47)/(O47+1E-50)</f>
        <v>#REF!</v>
      </c>
      <c r="CP47" s="25" t="e">
        <f>+(#REF!-P47)/(P47+1E-50)</f>
        <v>#REF!</v>
      </c>
      <c r="CQ47" s="79">
        <f t="shared" si="27"/>
        <v>4.5783903852245803E+47</v>
      </c>
    </row>
    <row r="48" spans="1:95" x14ac:dyDescent="0.3">
      <c r="A48" s="30" t="s">
        <v>47</v>
      </c>
      <c r="B48" s="28">
        <v>551.54999999999995</v>
      </c>
      <c r="C48" s="28">
        <v>0</v>
      </c>
      <c r="D48" s="28">
        <v>753.75</v>
      </c>
      <c r="E48" s="28">
        <v>21.299800000000001</v>
      </c>
      <c r="F48" s="28">
        <v>20.799800000000001</v>
      </c>
      <c r="G48" s="28">
        <v>20.133600000000001</v>
      </c>
      <c r="H48" s="28">
        <v>43.457999999999998</v>
      </c>
      <c r="I48" s="54">
        <v>1.1083475810000001</v>
      </c>
      <c r="J48" s="54">
        <v>0.36142214499999997</v>
      </c>
      <c r="K48" s="28"/>
      <c r="L48" s="54">
        <v>10.930263259</v>
      </c>
      <c r="M48" s="28"/>
      <c r="N48" s="54">
        <v>2.8649460000000002E-3</v>
      </c>
      <c r="O48" s="28"/>
      <c r="P48" s="28"/>
      <c r="Q48" s="54"/>
      <c r="R48" s="28"/>
      <c r="S48" s="30" t="s">
        <v>47</v>
      </c>
      <c r="T48" s="28">
        <v>1.7316048486251199E-3</v>
      </c>
      <c r="U48" s="28">
        <v>8.2300168896008399E-2</v>
      </c>
      <c r="V48" s="28">
        <v>8.2231743471579993E-2</v>
      </c>
      <c r="W48" s="28">
        <v>3.4700915949800799E-2</v>
      </c>
      <c r="X48" s="28">
        <v>0.330612411322801</v>
      </c>
      <c r="Y48" s="28">
        <v>249.95307597612401</v>
      </c>
      <c r="Z48" s="28">
        <v>0</v>
      </c>
      <c r="AA48" s="28">
        <v>553.03044247865705</v>
      </c>
      <c r="AB48" s="28">
        <v>1.7094532680916601</v>
      </c>
      <c r="AC48" s="28">
        <v>37.9151401104819</v>
      </c>
      <c r="AD48" s="28">
        <v>0.86759817761847802</v>
      </c>
      <c r="AE48" s="28">
        <v>1.7712556736718601E-3</v>
      </c>
      <c r="AF48" s="28">
        <v>20.191664881456301</v>
      </c>
      <c r="AG48" s="28">
        <v>20.191664881456301</v>
      </c>
      <c r="AH48" s="28">
        <v>0</v>
      </c>
      <c r="AI48" s="28">
        <v>0</v>
      </c>
      <c r="AJ48" s="28">
        <v>0.84679022115180103</v>
      </c>
      <c r="AK48" s="28">
        <v>4.7103323917393097E-4</v>
      </c>
      <c r="AL48" s="28">
        <v>1.1318022242431201E-3</v>
      </c>
      <c r="AM48" s="28">
        <v>1.6495121361133601E-3</v>
      </c>
      <c r="AN48" s="28">
        <v>2.1195868747499199E-4</v>
      </c>
      <c r="AO48" s="28">
        <v>0</v>
      </c>
      <c r="AP48" s="28">
        <v>0</v>
      </c>
      <c r="AQ48" s="28">
        <v>680.15186794314297</v>
      </c>
      <c r="AR48" s="28">
        <v>75.572476308580804</v>
      </c>
      <c r="AS48" s="28">
        <v>755.72434425172401</v>
      </c>
      <c r="AT48" s="28">
        <v>4.47587206997472E-4</v>
      </c>
      <c r="AU48" s="28">
        <v>3.2613492849198198</v>
      </c>
      <c r="AV48" s="28">
        <v>0.162294083676427</v>
      </c>
      <c r="AW48" s="28">
        <v>7.8270363361232498</v>
      </c>
      <c r="AX48" s="28">
        <v>0.219574601762595</v>
      </c>
      <c r="AY48" s="28">
        <v>0.57280436779708499</v>
      </c>
      <c r="AZ48" s="28">
        <v>1.38745362081603</v>
      </c>
      <c r="BA48" s="28">
        <v>0.32458499016187398</v>
      </c>
      <c r="BB48" s="28">
        <v>0</v>
      </c>
      <c r="BC48" s="28">
        <v>7.6373758604914896E-2</v>
      </c>
      <c r="BD48" s="28">
        <v>21.348732507812599</v>
      </c>
      <c r="BE48" s="28">
        <v>20.847343706189999</v>
      </c>
      <c r="BF48" s="28">
        <v>0.50138880162260102</v>
      </c>
      <c r="BG48" s="28">
        <v>0</v>
      </c>
      <c r="BH48" s="28">
        <v>0</v>
      </c>
      <c r="BI48" s="28">
        <v>1.17719581452515</v>
      </c>
      <c r="BJ48" s="28">
        <v>0</v>
      </c>
      <c r="BK48" s="28">
        <v>3.7234616533562699</v>
      </c>
      <c r="BL48" s="28">
        <v>0.92603003356537095</v>
      </c>
      <c r="BM48" s="28">
        <v>0.49642837458732197</v>
      </c>
      <c r="BN48" s="28">
        <v>9.3085400001102006</v>
      </c>
      <c r="BO48" s="28">
        <v>7.9130338956838902</v>
      </c>
      <c r="BP48" s="28">
        <v>0.50597635300407195</v>
      </c>
      <c r="BQ48" s="28">
        <v>1.9666260542226599</v>
      </c>
      <c r="BR48" s="28">
        <v>0</v>
      </c>
      <c r="BS48" s="28">
        <v>20.186997504588302</v>
      </c>
      <c r="BT48" s="28">
        <v>1.96682015520912</v>
      </c>
      <c r="BU48" s="28">
        <v>0</v>
      </c>
      <c r="BV48" s="28">
        <v>7.7772699350187405E-4</v>
      </c>
      <c r="BW48" s="28">
        <v>0.17151036721714699</v>
      </c>
      <c r="BX48" s="28">
        <v>4.69835550905272E-2</v>
      </c>
      <c r="BY48" s="28">
        <v>43.5741942382204</v>
      </c>
      <c r="BZ48" s="28">
        <v>0.27781785880482901</v>
      </c>
      <c r="CB48" s="25">
        <f t="shared" si="14"/>
        <v>2.6841491771500249E-3</v>
      </c>
      <c r="CC48" s="25">
        <f t="shared" si="15"/>
        <v>0</v>
      </c>
      <c r="CD48" s="25">
        <f t="shared" si="16"/>
        <v>2.6193621913419641E-3</v>
      </c>
      <c r="CE48" s="25">
        <f t="shared" si="17"/>
        <v>2.2973224073746207E-3</v>
      </c>
      <c r="CF48" s="25">
        <f t="shared" si="18"/>
        <v>2.2857770839141791E-3</v>
      </c>
      <c r="CG48" s="25">
        <f t="shared" si="19"/>
        <v>2.652158808573747E-3</v>
      </c>
      <c r="CH48" s="25">
        <f t="shared" si="20"/>
        <v>2.6737134295274005E-3</v>
      </c>
      <c r="CI48" s="79">
        <f t="shared" si="21"/>
        <v>-0.92580689949502404</v>
      </c>
      <c r="CJ48" s="79">
        <f t="shared" si="22"/>
        <v>-8.5245838151945474E-2</v>
      </c>
      <c r="CK48" s="25">
        <f t="shared" si="23"/>
        <v>0</v>
      </c>
      <c r="CL48" s="79">
        <f t="shared" si="24"/>
        <v>0.84731734295882077</v>
      </c>
      <c r="CM48" s="25">
        <f t="shared" si="25"/>
        <v>0</v>
      </c>
      <c r="CN48" s="79">
        <f t="shared" si="26"/>
        <v>-0.42424320175201907</v>
      </c>
      <c r="CO48" s="25" t="e">
        <f>+(#REF!-O48)/(O48+1E-50)</f>
        <v>#REF!</v>
      </c>
      <c r="CP48" s="25" t="e">
        <f>+(#REF!-P48)/(P48+1E-50)</f>
        <v>#REF!</v>
      </c>
      <c r="CQ48" s="79">
        <f t="shared" si="27"/>
        <v>2.1195868747499199E+46</v>
      </c>
    </row>
    <row r="49" spans="1:95" x14ac:dyDescent="0.3">
      <c r="A49" s="30" t="s">
        <v>48</v>
      </c>
      <c r="B49" s="28">
        <v>2591.3629786000001</v>
      </c>
      <c r="C49" s="28">
        <v>0.25973874800000002</v>
      </c>
      <c r="D49" s="28">
        <v>11917.645621</v>
      </c>
      <c r="E49" s="28">
        <v>160.52079121</v>
      </c>
      <c r="F49" s="28">
        <v>146.64837252999999</v>
      </c>
      <c r="G49" s="28">
        <v>4.2367169806999998</v>
      </c>
      <c r="H49" s="28">
        <v>2517.5775972000001</v>
      </c>
      <c r="I49" s="54">
        <v>22.53535411</v>
      </c>
      <c r="J49" s="54">
        <v>16.492418390000001</v>
      </c>
      <c r="K49" s="28"/>
      <c r="L49" s="54">
        <v>184.42978443000001</v>
      </c>
      <c r="M49" s="28"/>
      <c r="N49" s="54">
        <v>5.991303888</v>
      </c>
      <c r="O49" s="28"/>
      <c r="P49" s="28"/>
      <c r="Q49" s="54"/>
      <c r="R49" s="28"/>
      <c r="S49" s="30" t="s">
        <v>48</v>
      </c>
      <c r="T49" s="28">
        <v>0</v>
      </c>
      <c r="U49" s="28">
        <v>6.7020992220441098</v>
      </c>
      <c r="V49" s="28">
        <v>6.7020992220441098</v>
      </c>
      <c r="W49" s="28">
        <v>1.36478750969553</v>
      </c>
      <c r="X49" s="28">
        <v>22.8008376058294</v>
      </c>
      <c r="Y49" s="28">
        <v>10740.512088371601</v>
      </c>
      <c r="Z49" s="28">
        <v>0</v>
      </c>
      <c r="AA49" s="28">
        <v>2598.4133230597899</v>
      </c>
      <c r="AB49" s="28">
        <v>74.430065900291396</v>
      </c>
      <c r="AC49" s="28">
        <v>1887.3444332425699</v>
      </c>
      <c r="AD49" s="28">
        <v>42.867838238005099</v>
      </c>
      <c r="AE49" s="28">
        <v>1.0184729589322701</v>
      </c>
      <c r="AF49" s="28">
        <v>118.26174936427</v>
      </c>
      <c r="AG49" s="28">
        <v>118.26174936427</v>
      </c>
      <c r="AH49" s="28">
        <v>0</v>
      </c>
      <c r="AI49" s="28">
        <v>0</v>
      </c>
      <c r="AJ49" s="28">
        <v>36.589944240362001</v>
      </c>
      <c r="AK49" s="28">
        <v>4.8406440672851799E-3</v>
      </c>
      <c r="AL49" s="28">
        <v>0</v>
      </c>
      <c r="AM49" s="28">
        <v>0.21616573981774101</v>
      </c>
      <c r="AN49" s="28">
        <v>0</v>
      </c>
      <c r="AO49" s="28">
        <v>0.26052172952595098</v>
      </c>
      <c r="AP49" s="28">
        <v>0</v>
      </c>
      <c r="AQ49" s="28">
        <v>10755.0299530966</v>
      </c>
      <c r="AR49" s="28">
        <v>1195.00324180844</v>
      </c>
      <c r="AS49" s="28">
        <v>11950.033194905</v>
      </c>
      <c r="AT49" s="28">
        <v>0</v>
      </c>
      <c r="AU49" s="28">
        <v>136.092413100003</v>
      </c>
      <c r="AV49" s="28">
        <v>1.5284035831721201</v>
      </c>
      <c r="AW49" s="28">
        <v>1374.2100253687699</v>
      </c>
      <c r="AX49" s="28">
        <v>1.90937289108615</v>
      </c>
      <c r="AY49" s="28">
        <v>3.7101134090620902</v>
      </c>
      <c r="AZ49" s="28">
        <v>9.0136687380192608</v>
      </c>
      <c r="BA49" s="28">
        <v>2.0906797105331298</v>
      </c>
      <c r="BB49" s="28">
        <v>0</v>
      </c>
      <c r="BC49" s="28">
        <v>0.52925772802680704</v>
      </c>
      <c r="BD49" s="28">
        <v>160.96058083005099</v>
      </c>
      <c r="BE49" s="28">
        <v>147.050692075276</v>
      </c>
      <c r="BF49" s="28">
        <v>13.9098887547744</v>
      </c>
      <c r="BG49" s="28">
        <v>0</v>
      </c>
      <c r="BH49" s="28">
        <v>0</v>
      </c>
      <c r="BI49" s="28">
        <v>11.8882780744831</v>
      </c>
      <c r="BJ49" s="28">
        <v>0</v>
      </c>
      <c r="BK49" s="28">
        <v>25.0017752211511</v>
      </c>
      <c r="BL49" s="28">
        <v>5.9457858606568497</v>
      </c>
      <c r="BM49" s="28">
        <v>3.1874583662648699</v>
      </c>
      <c r="BN49" s="28">
        <v>62.506797510981599</v>
      </c>
      <c r="BO49" s="28">
        <v>669.35361012794101</v>
      </c>
      <c r="BP49" s="28">
        <v>3.7509126198074201</v>
      </c>
      <c r="BQ49" s="28">
        <v>12.627176491013399</v>
      </c>
      <c r="BR49" s="28">
        <v>3.3610118710185199</v>
      </c>
      <c r="BS49" s="28">
        <v>4.2484745563473698</v>
      </c>
      <c r="BT49" s="28">
        <v>904.25539776966605</v>
      </c>
      <c r="BU49" s="28">
        <v>0</v>
      </c>
      <c r="BV49" s="28">
        <v>0</v>
      </c>
      <c r="BW49" s="28">
        <v>11.9200211473441</v>
      </c>
      <c r="BX49" s="28">
        <v>38.6726426317368</v>
      </c>
      <c r="BY49" s="28">
        <v>2524.42653064149</v>
      </c>
      <c r="BZ49" s="28">
        <v>12.758470146461301</v>
      </c>
      <c r="CB49" s="25">
        <f t="shared" si="14"/>
        <v>2.7207089543275038E-3</v>
      </c>
      <c r="CC49" s="25">
        <f t="shared" si="15"/>
        <v>3.0144964198832794E-3</v>
      </c>
      <c r="CD49" s="25">
        <f t="shared" si="16"/>
        <v>2.717615117530432E-3</v>
      </c>
      <c r="CE49" s="25">
        <f t="shared" si="17"/>
        <v>2.7397673331651879E-3</v>
      </c>
      <c r="CF49" s="25">
        <f t="shared" si="18"/>
        <v>2.7434300042689665E-3</v>
      </c>
      <c r="CG49" s="25">
        <f t="shared" si="19"/>
        <v>2.775161923945035E-3</v>
      </c>
      <c r="CH49" s="25">
        <f t="shared" si="20"/>
        <v>2.7204458162906715E-3</v>
      </c>
      <c r="CI49" s="79">
        <f t="shared" si="21"/>
        <v>-0.70259623215460931</v>
      </c>
      <c r="CJ49" s="79">
        <f t="shared" si="22"/>
        <v>0.38250419475499364</v>
      </c>
      <c r="CK49" s="25">
        <f t="shared" si="23"/>
        <v>0</v>
      </c>
      <c r="CL49" s="79">
        <f t="shared" si="24"/>
        <v>-0.35877087461892015</v>
      </c>
      <c r="CM49" s="25">
        <f t="shared" si="25"/>
        <v>0</v>
      </c>
      <c r="CN49" s="79">
        <f t="shared" si="26"/>
        <v>-0.96392008419891706</v>
      </c>
      <c r="CO49" s="25" t="e">
        <f>+(#REF!-O49)/(O49+1E-50)</f>
        <v>#REF!</v>
      </c>
      <c r="CP49" s="25" t="e">
        <f>+(#REF!-P49)/(P49+1E-50)</f>
        <v>#REF!</v>
      </c>
      <c r="CQ49" s="79">
        <f t="shared" si="27"/>
        <v>0</v>
      </c>
    </row>
    <row r="50" spans="1:95" x14ac:dyDescent="0.3">
      <c r="A50" s="30" t="s">
        <v>49</v>
      </c>
      <c r="B50" s="28">
        <v>82.463660575000006</v>
      </c>
      <c r="C50" s="28">
        <v>8.141E-4</v>
      </c>
      <c r="D50" s="28">
        <v>533.98152683000001</v>
      </c>
      <c r="E50" s="28">
        <v>0.54484502499999998</v>
      </c>
      <c r="F50" s="28">
        <v>0.54484502440000004</v>
      </c>
      <c r="G50" s="28">
        <v>4.3014024999999997E-2</v>
      </c>
      <c r="H50" s="28">
        <v>224.74388694999999</v>
      </c>
      <c r="I50" s="54">
        <v>1.454015925</v>
      </c>
      <c r="J50" s="54">
        <v>1.1968721963</v>
      </c>
      <c r="K50" s="28"/>
      <c r="L50" s="54">
        <v>10.882638281</v>
      </c>
      <c r="M50" s="28"/>
      <c r="N50" s="54">
        <v>0.2221291091</v>
      </c>
      <c r="O50" s="28"/>
      <c r="P50" s="28"/>
      <c r="Q50" s="54"/>
      <c r="R50" s="28"/>
      <c r="S50" s="30" t="s">
        <v>49</v>
      </c>
      <c r="T50" s="28">
        <v>0</v>
      </c>
      <c r="U50" s="28">
        <v>6.9060089542353695E-2</v>
      </c>
      <c r="V50" s="28">
        <v>6.9060089542353695E-2</v>
      </c>
      <c r="W50" s="28">
        <v>2.6770277451677399E-2</v>
      </c>
      <c r="X50" s="28">
        <v>4.3514906443847696</v>
      </c>
      <c r="Y50" s="28">
        <v>179.83556371481001</v>
      </c>
      <c r="Z50" s="28">
        <v>0</v>
      </c>
      <c r="AA50" s="28">
        <v>82.689848090522105</v>
      </c>
      <c r="AB50" s="28">
        <v>1.45519057234842</v>
      </c>
      <c r="AC50" s="28">
        <v>31.790907416068301</v>
      </c>
      <c r="AD50" s="28">
        <v>0.72241493858033201</v>
      </c>
      <c r="AE50" s="28">
        <v>0</v>
      </c>
      <c r="AF50" s="28">
        <v>4.20574106040113</v>
      </c>
      <c r="AG50" s="28">
        <v>4.20574106040113</v>
      </c>
      <c r="AH50" s="28">
        <v>0</v>
      </c>
      <c r="AI50" s="28">
        <v>0</v>
      </c>
      <c r="AJ50" s="28">
        <v>13.384605952655701</v>
      </c>
      <c r="AK50" s="28">
        <v>4.2651505521475702E-2</v>
      </c>
      <c r="AL50" s="28">
        <v>0</v>
      </c>
      <c r="AM50" s="28">
        <v>1.71929081984379E-4</v>
      </c>
      <c r="AN50" s="28">
        <v>0</v>
      </c>
      <c r="AO50" s="28">
        <v>8.1396154036938496E-4</v>
      </c>
      <c r="AP50" s="28">
        <v>0</v>
      </c>
      <c r="AQ50" s="28">
        <v>481.90196306155701</v>
      </c>
      <c r="AR50" s="28">
        <v>53.544572220660598</v>
      </c>
      <c r="AS50" s="28">
        <v>535.44653528221795</v>
      </c>
      <c r="AT50" s="28">
        <v>0</v>
      </c>
      <c r="AU50" s="28">
        <v>6.6494283933265796</v>
      </c>
      <c r="AV50" s="28">
        <v>4.2537429520990997E-3</v>
      </c>
      <c r="AW50" s="28">
        <v>156.695909622843</v>
      </c>
      <c r="AX50" s="28">
        <v>5.7551337378814798E-3</v>
      </c>
      <c r="AY50" s="28">
        <v>1.50134063063211E-2</v>
      </c>
      <c r="AZ50" s="28">
        <v>3.6365919850967703E-2</v>
      </c>
      <c r="BA50" s="28">
        <v>8.5076075993320097E-3</v>
      </c>
      <c r="BB50" s="28">
        <v>0</v>
      </c>
      <c r="BC50" s="28">
        <v>2.0018076798006801E-3</v>
      </c>
      <c r="BD50" s="28">
        <v>0.54641881229302403</v>
      </c>
      <c r="BE50" s="28">
        <v>0.54641881170884499</v>
      </c>
      <c r="BF50" s="28">
        <v>5.84179632599746E-10</v>
      </c>
      <c r="BG50" s="28">
        <v>0</v>
      </c>
      <c r="BH50" s="28">
        <v>0</v>
      </c>
      <c r="BI50" s="28">
        <v>3.0854823437336198E-2</v>
      </c>
      <c r="BJ50" s="28">
        <v>0</v>
      </c>
      <c r="BK50" s="28">
        <v>9.7592541763807106E-2</v>
      </c>
      <c r="BL50" s="28">
        <v>2.4271779185061602E-2</v>
      </c>
      <c r="BM50" s="28">
        <v>1.30115985162893E-2</v>
      </c>
      <c r="BN50" s="28">
        <v>0.24398235200096999</v>
      </c>
      <c r="BO50" s="28">
        <v>10.8073532851094</v>
      </c>
      <c r="BP50" s="28">
        <v>1.3261887046192199E-2</v>
      </c>
      <c r="BQ50" s="28">
        <v>5.1546211632687799E-2</v>
      </c>
      <c r="BR50" s="28">
        <v>9.7652849198344096E-14</v>
      </c>
      <c r="BS50" s="28">
        <v>4.3138286457558503E-2</v>
      </c>
      <c r="BT50" s="28">
        <v>127.764460356642</v>
      </c>
      <c r="BU50" s="28">
        <v>0</v>
      </c>
      <c r="BV50" s="28">
        <v>0</v>
      </c>
      <c r="BW50" s="28">
        <v>16.260020198681701</v>
      </c>
      <c r="BX50" s="28">
        <v>7.2618219440533096</v>
      </c>
      <c r="BY50" s="28">
        <v>225.348999377193</v>
      </c>
      <c r="BZ50" s="28">
        <v>6.2051851110423799</v>
      </c>
      <c r="CB50" s="25">
        <f t="shared" si="14"/>
        <v>2.7428750305885769E-3</v>
      </c>
      <c r="CC50" s="25">
        <f t="shared" si="15"/>
        <v>-1.7007693233637126E-4</v>
      </c>
      <c r="CD50" s="25">
        <f t="shared" si="16"/>
        <v>2.7435564314649947E-3</v>
      </c>
      <c r="CE50" s="25">
        <f t="shared" si="17"/>
        <v>2.8885044752387022E-3</v>
      </c>
      <c r="CF50" s="25">
        <f t="shared" si="18"/>
        <v>2.888504507457043E-3</v>
      </c>
      <c r="CG50" s="25">
        <f t="shared" si="19"/>
        <v>2.8888591002238337E-3</v>
      </c>
      <c r="CH50" s="25">
        <f t="shared" si="20"/>
        <v>2.6924533316789573E-3</v>
      </c>
      <c r="CI50" s="79">
        <f t="shared" si="21"/>
        <v>-0.95250389740927099</v>
      </c>
      <c r="CJ50" s="79">
        <f t="shared" si="22"/>
        <v>2.6357187156965702</v>
      </c>
      <c r="CK50" s="25">
        <f t="shared" si="23"/>
        <v>0</v>
      </c>
      <c r="CL50" s="79">
        <f t="shared" si="24"/>
        <v>-0.61353663038273232</v>
      </c>
      <c r="CM50" s="25">
        <f t="shared" si="25"/>
        <v>0</v>
      </c>
      <c r="CN50" s="79">
        <f t="shared" si="26"/>
        <v>-0.99922599481589336</v>
      </c>
      <c r="CO50" s="25" t="e">
        <f>+(#REF!-O50)/(O50+1E-50)</f>
        <v>#REF!</v>
      </c>
      <c r="CP50" s="25" t="e">
        <f>+(#REF!-P50)/(P50+1E-50)</f>
        <v>#REF!</v>
      </c>
      <c r="CQ50" s="79">
        <f t="shared" si="27"/>
        <v>0</v>
      </c>
    </row>
    <row r="51" spans="1:95" x14ac:dyDescent="0.3">
      <c r="A51" s="30" t="s">
        <v>50</v>
      </c>
      <c r="B51" s="28">
        <v>6450.0459031999999</v>
      </c>
      <c r="C51" s="28">
        <v>16.222031900000001</v>
      </c>
      <c r="D51" s="28">
        <v>9306.5268655</v>
      </c>
      <c r="E51" s="28">
        <v>399.18582843000002</v>
      </c>
      <c r="F51" s="28">
        <v>352.18309893000003</v>
      </c>
      <c r="G51" s="28">
        <v>4728.4824976</v>
      </c>
      <c r="H51" s="28">
        <v>8409.4105027000005</v>
      </c>
      <c r="I51" s="54">
        <v>62.173814370999999</v>
      </c>
      <c r="J51" s="54">
        <v>34.884760485999998</v>
      </c>
      <c r="K51" s="28"/>
      <c r="L51" s="54">
        <v>272.34284885</v>
      </c>
      <c r="M51" s="28"/>
      <c r="N51" s="54">
        <v>40.783036504000002</v>
      </c>
      <c r="O51" s="28"/>
      <c r="P51" s="28"/>
      <c r="Q51" s="54"/>
      <c r="R51" s="28"/>
      <c r="S51" s="30" t="s">
        <v>50</v>
      </c>
      <c r="T51" s="28">
        <v>0.410856358858668</v>
      </c>
      <c r="U51" s="28">
        <v>58.136425505844898</v>
      </c>
      <c r="V51" s="28">
        <v>58.129401505644701</v>
      </c>
      <c r="W51" s="28">
        <v>2.7750292683826401</v>
      </c>
      <c r="X51" s="28">
        <v>219.287996969213</v>
      </c>
      <c r="Y51" s="28">
        <v>22114.288318806401</v>
      </c>
      <c r="Z51" s="28">
        <v>0</v>
      </c>
      <c r="AA51" s="28">
        <v>6467.6586113182802</v>
      </c>
      <c r="AB51" s="28">
        <v>176.109065969722</v>
      </c>
      <c r="AC51" s="28">
        <v>3838.86758149251</v>
      </c>
      <c r="AD51" s="28">
        <v>167.548158641312</v>
      </c>
      <c r="AE51" s="28">
        <v>2.3918746846706198</v>
      </c>
      <c r="AF51" s="28">
        <v>384.84597884167499</v>
      </c>
      <c r="AG51" s="28">
        <v>384.84597884167499</v>
      </c>
      <c r="AH51" s="28">
        <v>0</v>
      </c>
      <c r="AI51" s="28">
        <v>0</v>
      </c>
      <c r="AJ51" s="28">
        <v>62.1460632874686</v>
      </c>
      <c r="AK51" s="28">
        <v>5.8637101189613398E-2</v>
      </c>
      <c r="AL51" s="28">
        <v>0.37495098769490198</v>
      </c>
      <c r="AM51" s="28">
        <v>3.82561559026417</v>
      </c>
      <c r="AN51" s="28">
        <v>2.7094586871839799E-2</v>
      </c>
      <c r="AO51" s="28">
        <v>16.2646385883805</v>
      </c>
      <c r="AP51" s="28">
        <v>0</v>
      </c>
      <c r="AQ51" s="28">
        <v>8398.7369131074593</v>
      </c>
      <c r="AR51" s="28">
        <v>933.19415004525001</v>
      </c>
      <c r="AS51" s="28">
        <v>9331.9310631527096</v>
      </c>
      <c r="AT51" s="28">
        <v>6.1784703952578603E-2</v>
      </c>
      <c r="AU51" s="28">
        <v>331.754509119163</v>
      </c>
      <c r="AV51" s="28">
        <v>2.8432847983707799</v>
      </c>
      <c r="AW51" s="28">
        <v>4400.8454979216003</v>
      </c>
      <c r="AX51" s="28">
        <v>3.7996208609930702</v>
      </c>
      <c r="AY51" s="28">
        <v>9.5543395193262803</v>
      </c>
      <c r="AZ51" s="28">
        <v>23.726809323346298</v>
      </c>
      <c r="BA51" s="28">
        <v>5.4325110638733998</v>
      </c>
      <c r="BB51" s="28">
        <v>1.50363268793025E-2</v>
      </c>
      <c r="BC51" s="28">
        <v>1.28383450776854</v>
      </c>
      <c r="BD51" s="28">
        <v>400.25904966152001</v>
      </c>
      <c r="BE51" s="28">
        <v>353.140321152561</v>
      </c>
      <c r="BF51" s="28">
        <v>47.118728508959101</v>
      </c>
      <c r="BG51" s="28">
        <v>1.54922839773585E-3</v>
      </c>
      <c r="BH51" s="28">
        <v>3.4708981740218302E-4</v>
      </c>
      <c r="BI51" s="28">
        <v>21.417048723909598</v>
      </c>
      <c r="BJ51" s="28">
        <v>9.7620596680941297E-4</v>
      </c>
      <c r="BK51" s="28">
        <v>62.492146586969497</v>
      </c>
      <c r="BL51" s="28">
        <v>15.534617316093099</v>
      </c>
      <c r="BM51" s="28">
        <v>8.3063127321549501</v>
      </c>
      <c r="BN51" s="28">
        <v>156.26351165506401</v>
      </c>
      <c r="BO51" s="28">
        <v>2005.75666047544</v>
      </c>
      <c r="BP51" s="28">
        <v>8.57906513991081</v>
      </c>
      <c r="BQ51" s="28">
        <v>33.063996112149098</v>
      </c>
      <c r="BR51" s="28">
        <v>0.82531396156925096</v>
      </c>
      <c r="BS51" s="28">
        <v>4741.3305726880199</v>
      </c>
      <c r="BT51" s="28">
        <v>2378.5235859484301</v>
      </c>
      <c r="BU51" s="28">
        <v>0</v>
      </c>
      <c r="BV51" s="28">
        <v>8.7709010540738694E-2</v>
      </c>
      <c r="BW51" s="28">
        <v>289.23513047554098</v>
      </c>
      <c r="BX51" s="28">
        <v>289.507604547548</v>
      </c>
      <c r="BY51" s="28">
        <v>8432.3707702838892</v>
      </c>
      <c r="BZ51" s="28">
        <v>86.910864466289496</v>
      </c>
      <c r="CB51" s="25">
        <f t="shared" si="14"/>
        <v>2.7306329881377012E-3</v>
      </c>
      <c r="CC51" s="25">
        <f t="shared" si="15"/>
        <v>2.6264705089439826E-3</v>
      </c>
      <c r="CD51" s="25">
        <f t="shared" si="16"/>
        <v>2.7297184029935928E-3</v>
      </c>
      <c r="CE51" s="25">
        <f t="shared" si="17"/>
        <v>2.6885253811263273E-3</v>
      </c>
      <c r="CF51" s="25">
        <f t="shared" si="18"/>
        <v>2.7179675159574586E-3</v>
      </c>
      <c r="CG51" s="25">
        <f t="shared" si="19"/>
        <v>2.7171666796992626E-3</v>
      </c>
      <c r="CH51" s="25">
        <f t="shared" si="20"/>
        <v>2.7303064318856688E-3</v>
      </c>
      <c r="CI51" s="79">
        <f t="shared" si="21"/>
        <v>-6.5050100372187405E-2</v>
      </c>
      <c r="CJ51" s="79">
        <f t="shared" si="22"/>
        <v>5.2860685845103612</v>
      </c>
      <c r="CK51" s="25">
        <f t="shared" si="23"/>
        <v>0</v>
      </c>
      <c r="CL51" s="79">
        <f t="shared" si="24"/>
        <v>0.41309375467992943</v>
      </c>
      <c r="CM51" s="25">
        <f t="shared" si="25"/>
        <v>0</v>
      </c>
      <c r="CN51" s="79">
        <f t="shared" si="26"/>
        <v>-0.90619591089327167</v>
      </c>
      <c r="CO51" s="25" t="e">
        <f>+(#REF!-O51)/(O51+1E-50)</f>
        <v>#REF!</v>
      </c>
      <c r="CP51" s="25" t="e">
        <f>+(#REF!-P51)/(P51+1E-50)</f>
        <v>#REF!</v>
      </c>
      <c r="CQ51" s="79">
        <f t="shared" si="27"/>
        <v>2.70945868718398E+48</v>
      </c>
    </row>
    <row r="52" spans="1:95" x14ac:dyDescent="0.3">
      <c r="B52" s="28"/>
      <c r="C52" s="28"/>
      <c r="D52" s="28"/>
      <c r="E52" s="28"/>
      <c r="F52" s="28"/>
      <c r="G52" s="28"/>
      <c r="H52" s="28"/>
      <c r="I52" s="54"/>
      <c r="J52" s="54"/>
      <c r="K52" s="28"/>
      <c r="L52" s="54"/>
      <c r="M52" s="28"/>
      <c r="N52" s="54"/>
      <c r="O52" s="28"/>
      <c r="P52" s="28"/>
      <c r="Q52" s="54"/>
      <c r="CB52" s="25"/>
      <c r="CC52" s="25">
        <f t="shared" si="15"/>
        <v>0</v>
      </c>
      <c r="CD52" s="25">
        <f t="shared" si="16"/>
        <v>0</v>
      </c>
      <c r="CE52" s="25">
        <f t="shared" si="17"/>
        <v>0</v>
      </c>
      <c r="CF52" s="25">
        <f t="shared" si="18"/>
        <v>0</v>
      </c>
      <c r="CG52" s="25">
        <f t="shared" si="19"/>
        <v>0</v>
      </c>
      <c r="CH52" s="25">
        <f t="shared" si="20"/>
        <v>0</v>
      </c>
      <c r="CI52" s="79">
        <f t="shared" si="21"/>
        <v>0</v>
      </c>
      <c r="CJ52" s="79">
        <f t="shared" si="22"/>
        <v>0</v>
      </c>
      <c r="CK52" s="25">
        <f t="shared" si="23"/>
        <v>0</v>
      </c>
      <c r="CL52" s="79">
        <f t="shared" si="24"/>
        <v>0</v>
      </c>
      <c r="CM52" s="25">
        <f t="shared" si="25"/>
        <v>0</v>
      </c>
      <c r="CN52" s="79">
        <f t="shared" si="26"/>
        <v>0</v>
      </c>
      <c r="CO52" s="25" t="e">
        <f>+(#REF!-O52)/(O52+1E-50)</f>
        <v>#REF!</v>
      </c>
      <c r="CP52" s="25" t="e">
        <f>+(#REF!-P52)/(P52+1E-50)</f>
        <v>#REF!</v>
      </c>
      <c r="CQ52" s="79">
        <f t="shared" si="27"/>
        <v>0</v>
      </c>
    </row>
    <row r="53" spans="1:95" x14ac:dyDescent="0.3">
      <c r="B53" s="28"/>
      <c r="C53" s="28"/>
      <c r="D53" s="28"/>
      <c r="E53" s="28"/>
      <c r="F53" s="28"/>
      <c r="G53" s="28"/>
      <c r="H53" s="28"/>
      <c r="I53" s="54"/>
      <c r="J53" s="54"/>
      <c r="K53" s="28"/>
      <c r="L53" s="54"/>
      <c r="M53" s="28"/>
      <c r="N53" s="54"/>
      <c r="O53" s="28"/>
      <c r="P53" s="28"/>
      <c r="Q53" s="54"/>
      <c r="CB53" s="25"/>
      <c r="CC53" s="25"/>
      <c r="CD53" s="25"/>
      <c r="CE53" s="25"/>
      <c r="CF53" s="25"/>
      <c r="CG53" s="25"/>
      <c r="CH53" s="25"/>
      <c r="CI53" s="79"/>
      <c r="CJ53" s="79"/>
      <c r="CK53" s="25"/>
      <c r="CL53" s="79"/>
      <c r="CM53" s="25"/>
      <c r="CN53" s="79"/>
      <c r="CO53" s="25"/>
      <c r="CP53" s="25"/>
      <c r="CQ53" s="79"/>
    </row>
    <row r="54" spans="1:95" x14ac:dyDescent="0.3">
      <c r="A54" s="30" t="s">
        <v>51</v>
      </c>
      <c r="B54" s="28">
        <v>4103.8503000000001</v>
      </c>
      <c r="C54" s="28">
        <v>4.9787999999999997</v>
      </c>
      <c r="D54" s="28">
        <v>6287.0095199999996</v>
      </c>
      <c r="E54" s="28">
        <v>358.97722317</v>
      </c>
      <c r="F54" s="28">
        <v>145.27622072</v>
      </c>
      <c r="G54" s="28">
        <v>176.80981996</v>
      </c>
      <c r="H54" s="28">
        <v>1551.2965832</v>
      </c>
      <c r="I54" s="54">
        <v>19.371540038999999</v>
      </c>
      <c r="J54" s="54">
        <v>10.717684738999999</v>
      </c>
      <c r="K54" s="28"/>
      <c r="L54" s="54">
        <v>196.69019528999999</v>
      </c>
      <c r="M54" s="28"/>
      <c r="N54" s="54">
        <v>5.9892229255</v>
      </c>
      <c r="O54" s="28"/>
      <c r="P54" s="28"/>
      <c r="Q54" s="54"/>
      <c r="R54" s="28"/>
      <c r="S54" s="30" t="s">
        <v>51</v>
      </c>
      <c r="T54" s="28">
        <v>8.4846294409629507E-3</v>
      </c>
      <c r="U54" s="28">
        <v>14.6042943991347</v>
      </c>
      <c r="V54" s="28">
        <v>14.6039389423843</v>
      </c>
      <c r="W54" s="28">
        <v>1.08035191033597</v>
      </c>
      <c r="X54" s="28">
        <v>15.161583916079101</v>
      </c>
      <c r="Y54" s="28">
        <v>8131.5575090476004</v>
      </c>
      <c r="Z54" s="28">
        <v>0</v>
      </c>
      <c r="AA54" s="28">
        <v>4114.3296118873004</v>
      </c>
      <c r="AB54" s="28">
        <v>67.5208029826576</v>
      </c>
      <c r="AC54" s="28">
        <v>1420.1239696485</v>
      </c>
      <c r="AD54" s="28">
        <v>51.850888180772699</v>
      </c>
      <c r="AE54" s="28">
        <v>0.111159768448023</v>
      </c>
      <c r="AF54" s="28">
        <v>191.61017527161599</v>
      </c>
      <c r="AG54" s="28">
        <v>191.61017527161599</v>
      </c>
      <c r="AH54" s="28">
        <v>0</v>
      </c>
      <c r="AI54" s="28">
        <v>0</v>
      </c>
      <c r="AJ54" s="28">
        <v>27.6767773444898</v>
      </c>
      <c r="AK54" s="28">
        <v>2.3084476132211001E-3</v>
      </c>
      <c r="AL54" s="28">
        <v>5.5462262272855199E-3</v>
      </c>
      <c r="AM54" s="28">
        <v>1.1842949532154901</v>
      </c>
      <c r="AN54" s="28">
        <v>1.0388509469071801E-3</v>
      </c>
      <c r="AO54" s="28">
        <v>4.9922262383086196</v>
      </c>
      <c r="AP54" s="28">
        <v>0</v>
      </c>
      <c r="AQ54" s="28">
        <v>5673.2007880641904</v>
      </c>
      <c r="AR54" s="28">
        <v>630.35533187167005</v>
      </c>
      <c r="AS54" s="28">
        <v>6303.5561199358599</v>
      </c>
      <c r="AT54" s="28">
        <v>9.7361212520048895E-2</v>
      </c>
      <c r="AU54" s="28">
        <v>105.019132775484</v>
      </c>
      <c r="AV54" s="28">
        <v>2.3564919177455499</v>
      </c>
      <c r="AW54" s="28">
        <v>578.000405820011</v>
      </c>
      <c r="AX54" s="28">
        <v>2.6505026097212698</v>
      </c>
      <c r="AY54" s="28">
        <v>2.6679232229368699</v>
      </c>
      <c r="AZ54" s="28">
        <v>6.5199256854996497</v>
      </c>
      <c r="BA54" s="28">
        <v>1.4797320978631701</v>
      </c>
      <c r="BB54" s="28">
        <v>0.47338490605554701</v>
      </c>
      <c r="BC54" s="28">
        <v>0.47175222540055001</v>
      </c>
      <c r="BD54" s="28">
        <v>359.92521172066398</v>
      </c>
      <c r="BE54" s="28">
        <v>145.639953399859</v>
      </c>
      <c r="BF54" s="28">
        <v>214.28525832080399</v>
      </c>
      <c r="BG54" s="28">
        <v>1.0538004927330099E-5</v>
      </c>
      <c r="BH54" s="28">
        <v>6.8042628570798801E-5</v>
      </c>
      <c r="BI54" s="28">
        <v>25.307467096567901</v>
      </c>
      <c r="BJ54" s="28">
        <v>6.2251690669488704E-6</v>
      </c>
      <c r="BK54" s="28">
        <v>20.402380286270098</v>
      </c>
      <c r="BL54" s="28">
        <v>4.1408390715234598</v>
      </c>
      <c r="BM54" s="28">
        <v>2.2424572950390398</v>
      </c>
      <c r="BN54" s="28">
        <v>51.010489370966098</v>
      </c>
      <c r="BO54" s="28">
        <v>452.44268278943599</v>
      </c>
      <c r="BP54" s="28">
        <v>3.9524080744280301</v>
      </c>
      <c r="BQ54" s="28">
        <v>10.788208937537499</v>
      </c>
      <c r="BR54" s="28">
        <v>11.175905796502301</v>
      </c>
      <c r="BS54" s="28">
        <v>177.27869879329899</v>
      </c>
      <c r="BT54" s="28">
        <v>251.089931758635</v>
      </c>
      <c r="BU54" s="28">
        <v>0</v>
      </c>
      <c r="BV54" s="28">
        <v>3.8122363441194301E-3</v>
      </c>
      <c r="BW54" s="28">
        <v>15.1881547241956</v>
      </c>
      <c r="BX54" s="28">
        <v>6.2004727895330802</v>
      </c>
      <c r="BY54" s="28">
        <v>1555.2648669786099</v>
      </c>
      <c r="BZ54" s="28">
        <v>29.144931156742299</v>
      </c>
      <c r="CB54" s="25">
        <f>+(AA54-B54)/(B54+1E-50)</f>
        <v>2.553531713206097E-3</v>
      </c>
      <c r="CC54" s="25">
        <f>+(AO54-C54)/(C54+1E-50)</f>
        <v>2.6966815916726694E-3</v>
      </c>
      <c r="CD54" s="25">
        <f>+(AS54-D54)/(D54+1E-50)</f>
        <v>2.6318713027589447E-3</v>
      </c>
      <c r="CE54" s="25">
        <f>+(BD54-E54)/(E54+1E-50)</f>
        <v>2.6408041777487433E-3</v>
      </c>
      <c r="CF54" s="25">
        <f>+(BE54-F54)/(F54+1E-50)</f>
        <v>2.5037317054113282E-3</v>
      </c>
      <c r="CG54" s="25">
        <f>+(BS54-G54)/(G54+1E-50)</f>
        <v>2.6518823072443744E-3</v>
      </c>
      <c r="CH54" s="25">
        <f>+(BY54-H54)/(H54+1E-50)</f>
        <v>2.558043266249057E-3</v>
      </c>
      <c r="CI54" s="79">
        <f>+(V54-I54)/(I54+1E-50)</f>
        <v>-0.24611368466406211</v>
      </c>
      <c r="CJ54" s="79">
        <f>+(X54-J54)/(J54+1E-50)</f>
        <v>0.41463238426004817</v>
      </c>
      <c r="CK54" s="25">
        <f>+(Z54-K54)/(K54+1E-50)</f>
        <v>0</v>
      </c>
      <c r="CL54" s="79">
        <f>+(AG54-L54)/(L54+1E-50)</f>
        <v>-2.5827520334168279E-2</v>
      </c>
      <c r="CM54" s="25">
        <f>+(AH54-M54)/(M54+1E-50)</f>
        <v>0</v>
      </c>
      <c r="CN54" s="79">
        <f>+(AM54-N54)/(N54+1E-50)</f>
        <v>-0.80226233554052906</v>
      </c>
      <c r="CO54" s="25" t="e">
        <f>+(#REF!-O54)/(O54+1E-50)</f>
        <v>#REF!</v>
      </c>
      <c r="CP54" s="25" t="e">
        <f>+(#REF!-P54)/(P54+1E-50)</f>
        <v>#REF!</v>
      </c>
      <c r="CQ54" s="79">
        <f>+(AN54-Q54)/(Q54+1E-50)</f>
        <v>1.0388509469071801E+47</v>
      </c>
    </row>
    <row r="55" spans="1:95" x14ac:dyDescent="0.3">
      <c r="A55" s="30" t="s">
        <v>1</v>
      </c>
      <c r="B55" s="28">
        <v>10151.125442</v>
      </c>
      <c r="C55" s="28">
        <v>0.05</v>
      </c>
      <c r="D55" s="28">
        <v>40554.014044000003</v>
      </c>
      <c r="E55" s="28">
        <v>1093.9078331000001</v>
      </c>
      <c r="F55" s="28">
        <v>501.18431700000002</v>
      </c>
      <c r="G55" s="28">
        <v>1649.14</v>
      </c>
      <c r="H55" s="28">
        <v>1689.3475980999999</v>
      </c>
      <c r="I55" s="54">
        <v>8.3659361160000003</v>
      </c>
      <c r="J55" s="54">
        <v>2.5297257389999999</v>
      </c>
      <c r="K55" s="28"/>
      <c r="L55" s="54">
        <v>72.505464437000001</v>
      </c>
      <c r="M55" s="28"/>
      <c r="N55" s="54">
        <v>2.8899262389999998</v>
      </c>
      <c r="O55" s="28"/>
      <c r="P55" s="28"/>
      <c r="Q55" s="54"/>
      <c r="R55" s="28"/>
      <c r="S55" s="30" t="s">
        <v>1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 s="28">
        <v>0</v>
      </c>
      <c r="CC55" s="25">
        <f>+(AO55-C55)/(C55+1E-50)</f>
        <v>-1</v>
      </c>
      <c r="CD55" s="25">
        <f>+(AS55-D55)/(D55+1E-50)</f>
        <v>-1</v>
      </c>
      <c r="CE55" s="25">
        <f>+(BD55-E55)/(E55+1E-50)</f>
        <v>-1</v>
      </c>
      <c r="CF55" s="25">
        <f>+(BE55-F55)/(F55+1E-50)</f>
        <v>-1</v>
      </c>
      <c r="CG55" s="25">
        <f>+(BS55-G55)/(G55+1E-50)</f>
        <v>-1</v>
      </c>
      <c r="CH55" s="25">
        <f>+(BY55-H55)/(H55+1E-50)</f>
        <v>-1</v>
      </c>
      <c r="CI55" s="79">
        <f>+(V55-I55)/(I55+1E-50)</f>
        <v>-1</v>
      </c>
      <c r="CJ55" s="79">
        <f>+(X55-J55)/(J55+1E-50)</f>
        <v>-1</v>
      </c>
      <c r="CK55" s="25">
        <f>+(Z55-K55)/(K55+1E-50)</f>
        <v>0</v>
      </c>
      <c r="CL55" s="79">
        <f>+(AG55-L55)/(L55+1E-50)</f>
        <v>-1</v>
      </c>
      <c r="CM55" s="25">
        <f>+(AH55-M55)/(M55+1E-50)</f>
        <v>0</v>
      </c>
      <c r="CN55" s="79">
        <f>+(AM55-N55)/(N55+1E-50)</f>
        <v>-1</v>
      </c>
      <c r="CO55" s="25" t="e">
        <f>+(#REF!-O55)/(O55+1E-50)</f>
        <v>#REF!</v>
      </c>
      <c r="CP55" s="25" t="e">
        <f>+(#REF!-P55)/(P55+1E-50)</f>
        <v>#REF!</v>
      </c>
      <c r="CQ55" s="79">
        <f>+(AN55-Q55)/(Q55+1E-50)</f>
        <v>0</v>
      </c>
    </row>
    <row r="56" spans="1:95" x14ac:dyDescent="0.3">
      <c r="A56" s="30" t="s">
        <v>11</v>
      </c>
      <c r="B56" s="28"/>
      <c r="C56" s="28"/>
      <c r="D56" s="28"/>
      <c r="E56" s="28"/>
      <c r="F56" s="28"/>
      <c r="G56" s="28"/>
      <c r="H56" s="28"/>
      <c r="I56" s="54"/>
      <c r="J56" s="54"/>
      <c r="K56" s="28"/>
      <c r="L56" s="54"/>
      <c r="M56" s="28"/>
      <c r="N56" s="54"/>
      <c r="O56" s="28"/>
      <c r="P56" s="28"/>
      <c r="Q56" s="54"/>
      <c r="R56" s="28"/>
      <c r="CC56" s="25"/>
      <c r="CD56" s="25"/>
      <c r="CE56" s="25"/>
      <c r="CF56" s="25"/>
      <c r="CG56" s="25"/>
      <c r="CH56" s="25"/>
      <c r="CI56" s="79"/>
      <c r="CJ56" s="79"/>
      <c r="CK56" s="25"/>
      <c r="CL56" s="79"/>
      <c r="CM56" s="25"/>
      <c r="CN56" s="79"/>
      <c r="CO56" s="25"/>
      <c r="CP56" s="25"/>
      <c r="CQ56" s="79"/>
    </row>
    <row r="57" spans="1:95" x14ac:dyDescent="0.3">
      <c r="A57" s="30" t="s">
        <v>58</v>
      </c>
      <c r="B57" s="28"/>
      <c r="C57" s="28"/>
      <c r="D57" s="28"/>
      <c r="E57" s="28"/>
      <c r="F57" s="28"/>
      <c r="G57" s="28"/>
      <c r="H57" s="28"/>
      <c r="I57" s="54"/>
      <c r="J57" s="54"/>
      <c r="K57" s="28"/>
      <c r="L57" s="54"/>
      <c r="M57" s="28"/>
      <c r="N57" s="54"/>
      <c r="O57" s="28"/>
      <c r="P57" s="28"/>
      <c r="Q57" s="54"/>
      <c r="R57" s="28"/>
      <c r="CC57" s="25"/>
      <c r="CD57" s="25"/>
      <c r="CE57" s="25"/>
      <c r="CF57" s="25"/>
      <c r="CG57" s="25"/>
      <c r="CH57" s="25"/>
      <c r="CI57" s="79"/>
      <c r="CJ57" s="79"/>
      <c r="CK57" s="25"/>
      <c r="CL57" s="79"/>
      <c r="CM57" s="25"/>
      <c r="CN57" s="79"/>
      <c r="CO57" s="25"/>
      <c r="CP57" s="25"/>
      <c r="CQ57" s="79"/>
    </row>
    <row r="58" spans="1:95" x14ac:dyDescent="0.3">
      <c r="A58" s="30" t="s">
        <v>75</v>
      </c>
      <c r="B58" s="28"/>
      <c r="C58" s="28"/>
      <c r="D58" s="28"/>
      <c r="E58" s="28"/>
      <c r="F58" s="28"/>
      <c r="G58" s="28"/>
      <c r="H58" s="28"/>
      <c r="I58" s="54"/>
      <c r="J58" s="54"/>
      <c r="K58" s="28"/>
      <c r="L58" s="54"/>
      <c r="M58" s="28"/>
      <c r="N58" s="54"/>
      <c r="O58" s="28"/>
      <c r="P58" s="28"/>
      <c r="Q58" s="54"/>
      <c r="R58" s="28"/>
      <c r="CC58" s="25"/>
      <c r="CD58" s="25"/>
      <c r="CE58" s="25"/>
      <c r="CF58" s="25"/>
      <c r="CG58" s="25"/>
      <c r="CH58" s="25"/>
      <c r="CI58" s="79"/>
      <c r="CJ58" s="79"/>
      <c r="CK58" s="25"/>
      <c r="CL58" s="79"/>
      <c r="CM58" s="25"/>
      <c r="CN58" s="79"/>
      <c r="CO58" s="25"/>
      <c r="CP58" s="25"/>
      <c r="CQ58" s="79"/>
    </row>
    <row r="59" spans="1:95" x14ac:dyDescent="0.3">
      <c r="A59" s="30" t="s">
        <v>237</v>
      </c>
      <c r="B59" s="28">
        <v>50051.887477999997</v>
      </c>
      <c r="C59" s="28">
        <v>14.822471386</v>
      </c>
      <c r="D59" s="28">
        <v>48691.175812000001</v>
      </c>
      <c r="E59" s="28">
        <v>667.61019500999998</v>
      </c>
      <c r="F59" s="28">
        <v>666.51847902999998</v>
      </c>
      <c r="G59" s="28">
        <v>501.91039482999997</v>
      </c>
      <c r="H59" s="28">
        <v>48209.665652000003</v>
      </c>
      <c r="I59" s="54"/>
      <c r="J59" s="54"/>
      <c r="K59" s="28"/>
      <c r="L59" s="54"/>
      <c r="M59" s="28"/>
      <c r="N59" s="54"/>
      <c r="O59" s="28"/>
      <c r="P59" s="28"/>
      <c r="Q59" s="54"/>
      <c r="R59" s="28"/>
      <c r="S59" s="30" t="s">
        <v>69</v>
      </c>
      <c r="T59" s="28">
        <v>0</v>
      </c>
      <c r="U59" s="28">
        <v>4.2342008092991099</v>
      </c>
      <c r="V59" s="28">
        <v>4.2342008092991099</v>
      </c>
      <c r="W59" s="28">
        <v>1.162410347724</v>
      </c>
      <c r="X59" s="28">
        <v>157.55487198238399</v>
      </c>
      <c r="Y59" s="28">
        <v>64487.9403988536</v>
      </c>
      <c r="Z59" s="28">
        <v>0</v>
      </c>
      <c r="AA59" s="28">
        <v>50182.708243632696</v>
      </c>
      <c r="AB59" s="28">
        <v>166.67927199986599</v>
      </c>
      <c r="AC59" s="28">
        <v>10599.630612909899</v>
      </c>
      <c r="AD59" s="28">
        <v>74.758388072554496</v>
      </c>
      <c r="AE59" s="28">
        <v>0</v>
      </c>
      <c r="AF59" s="28">
        <v>165.74386752889299</v>
      </c>
      <c r="AG59" s="28">
        <v>165.74386752889299</v>
      </c>
      <c r="AH59" s="28">
        <v>0</v>
      </c>
      <c r="AI59" s="28">
        <v>0</v>
      </c>
      <c r="AJ59" s="28">
        <v>56.551131348070903</v>
      </c>
      <c r="AK59" s="28">
        <v>0</v>
      </c>
      <c r="AL59" s="28">
        <v>0</v>
      </c>
      <c r="AM59" s="28">
        <v>8.8018794924518903E-2</v>
      </c>
      <c r="AN59" s="28">
        <v>0</v>
      </c>
      <c r="AO59" s="28">
        <v>14.864260983151199</v>
      </c>
      <c r="AP59" s="28">
        <v>0</v>
      </c>
      <c r="AQ59" s="28">
        <v>43938.283970303397</v>
      </c>
      <c r="AR59" s="28">
        <v>4882.2230733532797</v>
      </c>
      <c r="AS59" s="28">
        <v>48820.507043656697</v>
      </c>
      <c r="AT59" s="28">
        <v>0</v>
      </c>
      <c r="AU59" s="28">
        <v>183.321628951094</v>
      </c>
      <c r="AV59" s="28">
        <v>4.0438202792153799</v>
      </c>
      <c r="AW59" s="28">
        <v>35831.310490980301</v>
      </c>
      <c r="AX59" s="28">
        <v>6.6953260911501102</v>
      </c>
      <c r="AY59" s="28">
        <v>10.9263335482839</v>
      </c>
      <c r="AZ59" s="28">
        <v>216.52864884229601</v>
      </c>
      <c r="BA59" s="28">
        <v>7.1410912878850699</v>
      </c>
      <c r="BB59" s="28">
        <v>7.0352882818829204E-2</v>
      </c>
      <c r="BC59" s="28">
        <v>1.8486907301156901</v>
      </c>
      <c r="BD59" s="28">
        <v>669.38716545357204</v>
      </c>
      <c r="BE59" s="28">
        <v>668.29247594702201</v>
      </c>
      <c r="BF59" s="28">
        <v>1.09468950655048</v>
      </c>
      <c r="BG59" s="28">
        <v>0</v>
      </c>
      <c r="BH59" s="28">
        <v>2.7471433059409099E-2</v>
      </c>
      <c r="BI59" s="28">
        <v>39.693109674432101</v>
      </c>
      <c r="BJ59" s="28">
        <v>0</v>
      </c>
      <c r="BK59" s="28">
        <v>81.935970943081998</v>
      </c>
      <c r="BL59" s="28">
        <v>17.5819728059877</v>
      </c>
      <c r="BM59" s="28">
        <v>9.7055149721390901</v>
      </c>
      <c r="BN59" s="28">
        <v>221.08380881518099</v>
      </c>
      <c r="BO59" s="28">
        <v>11071.167022206</v>
      </c>
      <c r="BP59" s="28">
        <v>12.6146296510634</v>
      </c>
      <c r="BQ59" s="28">
        <v>38.301719935845703</v>
      </c>
      <c r="BR59" s="28">
        <v>9.4014054465186694E-2</v>
      </c>
      <c r="BS59" s="28">
        <v>503.22738228696301</v>
      </c>
      <c r="BT59" s="28">
        <v>27986.825348787901</v>
      </c>
      <c r="BU59" s="28">
        <v>4.1185397024862499E-4</v>
      </c>
      <c r="BV59" s="28">
        <v>0</v>
      </c>
      <c r="BW59" s="28">
        <v>53.050407224546397</v>
      </c>
      <c r="BX59" s="28">
        <v>1311.9482760759799</v>
      </c>
      <c r="BY59" s="28">
        <v>48298.5274315602</v>
      </c>
      <c r="BZ59" s="28">
        <v>22.2720684996446</v>
      </c>
      <c r="CB59" s="25">
        <f>+(AA59-B59)/(B59+1E-50)</f>
        <v>2.6137029435743249E-3</v>
      </c>
      <c r="CC59" s="25">
        <f>+(AO59-C59)/(C59+1E-50)</f>
        <v>2.8193407201089287E-3</v>
      </c>
      <c r="CD59" s="25">
        <f>+(AS59-D59)/(D59+1E-50)</f>
        <v>2.6561533891901099E-3</v>
      </c>
      <c r="CE59" s="25">
        <f>+(BD59-E59)/(E59+1E-50)</f>
        <v>2.6616885974089077E-3</v>
      </c>
      <c r="CF59" s="25">
        <f>+(BE59-F59)/(F59+1E-50)</f>
        <v>2.6615869969633422E-3</v>
      </c>
      <c r="CG59" s="25">
        <f>+(BS59-G59)/(G59+1E-50)</f>
        <v>2.6239493553607417E-3</v>
      </c>
      <c r="CH59" s="25">
        <f>+(BY59-H59)/(H59+1E-50)</f>
        <v>1.8432357569463929E-3</v>
      </c>
      <c r="CI59" s="79">
        <f>+(V59-I59)/(I59+1E-50)</f>
        <v>4.23420080929911E+50</v>
      </c>
      <c r="CJ59" s="79">
        <f>+(X59-J59)/(J59+1E-50)</f>
        <v>1.5755487198238397E+52</v>
      </c>
      <c r="CK59" s="25">
        <f>+(Z59-K59)/(K59+1E-50)</f>
        <v>0</v>
      </c>
      <c r="CL59" s="79">
        <f>+(AG59-L59)/(L59+1E-50)</f>
        <v>1.6574386752889299E+52</v>
      </c>
      <c r="CM59" s="25">
        <f>+(AH59-M59)/(M59+1E-50)</f>
        <v>0</v>
      </c>
      <c r="CN59" s="79">
        <f>+(AM59-N59)/(N59+1E-50)</f>
        <v>8.8018794924518899E+48</v>
      </c>
      <c r="CO59" s="25" t="e">
        <f>+(#REF!-O59)/(O59+1E-50)</f>
        <v>#REF!</v>
      </c>
      <c r="CP59" s="25" t="e">
        <f>+(#REF!-P59)/(P59+1E-50)</f>
        <v>#REF!</v>
      </c>
      <c r="CQ59" s="79">
        <f>+(AN59-Q59)/(Q59+1E-50)</f>
        <v>0</v>
      </c>
    </row>
    <row r="60" spans="1:95" x14ac:dyDescent="0.3">
      <c r="B60" s="28"/>
      <c r="C60" s="28"/>
      <c r="D60" s="28"/>
      <c r="E60" s="28"/>
      <c r="F60" s="28"/>
      <c r="G60" s="28"/>
      <c r="H60" s="28"/>
      <c r="I60" s="54"/>
      <c r="J60" s="54"/>
      <c r="K60" s="28"/>
      <c r="L60" s="54"/>
      <c r="M60" s="28"/>
      <c r="N60" s="54"/>
      <c r="O60" s="28"/>
      <c r="P60" s="28"/>
      <c r="Q60" s="54"/>
      <c r="R60" s="28"/>
      <c r="CC60" s="25"/>
      <c r="CD60" s="25"/>
      <c r="CE60" s="25"/>
      <c r="CF60" s="25"/>
      <c r="CG60" s="25"/>
      <c r="CH60" s="25"/>
      <c r="CI60" s="79"/>
      <c r="CJ60" s="79"/>
      <c r="CK60" s="25"/>
      <c r="CL60" s="79"/>
      <c r="CM60" s="25"/>
      <c r="CN60" s="79"/>
      <c r="CO60" s="25"/>
      <c r="CP60" s="25"/>
      <c r="CQ60" s="79"/>
    </row>
    <row r="61" spans="1:95" x14ac:dyDescent="0.3">
      <c r="A61" s="2" t="s">
        <v>55</v>
      </c>
      <c r="B61" s="1">
        <f>SUM(B3:B55)</f>
        <v>187873.63887427293</v>
      </c>
      <c r="C61" s="1">
        <f t="shared" ref="C61:Q61" si="28">SUM(C3:C55)</f>
        <v>4358.2078283809988</v>
      </c>
      <c r="D61" s="1">
        <f t="shared" si="28"/>
        <v>400785.15183114016</v>
      </c>
      <c r="E61" s="1">
        <f t="shared" si="28"/>
        <v>13020.297694499599</v>
      </c>
      <c r="F61" s="1">
        <f t="shared" si="28"/>
        <v>11918.312527773098</v>
      </c>
      <c r="G61" s="1">
        <f t="shared" si="28"/>
        <v>43287.849387061506</v>
      </c>
      <c r="H61" s="1">
        <f t="shared" si="28"/>
        <v>134617.65209973499</v>
      </c>
      <c r="I61" s="55">
        <f t="shared" si="28"/>
        <v>2451.9592253429</v>
      </c>
      <c r="J61" s="55">
        <f t="shared" si="28"/>
        <v>1466.8991569323007</v>
      </c>
      <c r="K61" s="1">
        <f t="shared" si="28"/>
        <v>3.4595567138000001</v>
      </c>
      <c r="L61" s="55">
        <f t="shared" si="28"/>
        <v>11006.546024363401</v>
      </c>
      <c r="M61" s="1">
        <f t="shared" si="28"/>
        <v>6.6383575338999998</v>
      </c>
      <c r="N61" s="55">
        <f t="shared" si="28"/>
        <v>2815.6096798222998</v>
      </c>
      <c r="O61" s="1">
        <f t="shared" si="28"/>
        <v>0</v>
      </c>
      <c r="P61" s="1">
        <f t="shared" si="28"/>
        <v>0</v>
      </c>
      <c r="Q61" s="1">
        <f t="shared" si="28"/>
        <v>0</v>
      </c>
      <c r="T61" s="1">
        <f>SUM(T3:T59)</f>
        <v>315.39219830331155</v>
      </c>
      <c r="U61" s="1">
        <f t="shared" ref="U61:BZ61" si="29">SUM(U3:U59)</f>
        <v>532.24201776291159</v>
      </c>
      <c r="V61" s="1">
        <f t="shared" si="29"/>
        <v>531.5591790109869</v>
      </c>
      <c r="W61" s="1">
        <f t="shared" si="29"/>
        <v>85.369367805528682</v>
      </c>
      <c r="X61" s="1">
        <f t="shared" si="29"/>
        <v>2072.1113446859031</v>
      </c>
      <c r="Y61" s="1">
        <f t="shared" si="29"/>
        <v>563466.77517449402</v>
      </c>
      <c r="Z61" s="1">
        <f t="shared" si="29"/>
        <v>3.4689979719838311</v>
      </c>
      <c r="AA61" s="1">
        <f t="shared" si="29"/>
        <v>228382.5854541171</v>
      </c>
      <c r="AB61" s="1">
        <f t="shared" si="29"/>
        <v>3955.05105964013</v>
      </c>
      <c r="AC61" s="1">
        <f t="shared" si="29"/>
        <v>98703.98025181776</v>
      </c>
      <c r="AD61" s="1">
        <f t="shared" si="29"/>
        <v>2437.7295367045058</v>
      </c>
      <c r="AE61" s="1">
        <f t="shared" si="29"/>
        <v>69.391510664392385</v>
      </c>
      <c r="AF61" s="1">
        <f t="shared" si="29"/>
        <v>7704.7116958374199</v>
      </c>
      <c r="AG61" s="1">
        <f t="shared" si="29"/>
        <v>7704.7116958374199</v>
      </c>
      <c r="AH61" s="1">
        <f t="shared" si="29"/>
        <v>6.6564474830781331</v>
      </c>
      <c r="AI61" s="1">
        <f t="shared" si="29"/>
        <v>0</v>
      </c>
      <c r="AJ61" s="1">
        <f t="shared" si="29"/>
        <v>1955.3427673966096</v>
      </c>
      <c r="AK61" s="1">
        <f t="shared" si="29"/>
        <v>5.6893184075156622</v>
      </c>
      <c r="AL61" s="1">
        <f t="shared" si="29"/>
        <v>27.176766893611951</v>
      </c>
      <c r="AM61" s="1">
        <f t="shared" si="29"/>
        <v>261.3180371271439</v>
      </c>
      <c r="AN61" s="1">
        <f t="shared" si="29"/>
        <v>2.1368519426543982</v>
      </c>
      <c r="AO61" s="1">
        <f t="shared" si="29"/>
        <v>4384.8126565574266</v>
      </c>
      <c r="AP61" s="1">
        <f t="shared" si="29"/>
        <v>0</v>
      </c>
      <c r="AQ61" s="1">
        <f t="shared" si="29"/>
        <v>369024.25630916213</v>
      </c>
      <c r="AR61" s="1">
        <f t="shared" si="29"/>
        <v>41002.870905548989</v>
      </c>
      <c r="AS61" s="1">
        <f t="shared" si="29"/>
        <v>410027.12721471139</v>
      </c>
      <c r="AT61" s="1">
        <f t="shared" si="29"/>
        <v>14.603211181177821</v>
      </c>
      <c r="AU61" s="1">
        <f t="shared" si="29"/>
        <v>6755.1676519557222</v>
      </c>
      <c r="AV61" s="1">
        <f t="shared" si="29"/>
        <v>102.42552556451977</v>
      </c>
      <c r="AW61" s="1">
        <f t="shared" si="29"/>
        <v>102301.71173924208</v>
      </c>
      <c r="AX61" s="1">
        <f t="shared" si="29"/>
        <v>133.50106611560929</v>
      </c>
      <c r="AY61" s="1">
        <f t="shared" si="29"/>
        <v>291.72496074386277</v>
      </c>
      <c r="AZ61" s="1">
        <f t="shared" si="29"/>
        <v>971.53787537282562</v>
      </c>
      <c r="BA61" s="1">
        <f t="shared" si="29"/>
        <v>167.29863491431428</v>
      </c>
      <c r="BB61" s="1">
        <f t="shared" si="29"/>
        <v>16.992127418391963</v>
      </c>
      <c r="BC61" s="1">
        <f t="shared" si="29"/>
        <v>40.930617760014911</v>
      </c>
      <c r="BD61" s="1">
        <f t="shared" si="29"/>
        <v>12627.481066196357</v>
      </c>
      <c r="BE61" s="1">
        <f t="shared" si="29"/>
        <v>12115.909419071801</v>
      </c>
      <c r="BF61" s="1">
        <f t="shared" si="29"/>
        <v>511.57164712454778</v>
      </c>
      <c r="BG61" s="1">
        <f t="shared" si="29"/>
        <v>0.13357117719406694</v>
      </c>
      <c r="BH61" s="1">
        <f t="shared" si="29"/>
        <v>6.6527619158399942E-2</v>
      </c>
      <c r="BI61" s="1">
        <f t="shared" si="29"/>
        <v>1269.1950304903276</v>
      </c>
      <c r="BJ61" s="1">
        <f t="shared" si="29"/>
        <v>0.20207191714810063</v>
      </c>
      <c r="BK61" s="1">
        <f t="shared" si="29"/>
        <v>1966.6064378978185</v>
      </c>
      <c r="BL61" s="1">
        <f t="shared" si="29"/>
        <v>474.3581863975711</v>
      </c>
      <c r="BM61" s="1">
        <f t="shared" si="29"/>
        <v>255.28038578194551</v>
      </c>
      <c r="BN61" s="1">
        <f t="shared" si="29"/>
        <v>4937.8563088880892</v>
      </c>
      <c r="BO61" s="1">
        <f t="shared" si="29"/>
        <v>47297.876585107559</v>
      </c>
      <c r="BP61" s="1">
        <f t="shared" si="29"/>
        <v>281.39821589730883</v>
      </c>
      <c r="BQ61" s="1">
        <f t="shared" si="29"/>
        <v>1085.3577541293723</v>
      </c>
      <c r="BR61" s="1">
        <f t="shared" si="29"/>
        <v>121.04412098632952</v>
      </c>
      <c r="BS61" s="1">
        <f t="shared" si="29"/>
        <v>42255.674022873143</v>
      </c>
      <c r="BT61" s="1">
        <f t="shared" si="29"/>
        <v>62108.699495616645</v>
      </c>
      <c r="BU61" s="1">
        <f t="shared" si="29"/>
        <v>0.18505073138508779</v>
      </c>
      <c r="BV61" s="1">
        <f t="shared" si="29"/>
        <v>11.677983119304225</v>
      </c>
      <c r="BW61" s="1">
        <f t="shared" si="29"/>
        <v>2533.4953506977045</v>
      </c>
      <c r="BX61" s="1">
        <f t="shared" si="29"/>
        <v>3236.8607436288657</v>
      </c>
      <c r="BY61" s="1">
        <f t="shared" si="29"/>
        <v>181588.8859313071</v>
      </c>
      <c r="BZ61" s="1">
        <f t="shared" si="29"/>
        <v>1372.1265691753986</v>
      </c>
      <c r="CB61" s="25">
        <f>+(AA61-B61)/(B61+1E-50)</f>
        <v>0.215618044248098</v>
      </c>
      <c r="CC61" s="25">
        <f>+(AO61-C61)/(C61+1E-50)</f>
        <v>6.1045340709029753E-3</v>
      </c>
      <c r="CD61" s="25">
        <f>+(AS61-D61)/(D61+1E-50)</f>
        <v>2.3059675093614958E-2</v>
      </c>
      <c r="CE61" s="25">
        <f>+(BD61-E61)/(E61+1E-50)</f>
        <v>-3.0169558140685761E-2</v>
      </c>
      <c r="CF61" s="25">
        <f>+(BE61-F61)/(F61+1E-50)</f>
        <v>1.6579267479204386E-2</v>
      </c>
      <c r="CG61" s="25">
        <f>+(BS61-G61)/(G61+1E-50)</f>
        <v>-2.384445932989394E-2</v>
      </c>
      <c r="CH61" s="25">
        <f>+(BY61-H61)/(H61+1E-50)</f>
        <v>0.34892328828296792</v>
      </c>
      <c r="CI61" s="79">
        <f>+(V61-I61)/(I61+1E-50)</f>
        <v>-0.78321043289916459</v>
      </c>
      <c r="CJ61" s="79">
        <f>+(X61-J61)/(J61+1E-50)</f>
        <v>0.41257927301510727</v>
      </c>
      <c r="CK61" s="25">
        <f>+(Z61-K61)/(K61+1E-50)</f>
        <v>2.7290369734857371E-3</v>
      </c>
      <c r="CL61" s="79">
        <f>+(AG61-L61)/(L61+1E-50)</f>
        <v>-0.29998823620209714</v>
      </c>
      <c r="CM61" s="25">
        <f>+(AH61-M61)/(M61+1E-50)</f>
        <v>2.725064006533778E-3</v>
      </c>
      <c r="CN61" s="79">
        <f>+(AM61-N61)/(N61+1E-50)</f>
        <v>-0.90718953731412222</v>
      </c>
      <c r="CO61" s="25" t="e">
        <f>+(#REF!-O61)/(O61+1E-50)</f>
        <v>#REF!</v>
      </c>
      <c r="CP61" s="25" t="e">
        <f>+(#REF!-P61)/(P61+1E-50)</f>
        <v>#REF!</v>
      </c>
      <c r="CQ61" s="79">
        <f>+(AN61-Q61)/(Q61+1E-50)</f>
        <v>2.136851942654398E+50</v>
      </c>
    </row>
    <row r="62" spans="1:95" x14ac:dyDescent="0.3">
      <c r="A62" s="2" t="s">
        <v>56</v>
      </c>
      <c r="B62" s="1">
        <f>SUM(B2:B54)</f>
        <v>177722.51343227294</v>
      </c>
      <c r="C62" s="1">
        <f t="shared" ref="C62:Q62" si="30">SUM(C2:C54)</f>
        <v>4358.1578283809986</v>
      </c>
      <c r="D62" s="1">
        <f t="shared" si="30"/>
        <v>360231.13778714015</v>
      </c>
      <c r="E62" s="1">
        <f t="shared" si="30"/>
        <v>11926.389861399599</v>
      </c>
      <c r="F62" s="1">
        <f t="shared" si="30"/>
        <v>11417.128210773099</v>
      </c>
      <c r="G62" s="1">
        <f t="shared" si="30"/>
        <v>41638.709387061506</v>
      </c>
      <c r="H62" s="1">
        <f t="shared" si="30"/>
        <v>132928.30450163499</v>
      </c>
      <c r="I62" s="55">
        <f t="shared" si="30"/>
        <v>2443.5932892269002</v>
      </c>
      <c r="J62" s="55">
        <f t="shared" si="30"/>
        <v>1464.3694311933007</v>
      </c>
      <c r="K62" s="1">
        <f t="shared" si="30"/>
        <v>3.4595567138000001</v>
      </c>
      <c r="L62" s="55">
        <f t="shared" si="30"/>
        <v>10934.040559926401</v>
      </c>
      <c r="M62" s="1">
        <f t="shared" si="30"/>
        <v>6.6383575338999998</v>
      </c>
      <c r="N62" s="55">
        <f t="shared" si="30"/>
        <v>2812.7197535832997</v>
      </c>
      <c r="O62" s="1">
        <f t="shared" si="30"/>
        <v>0</v>
      </c>
      <c r="P62" s="1">
        <f t="shared" si="30"/>
        <v>0</v>
      </c>
      <c r="Q62" s="1">
        <f t="shared" si="30"/>
        <v>0</v>
      </c>
      <c r="T62" s="1">
        <f t="shared" ref="T62:BZ62" si="31">SUM(T2:T54)</f>
        <v>315.39219830331155</v>
      </c>
      <c r="U62" s="1">
        <f t="shared" si="31"/>
        <v>528.00781695361252</v>
      </c>
      <c r="V62" s="1">
        <f t="shared" si="31"/>
        <v>527.32497820168783</v>
      </c>
      <c r="W62" s="1">
        <f t="shared" si="31"/>
        <v>84.206957457804677</v>
      </c>
      <c r="X62" s="1">
        <f t="shared" si="31"/>
        <v>1914.5564727035189</v>
      </c>
      <c r="Y62" s="1">
        <f t="shared" si="31"/>
        <v>498978.83477564045</v>
      </c>
      <c r="Z62" s="1">
        <f t="shared" si="31"/>
        <v>3.4689979719838311</v>
      </c>
      <c r="AA62" s="1">
        <f t="shared" si="31"/>
        <v>178199.87721048441</v>
      </c>
      <c r="AB62" s="1">
        <f t="shared" si="31"/>
        <v>3788.3717876402638</v>
      </c>
      <c r="AC62" s="1">
        <f t="shared" si="31"/>
        <v>88104.349638907865</v>
      </c>
      <c r="AD62" s="1">
        <f t="shared" si="31"/>
        <v>2362.9711486319511</v>
      </c>
      <c r="AE62" s="1">
        <f t="shared" si="31"/>
        <v>69.391510664392385</v>
      </c>
      <c r="AF62" s="1">
        <f t="shared" si="31"/>
        <v>7538.9678283085268</v>
      </c>
      <c r="AG62" s="1">
        <f t="shared" si="31"/>
        <v>7538.9678283085268</v>
      </c>
      <c r="AH62" s="1">
        <f t="shared" si="31"/>
        <v>6.6564474830781331</v>
      </c>
      <c r="AI62" s="1">
        <f t="shared" si="31"/>
        <v>0</v>
      </c>
      <c r="AJ62" s="1">
        <f t="shared" si="31"/>
        <v>1898.7916360485387</v>
      </c>
      <c r="AK62" s="1">
        <f t="shared" si="31"/>
        <v>5.6893184075156622</v>
      </c>
      <c r="AL62" s="1">
        <f t="shared" si="31"/>
        <v>27.176766893611951</v>
      </c>
      <c r="AM62" s="1">
        <f t="shared" si="31"/>
        <v>261.2300183322194</v>
      </c>
      <c r="AN62" s="1">
        <f t="shared" si="31"/>
        <v>2.1368519426543982</v>
      </c>
      <c r="AO62" s="1">
        <f t="shared" si="31"/>
        <v>4369.9483955742753</v>
      </c>
      <c r="AP62" s="1">
        <f t="shared" si="31"/>
        <v>0</v>
      </c>
      <c r="AQ62" s="1">
        <f t="shared" si="31"/>
        <v>325085.97233885876</v>
      </c>
      <c r="AR62" s="1">
        <f t="shared" si="31"/>
        <v>36120.647832195711</v>
      </c>
      <c r="AS62" s="1">
        <f t="shared" si="31"/>
        <v>361206.62017105467</v>
      </c>
      <c r="AT62" s="1">
        <f t="shared" si="31"/>
        <v>14.603211181177821</v>
      </c>
      <c r="AU62" s="1">
        <f t="shared" si="31"/>
        <v>6571.8460230046285</v>
      </c>
      <c r="AV62" s="1">
        <f t="shared" si="31"/>
        <v>98.381705285304392</v>
      </c>
      <c r="AW62" s="1">
        <f t="shared" si="31"/>
        <v>66470.401248261769</v>
      </c>
      <c r="AX62" s="1">
        <f t="shared" si="31"/>
        <v>126.80574002445917</v>
      </c>
      <c r="AY62" s="1">
        <f t="shared" si="31"/>
        <v>280.79862719557889</v>
      </c>
      <c r="AZ62" s="1">
        <f t="shared" si="31"/>
        <v>755.00922653052965</v>
      </c>
      <c r="BA62" s="1">
        <f t="shared" si="31"/>
        <v>160.1575436264292</v>
      </c>
      <c r="BB62" s="1">
        <f t="shared" si="31"/>
        <v>16.921774535573135</v>
      </c>
      <c r="BC62" s="1">
        <f t="shared" si="31"/>
        <v>39.081927029899219</v>
      </c>
      <c r="BD62" s="1">
        <f t="shared" si="31"/>
        <v>11958.093900742784</v>
      </c>
      <c r="BE62" s="1">
        <f t="shared" si="31"/>
        <v>11447.616943124778</v>
      </c>
      <c r="BF62" s="1">
        <f t="shared" si="31"/>
        <v>510.4769576179973</v>
      </c>
      <c r="BG62" s="1">
        <f t="shared" si="31"/>
        <v>0.13357117719406694</v>
      </c>
      <c r="BH62" s="1">
        <f t="shared" si="31"/>
        <v>3.9056186098990836E-2</v>
      </c>
      <c r="BI62" s="1">
        <f t="shared" si="31"/>
        <v>1229.5019208158953</v>
      </c>
      <c r="BJ62" s="1">
        <f t="shared" si="31"/>
        <v>0.20207191714810063</v>
      </c>
      <c r="BK62" s="1">
        <f t="shared" si="31"/>
        <v>1884.6704669547366</v>
      </c>
      <c r="BL62" s="1">
        <f t="shared" si="31"/>
        <v>456.77621359158343</v>
      </c>
      <c r="BM62" s="1">
        <f t="shared" si="31"/>
        <v>245.57487080980641</v>
      </c>
      <c r="BN62" s="1">
        <f t="shared" si="31"/>
        <v>4716.7725000729079</v>
      </c>
      <c r="BO62" s="1">
        <f t="shared" si="31"/>
        <v>36226.70956290156</v>
      </c>
      <c r="BP62" s="1">
        <f t="shared" si="31"/>
        <v>268.78358624624542</v>
      </c>
      <c r="BQ62" s="1">
        <f t="shared" si="31"/>
        <v>1047.0560341935266</v>
      </c>
      <c r="BR62" s="1">
        <f t="shared" si="31"/>
        <v>120.95010693186433</v>
      </c>
      <c r="BS62" s="1">
        <f t="shared" si="31"/>
        <v>41752.446640586182</v>
      </c>
      <c r="BT62" s="1">
        <f t="shared" ref="BT62" si="32">SUM(BT2:BT54)</f>
        <v>34121.874146828748</v>
      </c>
      <c r="BU62" s="1">
        <f t="shared" si="31"/>
        <v>0.18463887741483917</v>
      </c>
      <c r="BV62" s="1">
        <f t="shared" si="31"/>
        <v>11.677983119304225</v>
      </c>
      <c r="BW62" s="1">
        <f t="shared" si="31"/>
        <v>2480.4449434731582</v>
      </c>
      <c r="BX62" s="1">
        <f t="shared" si="31"/>
        <v>1924.9124675528858</v>
      </c>
      <c r="BY62" s="1">
        <f t="shared" si="31"/>
        <v>133290.35849974692</v>
      </c>
      <c r="BZ62" s="1">
        <f t="shared" si="31"/>
        <v>1349.854500675754</v>
      </c>
      <c r="CB62" s="25">
        <f>+(AA62-B62)/(B62+1E-50)</f>
        <v>2.6860062295561826E-3</v>
      </c>
      <c r="CC62" s="25">
        <f>+(AO62-C62)/(C62+1E-50)</f>
        <v>2.705401607187039E-3</v>
      </c>
      <c r="CD62" s="25">
        <f>+(AS62-D62)/(D62+1E-50)</f>
        <v>2.7079346608036288E-3</v>
      </c>
      <c r="CE62" s="25">
        <f>+(BD62-E62)/(E62+1E-50)</f>
        <v>2.6583098248194209E-3</v>
      </c>
      <c r="CF62" s="25">
        <f>+(BE62-F62)/(F62+1E-50)</f>
        <v>2.6704379410323765E-3</v>
      </c>
      <c r="CG62" s="25">
        <f>+(BS62-G62)/(G62+1E-50)</f>
        <v>2.7315268700431371E-3</v>
      </c>
      <c r="CH62" s="25">
        <f>+(BY62-H62)/(H62+1E-50)</f>
        <v>2.7236787490016365E-3</v>
      </c>
      <c r="CI62" s="79">
        <f>+(V62-I62)/(I62+1E-50)</f>
        <v>-0.78420100410059568</v>
      </c>
      <c r="CJ62" s="79">
        <f>+(X62-J62)/(J62+1E-50)</f>
        <v>0.3074272324459581</v>
      </c>
      <c r="CK62" s="25">
        <f>+(Z62-K62)/(K62+1E-50)</f>
        <v>2.7290369734857371E-3</v>
      </c>
      <c r="CL62" s="79">
        <f>+(AG62-L62)/(L62+1E-50)</f>
        <v>-0.31050485984668119</v>
      </c>
      <c r="CM62" s="25">
        <f>+(AH62-M62)/(M62+1E-50)</f>
        <v>2.725064006533778E-3</v>
      </c>
      <c r="CN62" s="79">
        <f>+(AM62-N62)/(N62+1E-50)</f>
        <v>-0.90712547241884933</v>
      </c>
      <c r="CO62" s="25" t="e">
        <f>+(#REF!-O62)/(O62+1E-50)</f>
        <v>#REF!</v>
      </c>
      <c r="CP62" s="25" t="e">
        <f>+(#REF!-P62)/(P62+1E-50)</f>
        <v>#REF!</v>
      </c>
      <c r="CQ62" s="79">
        <f>+(AN62-Q62)/(Q62+1E-50)</f>
        <v>2.136851942654398E+50</v>
      </c>
    </row>
    <row r="63" spans="1:95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133688.338802415</v>
      </c>
      <c r="C63" s="28">
        <f t="shared" ref="C63:Q63" si="33">+C3+C5+C8+C9+C11+C12+C14+C15+C16+C17+C18+C19+C20+C21+C22+C23+C24+C25+C26+C28+C30+C31+C33+C34+C35+C36+C37+C39+C40+C41+C42+C43+C44+C46+C47+C49+C50+C10</f>
        <v>4214.4996555909984</v>
      </c>
      <c r="D63" s="28">
        <f t="shared" si="33"/>
        <v>291920.25591599999</v>
      </c>
      <c r="E63" s="28">
        <f t="shared" si="33"/>
        <v>8691.9625266076</v>
      </c>
      <c r="F63" s="28">
        <f t="shared" si="33"/>
        <v>8519.0701686181019</v>
      </c>
      <c r="G63" s="28">
        <f t="shared" si="33"/>
        <v>26766.851196297499</v>
      </c>
      <c r="H63" s="28">
        <f t="shared" si="33"/>
        <v>89517.495200268007</v>
      </c>
      <c r="I63" s="28">
        <f t="shared" si="33"/>
        <v>1938.8000874574004</v>
      </c>
      <c r="J63" s="28">
        <f t="shared" si="33"/>
        <v>840.62934047159979</v>
      </c>
      <c r="K63" s="28">
        <f t="shared" si="33"/>
        <v>3.3872775000000002</v>
      </c>
      <c r="L63" s="28">
        <f t="shared" si="33"/>
        <v>8663.4680946867011</v>
      </c>
      <c r="M63" s="28">
        <f t="shared" si="33"/>
        <v>5.9981200000000001</v>
      </c>
      <c r="N63" s="28">
        <f t="shared" si="33"/>
        <v>1894.3657474930999</v>
      </c>
      <c r="O63" s="28">
        <f t="shared" si="33"/>
        <v>0</v>
      </c>
      <c r="P63" s="28">
        <f t="shared" si="33"/>
        <v>0</v>
      </c>
      <c r="Q63" s="28">
        <f t="shared" si="33"/>
        <v>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4"/>
  <sheetViews>
    <sheetView zoomScale="85" zoomScaleNormal="85" workbookViewId="0">
      <pane xSplit="1" ySplit="2" topLeftCell="R3" activePane="bottomRight" state="frozen"/>
      <selection pane="topRight" activeCell="B1" sqref="B1"/>
      <selection pane="bottomLeft" activeCell="A3" sqref="A3"/>
      <selection pane="bottomRight" activeCell="R3" sqref="R3:BZ55"/>
    </sheetView>
  </sheetViews>
  <sheetFormatPr defaultRowHeight="14.4" x14ac:dyDescent="0.3"/>
  <cols>
    <col min="1" max="1" width="19.5546875" bestFit="1" customWidth="1"/>
    <col min="8" max="16" width="9.109375" style="30"/>
    <col min="18" max="18" width="14.6640625" customWidth="1"/>
    <col min="19" max="19" width="5.44140625" style="28" bestFit="1" customWidth="1"/>
    <col min="20" max="20" width="9.88671875" style="28" bestFit="1" customWidth="1"/>
    <col min="21" max="21" width="5.6640625" style="28" bestFit="1" customWidth="1"/>
    <col min="22" max="22" width="14.5546875" style="28" bestFit="1" customWidth="1"/>
    <col min="23" max="23" width="5.5546875" style="28" bestFit="1" customWidth="1"/>
    <col min="24" max="24" width="6.6640625" style="28" bestFit="1" customWidth="1"/>
    <col min="25" max="25" width="13.44140625" style="28" bestFit="1" customWidth="1"/>
    <col min="26" max="26" width="10.33203125" style="28" bestFit="1" customWidth="1"/>
    <col min="27" max="27" width="4" style="28" bestFit="1" customWidth="1"/>
    <col min="28" max="28" width="7.6640625" style="28" bestFit="1" customWidth="1"/>
    <col min="29" max="29" width="6.6640625" style="28" bestFit="1" customWidth="1"/>
    <col min="30" max="30" width="7.6640625" style="28" bestFit="1" customWidth="1"/>
    <col min="31" max="31" width="6.6640625" style="28" bestFit="1" customWidth="1"/>
    <col min="32" max="32" width="5.88671875" style="28" bestFit="1" customWidth="1"/>
    <col min="33" max="33" width="6.6640625" style="28" bestFit="1" customWidth="1"/>
    <col min="34" max="34" width="15.44140625" style="28" bestFit="1" customWidth="1"/>
    <col min="35" max="35" width="6.5546875" style="28" bestFit="1" customWidth="1"/>
    <col min="36" max="36" width="5.6640625" style="28" bestFit="1" customWidth="1"/>
    <col min="37" max="37" width="5.109375" style="28" bestFit="1" customWidth="1"/>
    <col min="38" max="38" width="4.109375" style="28" bestFit="1" customWidth="1"/>
    <col min="39" max="39" width="6.5546875" style="28" bestFit="1" customWidth="1"/>
    <col min="40" max="40" width="6.109375" style="28" bestFit="1" customWidth="1"/>
    <col min="41" max="41" width="4.88671875" style="28" bestFit="1" customWidth="1"/>
    <col min="42" max="42" width="10" style="28" bestFit="1" customWidth="1"/>
    <col min="43" max="43" width="7.6640625" style="28" bestFit="1" customWidth="1"/>
    <col min="44" max="44" width="6.6640625" style="28" bestFit="1" customWidth="1"/>
    <col min="45" max="45" width="7.6640625" style="28" bestFit="1" customWidth="1"/>
    <col min="46" max="46" width="6" style="28" bestFit="1" customWidth="1"/>
    <col min="47" max="47" width="6.6640625" style="28" bestFit="1" customWidth="1"/>
    <col min="48" max="48" width="4.33203125" style="28" bestFit="1" customWidth="1"/>
    <col min="49" max="49" width="9.33203125" style="28" bestFit="1" customWidth="1"/>
    <col min="50" max="50" width="4.5546875" style="28" bestFit="1" customWidth="1"/>
    <col min="51" max="51" width="4.109375" style="28" bestFit="1" customWidth="1"/>
    <col min="52" max="52" width="4.33203125" style="28" bestFit="1" customWidth="1"/>
    <col min="53" max="53" width="4.109375" style="28" bestFit="1" customWidth="1"/>
    <col min="54" max="54" width="5.88671875" style="28" bestFit="1" customWidth="1"/>
    <col min="55" max="55" width="3.33203125" style="28" bestFit="1" customWidth="1"/>
    <col min="56" max="56" width="6.6640625" style="28" bestFit="1" customWidth="1"/>
    <col min="57" max="57" width="6.88671875" style="28" bestFit="1" customWidth="1"/>
    <col min="58" max="58" width="5" style="28" bestFit="1" customWidth="1"/>
    <col min="59" max="59" width="5.109375" style="28" bestFit="1" customWidth="1"/>
    <col min="60" max="60" width="5.33203125" style="28" bestFit="1" customWidth="1"/>
    <col min="61" max="61" width="8.6640625" style="28" bestFit="1" customWidth="1"/>
    <col min="62" max="62" width="4.88671875" style="28" bestFit="1" customWidth="1"/>
    <col min="63" max="63" width="7.88671875" style="28" bestFit="1" customWidth="1"/>
    <col min="64" max="64" width="5.88671875" style="28" bestFit="1" customWidth="1"/>
    <col min="65" max="65" width="6" style="28" bestFit="1" customWidth="1"/>
    <col min="66" max="66" width="4.6640625" style="28" bestFit="1" customWidth="1"/>
    <col min="67" max="67" width="7.6640625" style="28" bestFit="1" customWidth="1"/>
    <col min="68" max="68" width="3.88671875" style="28" bestFit="1" customWidth="1"/>
    <col min="69" max="69" width="5.6640625" style="28" bestFit="1" customWidth="1"/>
    <col min="70" max="70" width="3.88671875" style="28" bestFit="1" customWidth="1"/>
    <col min="71" max="71" width="6.6640625" style="28" bestFit="1" customWidth="1"/>
    <col min="72" max="72" width="9.33203125" style="28" bestFit="1" customWidth="1"/>
    <col min="73" max="74" width="5.33203125" style="28" bestFit="1" customWidth="1"/>
    <col min="75" max="75" width="6.6640625" style="28" bestFit="1" customWidth="1"/>
    <col min="76" max="76" width="6.6640625" style="28" customWidth="1"/>
    <col min="77" max="77" width="9.33203125" style="28" bestFit="1" customWidth="1"/>
    <col min="78" max="78" width="7.109375" style="28" bestFit="1" customWidth="1"/>
    <col min="80" max="85" width="9.109375" style="30"/>
    <col min="86" max="86" width="9.109375" style="30" customWidth="1"/>
    <col min="87" max="91" width="9.109375" style="30"/>
  </cols>
  <sheetData>
    <row r="1" spans="1:94" s="30" customFormat="1" x14ac:dyDescent="0.3">
      <c r="B1" s="30" t="s">
        <v>490</v>
      </c>
      <c r="R1" s="30" t="s">
        <v>489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B1" s="30" t="s">
        <v>316</v>
      </c>
    </row>
    <row r="2" spans="1:94" x14ac:dyDescent="0.3">
      <c r="A2" s="28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28" t="s">
        <v>63</v>
      </c>
      <c r="J2" s="28" t="s">
        <v>64</v>
      </c>
      <c r="K2" s="28" t="s">
        <v>226</v>
      </c>
      <c r="L2" s="28" t="s">
        <v>65</v>
      </c>
      <c r="M2" s="28" t="s">
        <v>68</v>
      </c>
      <c r="N2" s="28" t="s">
        <v>317</v>
      </c>
      <c r="O2" s="28" t="s">
        <v>320</v>
      </c>
      <c r="P2" s="28" t="s">
        <v>327</v>
      </c>
      <c r="R2" s="30" t="s">
        <v>227</v>
      </c>
      <c r="S2" s="28" t="s">
        <v>391</v>
      </c>
      <c r="T2" s="28" t="s">
        <v>178</v>
      </c>
      <c r="U2" s="28" t="s">
        <v>131</v>
      </c>
      <c r="V2" s="28" t="s">
        <v>132</v>
      </c>
      <c r="W2" s="28" t="s">
        <v>133</v>
      </c>
      <c r="X2" s="28" t="s">
        <v>392</v>
      </c>
      <c r="Y2" s="28" t="s">
        <v>179</v>
      </c>
      <c r="Z2" s="28" t="s">
        <v>134</v>
      </c>
      <c r="AA2" s="28" t="s">
        <v>135</v>
      </c>
      <c r="AB2" s="28" t="s">
        <v>59</v>
      </c>
      <c r="AC2" s="28" t="s">
        <v>136</v>
      </c>
      <c r="AD2" s="28" t="s">
        <v>137</v>
      </c>
      <c r="AE2" s="28" t="s">
        <v>393</v>
      </c>
      <c r="AF2" s="28" t="s">
        <v>138</v>
      </c>
      <c r="AG2" s="28" t="s">
        <v>139</v>
      </c>
      <c r="AH2" s="28" t="s">
        <v>140</v>
      </c>
      <c r="AI2" s="28" t="s">
        <v>141</v>
      </c>
      <c r="AJ2" s="28" t="s">
        <v>142</v>
      </c>
      <c r="AK2" s="28" t="s">
        <v>143</v>
      </c>
      <c r="AL2" s="28" t="s">
        <v>394</v>
      </c>
      <c r="AM2" s="28" t="s">
        <v>144</v>
      </c>
      <c r="AN2" s="28" t="s">
        <v>403</v>
      </c>
      <c r="AO2" s="28" t="s">
        <v>57</v>
      </c>
      <c r="AP2" s="28" t="s">
        <v>128</v>
      </c>
      <c r="AQ2" s="28" t="s">
        <v>145</v>
      </c>
      <c r="AR2" s="28" t="s">
        <v>146</v>
      </c>
      <c r="AS2" s="28" t="s">
        <v>60</v>
      </c>
      <c r="AT2" s="28" t="s">
        <v>147</v>
      </c>
      <c r="AU2" s="28" t="s">
        <v>148</v>
      </c>
      <c r="AV2" s="28" t="s">
        <v>149</v>
      </c>
      <c r="AW2" s="28" t="s">
        <v>150</v>
      </c>
      <c r="AX2" s="28" t="s">
        <v>151</v>
      </c>
      <c r="AY2" s="28" t="s">
        <v>152</v>
      </c>
      <c r="AZ2" s="28" t="s">
        <v>153</v>
      </c>
      <c r="BA2" s="28" t="s">
        <v>154</v>
      </c>
      <c r="BB2" s="28" t="s">
        <v>155</v>
      </c>
      <c r="BC2" s="28" t="s">
        <v>156</v>
      </c>
      <c r="BD2" s="28" t="s">
        <v>54</v>
      </c>
      <c r="BE2" s="28" t="s">
        <v>53</v>
      </c>
      <c r="BF2" s="28" t="s">
        <v>157</v>
      </c>
      <c r="BG2" s="28" t="s">
        <v>158</v>
      </c>
      <c r="BH2" s="28" t="s">
        <v>159</v>
      </c>
      <c r="BI2" s="28" t="s">
        <v>160</v>
      </c>
      <c r="BJ2" s="28" t="s">
        <v>161</v>
      </c>
      <c r="BK2" s="28" t="s">
        <v>162</v>
      </c>
      <c r="BL2" s="28" t="s">
        <v>163</v>
      </c>
      <c r="BM2" s="28" t="s">
        <v>164</v>
      </c>
      <c r="BN2" s="28" t="s">
        <v>165</v>
      </c>
      <c r="BO2" s="28" t="s">
        <v>395</v>
      </c>
      <c r="BP2" s="28" t="s">
        <v>166</v>
      </c>
      <c r="BQ2" s="28" t="s">
        <v>167</v>
      </c>
      <c r="BR2" s="28" t="s">
        <v>168</v>
      </c>
      <c r="BS2" s="28" t="s">
        <v>61</v>
      </c>
      <c r="BT2" s="28" t="s">
        <v>404</v>
      </c>
      <c r="BU2" s="28" t="s">
        <v>169</v>
      </c>
      <c r="BV2" s="28" t="s">
        <v>170</v>
      </c>
      <c r="BW2" s="28" t="s">
        <v>171</v>
      </c>
      <c r="BX2" s="28" t="s">
        <v>173</v>
      </c>
      <c r="BY2" s="28" t="s">
        <v>174</v>
      </c>
      <c r="BZ2" s="28" t="s">
        <v>405</v>
      </c>
      <c r="CB2" s="28" t="s">
        <v>59</v>
      </c>
      <c r="CC2" s="28" t="s">
        <v>57</v>
      </c>
      <c r="CD2" s="28" t="s">
        <v>60</v>
      </c>
      <c r="CE2" s="28" t="s">
        <v>54</v>
      </c>
      <c r="CF2" s="28" t="s">
        <v>53</v>
      </c>
      <c r="CG2" s="28" t="s">
        <v>61</v>
      </c>
      <c r="CH2" s="28" t="s">
        <v>62</v>
      </c>
      <c r="CI2" s="28" t="s">
        <v>63</v>
      </c>
      <c r="CJ2" s="28" t="s">
        <v>64</v>
      </c>
      <c r="CK2" s="28" t="s">
        <v>66</v>
      </c>
      <c r="CL2" s="28" t="s">
        <v>139</v>
      </c>
      <c r="CM2" s="28" t="s">
        <v>68</v>
      </c>
      <c r="CN2" s="28" t="s">
        <v>317</v>
      </c>
      <c r="CO2" s="28" t="s">
        <v>320</v>
      </c>
      <c r="CP2" s="28" t="s">
        <v>327</v>
      </c>
    </row>
    <row r="3" spans="1:94" x14ac:dyDescent="0.3">
      <c r="A3" s="30" t="s">
        <v>0</v>
      </c>
      <c r="B3" s="28">
        <v>10871.127761</v>
      </c>
      <c r="C3" s="28"/>
      <c r="D3" s="28">
        <v>7889.3998174999997</v>
      </c>
      <c r="E3" s="28">
        <v>224.82244845</v>
      </c>
      <c r="F3" s="28">
        <v>224.58745524</v>
      </c>
      <c r="G3" s="28">
        <v>364.67460838</v>
      </c>
      <c r="H3" s="28">
        <v>15355.844259</v>
      </c>
      <c r="I3" s="28">
        <v>19.174074131000001</v>
      </c>
      <c r="J3" s="28">
        <v>153.80628419000001</v>
      </c>
      <c r="K3" s="28">
        <v>2.5907778000000001E-3</v>
      </c>
      <c r="L3" s="28">
        <v>140.98892709</v>
      </c>
      <c r="M3" s="28">
        <v>11.97105275</v>
      </c>
      <c r="N3" s="68">
        <v>16.390592230999999</v>
      </c>
      <c r="O3" s="68">
        <v>2.6282950487000001</v>
      </c>
      <c r="P3" s="68">
        <v>0.39010354000000003</v>
      </c>
      <c r="R3" s="30" t="s">
        <v>0</v>
      </c>
      <c r="S3" s="28">
        <v>0</v>
      </c>
      <c r="T3" s="28">
        <v>16.435390067739899</v>
      </c>
      <c r="U3" s="28">
        <v>19.226598749400502</v>
      </c>
      <c r="V3" s="28">
        <v>19.226598749400502</v>
      </c>
      <c r="W3" s="28">
        <v>0.101762835355729</v>
      </c>
      <c r="X3" s="28">
        <v>160.58083245601401</v>
      </c>
      <c r="Y3" s="28">
        <v>2.6354999341066798</v>
      </c>
      <c r="Z3" s="28">
        <v>335069.71986971598</v>
      </c>
      <c r="AA3" s="28">
        <v>2.5978721684022498E-3</v>
      </c>
      <c r="AB3" s="28">
        <v>10900.919890077501</v>
      </c>
      <c r="AC3" s="28">
        <v>20.665424881935099</v>
      </c>
      <c r="AD3" s="28">
        <v>25475.904117686401</v>
      </c>
      <c r="AE3" s="28">
        <v>29.6638653006518</v>
      </c>
      <c r="AF3" s="28">
        <v>0</v>
      </c>
      <c r="AG3" s="28">
        <v>141.37491649826899</v>
      </c>
      <c r="AH3" s="28">
        <v>141.37491649826899</v>
      </c>
      <c r="AI3" s="28">
        <v>0</v>
      </c>
      <c r="AJ3" s="28">
        <v>3.3992853279399502</v>
      </c>
      <c r="AK3" s="28">
        <v>0</v>
      </c>
      <c r="AL3" s="28">
        <v>0</v>
      </c>
      <c r="AM3" s="28">
        <v>12.0039884630764</v>
      </c>
      <c r="AN3" s="28">
        <v>0.39116854255354999</v>
      </c>
      <c r="AO3" s="28">
        <v>0</v>
      </c>
      <c r="AP3" s="28">
        <v>0</v>
      </c>
      <c r="AQ3" s="28">
        <v>7119.9038218224596</v>
      </c>
      <c r="AR3" s="28">
        <v>791.09872427520304</v>
      </c>
      <c r="AS3" s="28">
        <v>7911.0025460976603</v>
      </c>
      <c r="AT3" s="28">
        <v>0</v>
      </c>
      <c r="AU3" s="28">
        <v>16.857484305097699</v>
      </c>
      <c r="AV3" s="28">
        <v>0</v>
      </c>
      <c r="AW3" s="28">
        <v>7749.8766417903698</v>
      </c>
      <c r="AX3" s="28">
        <v>0</v>
      </c>
      <c r="AY3" s="28">
        <v>0</v>
      </c>
      <c r="AZ3" s="28">
        <v>0</v>
      </c>
      <c r="BA3" s="28">
        <v>0</v>
      </c>
      <c r="BB3" s="28">
        <v>12.701377416293299</v>
      </c>
      <c r="BC3" s="28">
        <v>0</v>
      </c>
      <c r="BD3" s="28">
        <v>225.449690551099</v>
      </c>
      <c r="BE3" s="28">
        <v>225.21405188511599</v>
      </c>
      <c r="BF3" s="28">
        <v>0.23563866598323399</v>
      </c>
      <c r="BG3" s="28">
        <v>0</v>
      </c>
      <c r="BH3" s="28">
        <v>0</v>
      </c>
      <c r="BI3" s="28">
        <v>147.93579842920599</v>
      </c>
      <c r="BJ3" s="28">
        <v>0</v>
      </c>
      <c r="BK3" s="28">
        <v>3.15283095752243</v>
      </c>
      <c r="BL3" s="28">
        <v>0</v>
      </c>
      <c r="BM3" s="28">
        <v>0.61929059078357895</v>
      </c>
      <c r="BN3" s="28">
        <v>7.8821046062269797</v>
      </c>
      <c r="BO3" s="28">
        <v>7016.9139114995096</v>
      </c>
      <c r="BP3" s="28">
        <v>0</v>
      </c>
      <c r="BQ3" s="28">
        <v>52.922649885083899</v>
      </c>
      <c r="BR3" s="28">
        <v>0</v>
      </c>
      <c r="BS3" s="28">
        <v>365.66979218042502</v>
      </c>
      <c r="BT3" s="28">
        <v>4737.4353180012004</v>
      </c>
      <c r="BU3" s="28">
        <v>0</v>
      </c>
      <c r="BV3" s="28">
        <v>0</v>
      </c>
      <c r="BW3" s="28">
        <v>61.780180351108903</v>
      </c>
      <c r="BX3" s="28">
        <v>215.74783081251999</v>
      </c>
      <c r="BY3" s="28">
        <v>15397.8967840076</v>
      </c>
      <c r="BZ3" s="28">
        <v>37.017221805460501</v>
      </c>
      <c r="CB3" s="25">
        <f t="shared" ref="CB3:CB34" si="0">IF(B3=0,"",(AB3-B3)/B3)</f>
        <v>2.7404819198593132E-3</v>
      </c>
      <c r="CC3" s="25" t="str">
        <f>IF(C3=0,"",(AO3-C3)/C3)</f>
        <v/>
      </c>
      <c r="CD3" s="25">
        <f t="shared" ref="CD3:CD34" si="1">IF(D3=0,"",(AS3-D3)/D3)</f>
        <v>2.7381967066420188E-3</v>
      </c>
      <c r="CE3" s="25">
        <f t="shared" ref="CE3:CE34" si="2">IF(E3=0,"",(BD3-E3)/E3)</f>
        <v>2.7899442667910332E-3</v>
      </c>
      <c r="CF3" s="25">
        <f t="shared" ref="CF3:CF34" si="3">IF(F3=0,"",(BE3-F3)/F3)</f>
        <v>2.7899895140910606E-3</v>
      </c>
      <c r="CG3" s="25">
        <f t="shared" ref="CG3:CG34" si="4">IF(G3=0,"",(BS3-G3)/G3)</f>
        <v>2.7289637873224742E-3</v>
      </c>
      <c r="CH3" s="25">
        <f t="shared" ref="CH3:CH34" si="5">IF(H3=0,"",(BY3-H3)/H3)</f>
        <v>2.738535524216058E-3</v>
      </c>
      <c r="CI3" s="25">
        <f t="shared" ref="CI3:CI34" si="6">IF(I3=0,"",(V3-I3)/I3)</f>
        <v>2.739356176556163E-3</v>
      </c>
      <c r="CJ3" s="25">
        <f t="shared" ref="CJ3:CJ34" si="7">IF(J3=0,"",(X3-J3)/J3)</f>
        <v>4.4045978366171683E-2</v>
      </c>
      <c r="CK3" s="25">
        <f t="shared" ref="CK3:CK34" si="8">IF(K3=0,"",(AA3-K3)/K3)</f>
        <v>2.7383160386234983E-3</v>
      </c>
      <c r="CL3" s="25">
        <f t="shared" ref="CL3:CL34" si="9">IF(L3=0,"",(AH3-L3)/L3)</f>
        <v>2.7377285311391002E-3</v>
      </c>
      <c r="CM3" s="25">
        <f t="shared" ref="CM3:CM34" si="10">IF(M3=0,"",(AM3-M3)/M3)</f>
        <v>2.7512795878708216E-3</v>
      </c>
      <c r="CN3" s="25">
        <f t="shared" ref="CN3:CN34" si="11">IF(N3=0,"",(T3-N3)/N3)</f>
        <v>2.7331432634369445E-3</v>
      </c>
      <c r="CO3" s="25">
        <f t="shared" ref="CO3:CO34" si="12">IF(O3=0,"",(Y3-O3)/O3)</f>
        <v>2.7412772436806133E-3</v>
      </c>
      <c r="CP3" s="25">
        <f t="shared" ref="CP3:CP34" si="13">IF(P3=0,"",(AN3-P3)/P3)</f>
        <v>2.7300509847974341E-3</v>
      </c>
    </row>
    <row r="4" spans="1:94" x14ac:dyDescent="0.3">
      <c r="A4" s="30" t="s">
        <v>2</v>
      </c>
      <c r="B4" s="28">
        <v>4.1755359059000003</v>
      </c>
      <c r="C4" s="28"/>
      <c r="D4" s="28">
        <v>2.8054612285</v>
      </c>
      <c r="E4" s="28">
        <v>0.31171033599999998</v>
      </c>
      <c r="F4" s="28">
        <v>0.31171033599999998</v>
      </c>
      <c r="G4" s="28">
        <v>0.55143080349999996</v>
      </c>
      <c r="H4" s="28">
        <v>10.091183917</v>
      </c>
      <c r="I4" s="28">
        <v>4.4379492999999997E-3</v>
      </c>
      <c r="J4" s="28">
        <v>7.6378491199999995E-2</v>
      </c>
      <c r="K4" s="28">
        <v>0</v>
      </c>
      <c r="L4" s="28">
        <v>3.5787014700000001E-2</v>
      </c>
      <c r="M4" s="28">
        <v>3.700006E-3</v>
      </c>
      <c r="N4" s="68">
        <v>1.753497E-2</v>
      </c>
      <c r="O4" s="68">
        <v>3.9299584E-3</v>
      </c>
      <c r="P4" s="68">
        <v>1.1988690000000001E-4</v>
      </c>
      <c r="R4" s="30" t="s">
        <v>2</v>
      </c>
      <c r="S4" s="28">
        <v>0</v>
      </c>
      <c r="T4" s="28">
        <v>1.7583625222771501E-2</v>
      </c>
      <c r="U4" s="28">
        <v>4.4503185134674699E-3</v>
      </c>
      <c r="V4" s="28">
        <v>4.4503185134674699E-3</v>
      </c>
      <c r="W4" s="28">
        <v>1.50146357578663E-5</v>
      </c>
      <c r="X4" s="28">
        <v>7.6897017437325493E-2</v>
      </c>
      <c r="Y4" s="28">
        <v>3.94115180899152E-3</v>
      </c>
      <c r="Z4" s="28">
        <v>24.212043466327099</v>
      </c>
      <c r="AA4" s="28">
        <v>0</v>
      </c>
      <c r="AB4" s="28">
        <v>4.1869284875741899</v>
      </c>
      <c r="AC4" s="28">
        <v>4.8134882845284601E-3</v>
      </c>
      <c r="AD4" s="28">
        <v>3.9333030246531702</v>
      </c>
      <c r="AE4" s="28">
        <v>8.5926964797698596E-3</v>
      </c>
      <c r="AF4" s="28">
        <v>0</v>
      </c>
      <c r="AG4" s="28">
        <v>3.58849002648855E-2</v>
      </c>
      <c r="AH4" s="28">
        <v>3.58849002648855E-2</v>
      </c>
      <c r="AI4" s="28">
        <v>0</v>
      </c>
      <c r="AJ4" s="28">
        <v>3.9887002232179698E-4</v>
      </c>
      <c r="AK4" s="28">
        <v>0</v>
      </c>
      <c r="AL4" s="28">
        <v>0</v>
      </c>
      <c r="AM4" s="28">
        <v>3.7101095851452799E-3</v>
      </c>
      <c r="AN4" s="28">
        <v>1.20225408240877E-4</v>
      </c>
      <c r="AO4" s="28">
        <v>0</v>
      </c>
      <c r="AP4" s="28">
        <v>0</v>
      </c>
      <c r="AQ4" s="28">
        <v>2.5317516493327998</v>
      </c>
      <c r="AR4" s="28">
        <v>0.281309862927628</v>
      </c>
      <c r="AS4" s="28">
        <v>2.8130615122604299</v>
      </c>
      <c r="AT4" s="28">
        <v>0</v>
      </c>
      <c r="AU4" s="28">
        <v>1.90643684584733E-3</v>
      </c>
      <c r="AV4" s="28">
        <v>0</v>
      </c>
      <c r="AW4" s="28">
        <v>6.4865640371038298</v>
      </c>
      <c r="AX4" s="28">
        <v>0</v>
      </c>
      <c r="AY4" s="28">
        <v>0</v>
      </c>
      <c r="AZ4" s="28">
        <v>0</v>
      </c>
      <c r="BA4" s="28">
        <v>0</v>
      </c>
      <c r="BB4" s="28">
        <v>1.7628565287124299E-2</v>
      </c>
      <c r="BC4" s="28">
        <v>0</v>
      </c>
      <c r="BD4" s="28">
        <v>0.31257671257792002</v>
      </c>
      <c r="BE4" s="28">
        <v>0.31257671257792002</v>
      </c>
      <c r="BF4" s="28">
        <v>0</v>
      </c>
      <c r="BG4" s="28">
        <v>0</v>
      </c>
      <c r="BH4" s="28">
        <v>0</v>
      </c>
      <c r="BI4" s="28">
        <v>0.205321648836787</v>
      </c>
      <c r="BJ4" s="28">
        <v>0</v>
      </c>
      <c r="BK4" s="28">
        <v>4.3757734089518597E-3</v>
      </c>
      <c r="BL4" s="28">
        <v>0</v>
      </c>
      <c r="BM4" s="28">
        <v>8.5954132839497605E-4</v>
      </c>
      <c r="BN4" s="28">
        <v>1.09398369682038E-2</v>
      </c>
      <c r="BO4" s="28">
        <v>3.3758962586021601</v>
      </c>
      <c r="BP4" s="28">
        <v>0</v>
      </c>
      <c r="BQ4" s="28">
        <v>7.3451346748457699E-2</v>
      </c>
      <c r="BR4" s="28">
        <v>0</v>
      </c>
      <c r="BS4" s="28">
        <v>0.55294670877494501</v>
      </c>
      <c r="BT4" s="28">
        <v>4.4187820861587896</v>
      </c>
      <c r="BU4" s="28">
        <v>0</v>
      </c>
      <c r="BV4" s="28">
        <v>0</v>
      </c>
      <c r="BW4" s="28">
        <v>3.09722864306618E-2</v>
      </c>
      <c r="BX4" s="28">
        <v>0.168806687147604</v>
      </c>
      <c r="BY4" s="28">
        <v>10.1188247160171</v>
      </c>
      <c r="BZ4" s="28">
        <v>9.5215149026934894E-3</v>
      </c>
      <c r="CB4" s="25">
        <f t="shared" si="0"/>
        <v>2.7284118568090673E-3</v>
      </c>
      <c r="CC4" s="25" t="str">
        <f t="shared" ref="CC4:CC51" si="14">IF(C4=0,"",(AO4-C4)/C4)</f>
        <v/>
      </c>
      <c r="CD4" s="25">
        <f t="shared" si="1"/>
        <v>2.7091031175980737E-3</v>
      </c>
      <c r="CE4" s="25">
        <f t="shared" si="2"/>
        <v>2.7794284560395434E-3</v>
      </c>
      <c r="CF4" s="25">
        <f t="shared" si="3"/>
        <v>2.7794284560395434E-3</v>
      </c>
      <c r="CG4" s="25">
        <f t="shared" si="4"/>
        <v>2.7490398891817638E-3</v>
      </c>
      <c r="CH4" s="25">
        <f t="shared" si="5"/>
        <v>2.7391036814357053E-3</v>
      </c>
      <c r="CI4" s="25">
        <f t="shared" si="6"/>
        <v>2.7871461865213703E-3</v>
      </c>
      <c r="CJ4" s="25">
        <f t="shared" si="7"/>
        <v>6.7889039070923394E-3</v>
      </c>
      <c r="CK4" s="25" t="str">
        <f t="shared" si="8"/>
        <v/>
      </c>
      <c r="CL4" s="25">
        <f t="shared" si="9"/>
        <v>2.7352257713046521E-3</v>
      </c>
      <c r="CM4" s="25">
        <f t="shared" si="10"/>
        <v>2.730694259760635E-3</v>
      </c>
      <c r="CN4" s="25">
        <f t="shared" si="11"/>
        <v>2.7747536934195371E-3</v>
      </c>
      <c r="CO4" s="25">
        <f t="shared" si="12"/>
        <v>2.8482258213013041E-3</v>
      </c>
      <c r="CP4" s="25">
        <f t="shared" si="13"/>
        <v>2.8235632156390074E-3</v>
      </c>
    </row>
    <row r="5" spans="1:94" x14ac:dyDescent="0.3">
      <c r="A5" s="30" t="s">
        <v>3</v>
      </c>
      <c r="B5" s="28">
        <v>4283.8923549000001</v>
      </c>
      <c r="C5" s="28"/>
      <c r="D5" s="28">
        <v>5719.9295173</v>
      </c>
      <c r="E5" s="28">
        <v>192.91985593000001</v>
      </c>
      <c r="F5" s="28">
        <v>190.7395664</v>
      </c>
      <c r="G5" s="28">
        <v>30.196587638</v>
      </c>
      <c r="H5" s="28">
        <v>10131.964491999999</v>
      </c>
      <c r="I5" s="28">
        <v>26.026197517</v>
      </c>
      <c r="J5" s="28">
        <v>91.108020780999993</v>
      </c>
      <c r="K5" s="28">
        <v>2.5925231900000002E-2</v>
      </c>
      <c r="L5" s="28">
        <v>130.33716132000001</v>
      </c>
      <c r="M5" s="28">
        <v>7.2919222058999997</v>
      </c>
      <c r="N5" s="68">
        <v>15.983309253</v>
      </c>
      <c r="O5" s="68">
        <v>1.6682502159999999</v>
      </c>
      <c r="P5" s="68">
        <v>0.32441796699999997</v>
      </c>
      <c r="R5" s="30" t="s">
        <v>3</v>
      </c>
      <c r="S5" s="28">
        <v>0</v>
      </c>
      <c r="T5" s="28">
        <v>16.027026679882599</v>
      </c>
      <c r="U5" s="28">
        <v>26.097528323765601</v>
      </c>
      <c r="V5" s="28">
        <v>26.097528323765601</v>
      </c>
      <c r="W5" s="28">
        <v>0.14486808371371199</v>
      </c>
      <c r="X5" s="28">
        <v>120.275538561088</v>
      </c>
      <c r="Y5" s="28">
        <v>1.6728273409629599</v>
      </c>
      <c r="Z5" s="28">
        <v>31674.1180507596</v>
      </c>
      <c r="AA5" s="28">
        <v>2.5996224268509699E-2</v>
      </c>
      <c r="AB5" s="28">
        <v>4295.6213725226698</v>
      </c>
      <c r="AC5" s="28">
        <v>46.224042256972197</v>
      </c>
      <c r="AD5" s="28">
        <v>5057.7419074311701</v>
      </c>
      <c r="AE5" s="28">
        <v>26.7497164952586</v>
      </c>
      <c r="AF5" s="28">
        <v>0</v>
      </c>
      <c r="AG5" s="28">
        <v>130.69467229981601</v>
      </c>
      <c r="AH5" s="28">
        <v>130.69467229981601</v>
      </c>
      <c r="AI5" s="28">
        <v>0</v>
      </c>
      <c r="AJ5" s="28">
        <v>12.454238749212401</v>
      </c>
      <c r="AK5" s="28">
        <v>0</v>
      </c>
      <c r="AL5" s="28">
        <v>0</v>
      </c>
      <c r="AM5" s="28">
        <v>7.3119043953977796</v>
      </c>
      <c r="AN5" s="28">
        <v>0.32529775497434499</v>
      </c>
      <c r="AO5" s="28">
        <v>0</v>
      </c>
      <c r="AP5" s="28">
        <v>0</v>
      </c>
      <c r="AQ5" s="28">
        <v>5162.0309368078197</v>
      </c>
      <c r="AR5" s="28">
        <v>573.558407354618</v>
      </c>
      <c r="AS5" s="28">
        <v>5735.5893441624303</v>
      </c>
      <c r="AT5" s="28">
        <v>0</v>
      </c>
      <c r="AU5" s="28">
        <v>42.102592188475299</v>
      </c>
      <c r="AV5" s="28">
        <v>0</v>
      </c>
      <c r="AW5" s="28">
        <v>5651.1347007979602</v>
      </c>
      <c r="AX5" s="28">
        <v>0</v>
      </c>
      <c r="AY5" s="28">
        <v>0</v>
      </c>
      <c r="AZ5" s="28">
        <v>0</v>
      </c>
      <c r="BA5" s="28">
        <v>0</v>
      </c>
      <c r="BB5" s="28">
        <v>10.7871946930339</v>
      </c>
      <c r="BC5" s="28">
        <v>0</v>
      </c>
      <c r="BD5" s="28">
        <v>193.45762533051101</v>
      </c>
      <c r="BE5" s="28">
        <v>191.271343654558</v>
      </c>
      <c r="BF5" s="28">
        <v>2.1862816759536301</v>
      </c>
      <c r="BG5" s="28">
        <v>0</v>
      </c>
      <c r="BH5" s="28">
        <v>0</v>
      </c>
      <c r="BI5" s="28">
        <v>125.639835777708</v>
      </c>
      <c r="BJ5" s="28">
        <v>0</v>
      </c>
      <c r="BK5" s="28">
        <v>2.67768389424428</v>
      </c>
      <c r="BL5" s="28">
        <v>0</v>
      </c>
      <c r="BM5" s="28">
        <v>0.52596901674961405</v>
      </c>
      <c r="BN5" s="28">
        <v>6.6941672931099898</v>
      </c>
      <c r="BO5" s="28">
        <v>3915.0281720058902</v>
      </c>
      <c r="BP5" s="28">
        <v>0</v>
      </c>
      <c r="BQ5" s="28">
        <v>44.946492979711898</v>
      </c>
      <c r="BR5" s="28">
        <v>0</v>
      </c>
      <c r="BS5" s="28">
        <v>30.279442151834399</v>
      </c>
      <c r="BT5" s="28">
        <v>3139.2007042897499</v>
      </c>
      <c r="BU5" s="28">
        <v>0</v>
      </c>
      <c r="BV5" s="28">
        <v>0</v>
      </c>
      <c r="BW5" s="28">
        <v>60.3657200422874</v>
      </c>
      <c r="BX5" s="28">
        <v>124.240727390307</v>
      </c>
      <c r="BY5" s="28">
        <v>10159.6966021263</v>
      </c>
      <c r="BZ5" s="28">
        <v>23.664883216947</v>
      </c>
      <c r="CB5" s="25">
        <f t="shared" si="0"/>
        <v>2.7379347217382491E-3</v>
      </c>
      <c r="CC5" s="25" t="str">
        <f t="shared" si="14"/>
        <v/>
      </c>
      <c r="CD5" s="25">
        <f t="shared" si="1"/>
        <v>2.7377657041169632E-3</v>
      </c>
      <c r="CE5" s="25">
        <f t="shared" si="2"/>
        <v>2.787527483465065E-3</v>
      </c>
      <c r="CF5" s="25">
        <f t="shared" si="3"/>
        <v>2.7879755867893921E-3</v>
      </c>
      <c r="CG5" s="25">
        <f t="shared" si="4"/>
        <v>2.7438369801140224E-3</v>
      </c>
      <c r="CH5" s="25">
        <f t="shared" si="5"/>
        <v>2.7370911285957695E-3</v>
      </c>
      <c r="CI5" s="25">
        <f t="shared" si="6"/>
        <v>2.740731016085201E-3</v>
      </c>
      <c r="CJ5" s="25">
        <f t="shared" si="7"/>
        <v>0.3201421513721513</v>
      </c>
      <c r="CK5" s="25">
        <f t="shared" si="8"/>
        <v>2.7383503755543008E-3</v>
      </c>
      <c r="CL5" s="25">
        <f t="shared" si="9"/>
        <v>2.7429704329546352E-3</v>
      </c>
      <c r="CM5" s="25">
        <f t="shared" si="10"/>
        <v>2.740318524189956E-3</v>
      </c>
      <c r="CN5" s="25">
        <f t="shared" si="11"/>
        <v>2.7351924554919011E-3</v>
      </c>
      <c r="CO5" s="25">
        <f t="shared" si="12"/>
        <v>2.7436681374660367E-3</v>
      </c>
      <c r="CP5" s="25">
        <f t="shared" si="13"/>
        <v>2.7118965773711735E-3</v>
      </c>
    </row>
    <row r="6" spans="1:94" x14ac:dyDescent="0.3">
      <c r="A6" s="30" t="s">
        <v>4</v>
      </c>
      <c r="B6" s="28">
        <v>926.76976415000001</v>
      </c>
      <c r="C6" s="28">
        <v>15.1882</v>
      </c>
      <c r="D6" s="28">
        <v>2517.5546226000001</v>
      </c>
      <c r="E6" s="28">
        <v>19.332254291999998</v>
      </c>
      <c r="F6" s="28">
        <v>19.263166228999999</v>
      </c>
      <c r="G6" s="28">
        <v>436.53561870999999</v>
      </c>
      <c r="H6" s="28">
        <v>100935.53061</v>
      </c>
      <c r="I6" s="28">
        <v>0.4956150761</v>
      </c>
      <c r="J6" s="28">
        <v>779.45966512999996</v>
      </c>
      <c r="K6" s="28">
        <v>6.2754272799999997E-2</v>
      </c>
      <c r="L6" s="28">
        <v>22.635755397</v>
      </c>
      <c r="M6" s="28">
        <v>0.32752164360000002</v>
      </c>
      <c r="N6" s="68">
        <v>0.4614987438</v>
      </c>
      <c r="O6" s="68">
        <v>8.1081516699999995E-2</v>
      </c>
      <c r="P6" s="68">
        <v>8.4472144799999996E-2</v>
      </c>
      <c r="R6" s="30" t="s">
        <v>4</v>
      </c>
      <c r="S6" s="28">
        <v>0</v>
      </c>
      <c r="T6" s="28">
        <v>0.46276082278125003</v>
      </c>
      <c r="U6" s="28">
        <v>0.49697134632090201</v>
      </c>
      <c r="V6" s="28">
        <v>0.49697134632090201</v>
      </c>
      <c r="W6" s="28">
        <v>3.6600818686790501E-3</v>
      </c>
      <c r="X6" s="28">
        <v>783.18457276230697</v>
      </c>
      <c r="Y6" s="28">
        <v>8.1300951362931903E-2</v>
      </c>
      <c r="Z6" s="28">
        <v>231599.83986495101</v>
      </c>
      <c r="AA6" s="28">
        <v>6.2929054889789698E-2</v>
      </c>
      <c r="AB6" s="28">
        <v>929.30700130359401</v>
      </c>
      <c r="AC6" s="28">
        <v>15.239337286066601</v>
      </c>
      <c r="AD6" s="28">
        <v>16610.7979729463</v>
      </c>
      <c r="AE6" s="28">
        <v>30.015287545133098</v>
      </c>
      <c r="AF6" s="28">
        <v>0</v>
      </c>
      <c r="AG6" s="28">
        <v>22.6978425304826</v>
      </c>
      <c r="AH6" s="28">
        <v>22.6978425304826</v>
      </c>
      <c r="AI6" s="28">
        <v>0</v>
      </c>
      <c r="AJ6" s="28">
        <v>0.305753408138559</v>
      </c>
      <c r="AK6" s="28">
        <v>0</v>
      </c>
      <c r="AL6" s="28">
        <v>0</v>
      </c>
      <c r="AM6" s="28">
        <v>0.32841609527225002</v>
      </c>
      <c r="AN6" s="28">
        <v>2.7233982261337299E-2</v>
      </c>
      <c r="AO6" s="28">
        <v>15.229680451065599</v>
      </c>
      <c r="AP6" s="28">
        <v>0</v>
      </c>
      <c r="AQ6" s="28">
        <v>2272.00095450652</v>
      </c>
      <c r="AR6" s="28">
        <v>252.44458291625199</v>
      </c>
      <c r="AS6" s="28">
        <v>2524.44553742277</v>
      </c>
      <c r="AT6" s="28">
        <v>0</v>
      </c>
      <c r="AU6" s="28">
        <v>9.8691904138547706</v>
      </c>
      <c r="AV6" s="28">
        <v>0</v>
      </c>
      <c r="AW6" s="28">
        <v>78733.313637713698</v>
      </c>
      <c r="AX6" s="28">
        <v>0</v>
      </c>
      <c r="AY6" s="28">
        <v>0</v>
      </c>
      <c r="AZ6" s="28">
        <v>0</v>
      </c>
      <c r="BA6" s="28">
        <v>0</v>
      </c>
      <c r="BB6" s="28">
        <v>1.0894172549149299</v>
      </c>
      <c r="BC6" s="28">
        <v>0</v>
      </c>
      <c r="BD6" s="28">
        <v>19.386113838489401</v>
      </c>
      <c r="BE6" s="28">
        <v>19.316836588634001</v>
      </c>
      <c r="BF6" s="28">
        <v>6.9277249855321604E-2</v>
      </c>
      <c r="BG6" s="28">
        <v>0</v>
      </c>
      <c r="BH6" s="28">
        <v>0</v>
      </c>
      <c r="BI6" s="28">
        <v>12.6885633314042</v>
      </c>
      <c r="BJ6" s="28">
        <v>0</v>
      </c>
      <c r="BK6" s="28">
        <v>0.270422841052265</v>
      </c>
      <c r="BL6" s="28">
        <v>0</v>
      </c>
      <c r="BM6" s="28">
        <v>5.3118242034425299E-2</v>
      </c>
      <c r="BN6" s="28">
        <v>0.676054288596043</v>
      </c>
      <c r="BO6" s="28">
        <v>20211.2060590043</v>
      </c>
      <c r="BP6" s="28">
        <v>0</v>
      </c>
      <c r="BQ6" s="28">
        <v>4.5392606306321097</v>
      </c>
      <c r="BR6" s="28">
        <v>0</v>
      </c>
      <c r="BS6" s="28">
        <v>437.73020382488102</v>
      </c>
      <c r="BT6" s="28">
        <v>62241.903593788396</v>
      </c>
      <c r="BU6" s="28">
        <v>0</v>
      </c>
      <c r="BV6" s="28">
        <v>0</v>
      </c>
      <c r="BW6" s="28">
        <v>133.391589659978</v>
      </c>
      <c r="BX6" s="28">
        <v>3010.16667276106</v>
      </c>
      <c r="BY6" s="28">
        <v>101211.516503249</v>
      </c>
      <c r="BZ6" s="28">
        <v>132.69559103329701</v>
      </c>
      <c r="CB6" s="25">
        <f t="shared" si="0"/>
        <v>2.7377211166584128E-3</v>
      </c>
      <c r="CC6" s="25">
        <f t="shared" si="14"/>
        <v>2.7310972376976242E-3</v>
      </c>
      <c r="CD6" s="25">
        <f t="shared" si="1"/>
        <v>2.7371461023766469E-3</v>
      </c>
      <c r="CE6" s="25">
        <f t="shared" si="2"/>
        <v>2.7859941047687457E-3</v>
      </c>
      <c r="CF6" s="25">
        <f t="shared" si="3"/>
        <v>2.7861650050655922E-3</v>
      </c>
      <c r="CG6" s="25">
        <f t="shared" si="4"/>
        <v>2.7365123570239768E-3</v>
      </c>
      <c r="CH6" s="25">
        <f t="shared" si="5"/>
        <v>2.7342789162655831E-3</v>
      </c>
      <c r="CI6" s="25">
        <f t="shared" si="6"/>
        <v>2.7365394765117229E-3</v>
      </c>
      <c r="CJ6" s="25">
        <f t="shared" si="7"/>
        <v>4.778833080074465E-3</v>
      </c>
      <c r="CK6" s="25">
        <f t="shared" si="8"/>
        <v>2.7851822990083599E-3</v>
      </c>
      <c r="CL6" s="25">
        <f t="shared" si="9"/>
        <v>2.7428787947950629E-3</v>
      </c>
      <c r="CM6" s="25">
        <f t="shared" si="10"/>
        <v>2.7309696617863338E-3</v>
      </c>
      <c r="CN6" s="25">
        <f t="shared" si="11"/>
        <v>2.7347397976818185E-3</v>
      </c>
      <c r="CO6" s="25">
        <f t="shared" si="12"/>
        <v>2.7063463026205121E-3</v>
      </c>
      <c r="CP6" s="25">
        <f t="shared" si="13"/>
        <v>-0.6775980730000678</v>
      </c>
    </row>
    <row r="7" spans="1:94" x14ac:dyDescent="0.3">
      <c r="A7" s="30" t="s">
        <v>5</v>
      </c>
      <c r="B7" s="28">
        <v>32152.266178000002</v>
      </c>
      <c r="C7" s="28"/>
      <c r="D7" s="28">
        <v>36605.157562</v>
      </c>
      <c r="E7" s="28">
        <v>1382.6792362000001</v>
      </c>
      <c r="F7" s="28">
        <v>1378.3306861999999</v>
      </c>
      <c r="G7" s="28">
        <v>1.3932140399999999E-2</v>
      </c>
      <c r="H7" s="28">
        <v>86636.995104000001</v>
      </c>
      <c r="I7" s="28">
        <v>225.36370775</v>
      </c>
      <c r="J7" s="28">
        <v>324.70671521000003</v>
      </c>
      <c r="K7" s="28">
        <v>0.24529139089999999</v>
      </c>
      <c r="L7" s="28">
        <v>1288.5705316999999</v>
      </c>
      <c r="M7" s="28">
        <v>133.06286001000001</v>
      </c>
      <c r="N7" s="68">
        <v>115.84818457999999</v>
      </c>
      <c r="O7" s="68">
        <v>30.142409868000001</v>
      </c>
      <c r="P7" s="68">
        <v>5.6128542464000004</v>
      </c>
      <c r="R7" s="30" t="s">
        <v>5</v>
      </c>
      <c r="S7" s="28">
        <v>0</v>
      </c>
      <c r="T7" s="28">
        <v>116.16310082940799</v>
      </c>
      <c r="U7" s="28">
        <v>225.97913163831001</v>
      </c>
      <c r="V7" s="28">
        <v>225.97913163831001</v>
      </c>
      <c r="W7" s="28">
        <v>0</v>
      </c>
      <c r="X7" s="28">
        <v>337.31150018760002</v>
      </c>
      <c r="Y7" s="28">
        <v>30.224677947374101</v>
      </c>
      <c r="Z7" s="28">
        <v>252436.28716024</v>
      </c>
      <c r="AA7" s="28">
        <v>0.24596272123791599</v>
      </c>
      <c r="AB7" s="28">
        <v>32240.105150040101</v>
      </c>
      <c r="AC7" s="28">
        <v>858.20084423804701</v>
      </c>
      <c r="AD7" s="28">
        <v>61984.606116931202</v>
      </c>
      <c r="AE7" s="28">
        <v>1017.47990616546</v>
      </c>
      <c r="AF7" s="28">
        <v>0</v>
      </c>
      <c r="AG7" s="28">
        <v>1292.1878396546099</v>
      </c>
      <c r="AH7" s="28">
        <v>1292.1878396546099</v>
      </c>
      <c r="AI7" s="28">
        <v>0</v>
      </c>
      <c r="AJ7" s="28">
        <v>115.054035711113</v>
      </c>
      <c r="AK7" s="28">
        <v>0.15927615783635601</v>
      </c>
      <c r="AL7" s="28">
        <v>0</v>
      </c>
      <c r="AM7" s="28">
        <v>133.42671754853899</v>
      </c>
      <c r="AN7" s="28">
        <v>5.6282055201550101</v>
      </c>
      <c r="AO7" s="28">
        <v>0</v>
      </c>
      <c r="AP7" s="28">
        <v>0</v>
      </c>
      <c r="AQ7" s="28">
        <v>33034.677083417497</v>
      </c>
      <c r="AR7" s="28">
        <v>3670.5177434584698</v>
      </c>
      <c r="AS7" s="28">
        <v>36705.194826876002</v>
      </c>
      <c r="AT7" s="28">
        <v>0</v>
      </c>
      <c r="AU7" s="28">
        <v>300.524749692488</v>
      </c>
      <c r="AV7" s="28">
        <v>0</v>
      </c>
      <c r="AW7" s="28">
        <v>46061.617406464102</v>
      </c>
      <c r="AX7" s="28">
        <v>0</v>
      </c>
      <c r="AY7" s="28">
        <v>0</v>
      </c>
      <c r="AZ7" s="28">
        <v>0</v>
      </c>
      <c r="BA7" s="28">
        <v>0</v>
      </c>
      <c r="BB7" s="28">
        <v>77.950269453529302</v>
      </c>
      <c r="BC7" s="28">
        <v>0</v>
      </c>
      <c r="BD7" s="28">
        <v>1386.5274459232701</v>
      </c>
      <c r="BE7" s="28">
        <v>1382.1670074901001</v>
      </c>
      <c r="BF7" s="28">
        <v>4.3604384331751502</v>
      </c>
      <c r="BG7" s="28">
        <v>0</v>
      </c>
      <c r="BH7" s="28">
        <v>0</v>
      </c>
      <c r="BI7" s="28">
        <v>907.90003919112905</v>
      </c>
      <c r="BJ7" s="28">
        <v>0</v>
      </c>
      <c r="BK7" s="28">
        <v>19.349364359794201</v>
      </c>
      <c r="BL7" s="28">
        <v>0</v>
      </c>
      <c r="BM7" s="28">
        <v>3.80077347756409</v>
      </c>
      <c r="BN7" s="28">
        <v>48.373509439110897</v>
      </c>
      <c r="BO7" s="28">
        <v>35344.575291239897</v>
      </c>
      <c r="BP7" s="28">
        <v>0</v>
      </c>
      <c r="BQ7" s="28">
        <v>324.79305156897402</v>
      </c>
      <c r="BR7" s="28">
        <v>0</v>
      </c>
      <c r="BS7" s="28">
        <v>1.39714902693496E-2</v>
      </c>
      <c r="BT7" s="28">
        <v>27717.883475740298</v>
      </c>
      <c r="BU7" s="28">
        <v>0</v>
      </c>
      <c r="BV7" s="28">
        <v>0</v>
      </c>
      <c r="BW7" s="28">
        <v>465.81553889245401</v>
      </c>
      <c r="BX7" s="28">
        <v>731.12692445561197</v>
      </c>
      <c r="BY7" s="28">
        <v>86873.469640040305</v>
      </c>
      <c r="BZ7" s="28">
        <v>207.13512858796699</v>
      </c>
      <c r="CB7" s="25">
        <f t="shared" si="0"/>
        <v>2.7319683021348735E-3</v>
      </c>
      <c r="CC7" s="25" t="str">
        <f t="shared" si="14"/>
        <v/>
      </c>
      <c r="CD7" s="25">
        <f t="shared" si="1"/>
        <v>2.7328734948501177E-3</v>
      </c>
      <c r="CE7" s="25">
        <f t="shared" si="2"/>
        <v>2.7831543444927693E-3</v>
      </c>
      <c r="CF7" s="25">
        <f t="shared" si="3"/>
        <v>2.7833097880717843E-3</v>
      </c>
      <c r="CG7" s="25">
        <f t="shared" si="4"/>
        <v>2.8243951194749858E-3</v>
      </c>
      <c r="CH7" s="25">
        <f t="shared" si="5"/>
        <v>2.7294868174552503E-3</v>
      </c>
      <c r="CI7" s="25">
        <f t="shared" si="6"/>
        <v>2.7308029959850753E-3</v>
      </c>
      <c r="CJ7" s="25">
        <f t="shared" si="7"/>
        <v>3.881898460106685E-2</v>
      </c>
      <c r="CK7" s="25">
        <f t="shared" si="8"/>
        <v>2.7368687317268522E-3</v>
      </c>
      <c r="CL7" s="25">
        <f t="shared" si="9"/>
        <v>2.8072254219857554E-3</v>
      </c>
      <c r="CM7" s="25">
        <f t="shared" si="10"/>
        <v>2.7344785653309659E-3</v>
      </c>
      <c r="CN7" s="25">
        <f t="shared" si="11"/>
        <v>2.718352907727544E-3</v>
      </c>
      <c r="CO7" s="25">
        <f t="shared" si="12"/>
        <v>2.7293132743655417E-3</v>
      </c>
      <c r="CP7" s="25">
        <f t="shared" si="13"/>
        <v>2.7350209146898368E-3</v>
      </c>
    </row>
    <row r="8" spans="1:94" x14ac:dyDescent="0.3">
      <c r="A8" s="30" t="s">
        <v>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68"/>
      <c r="O8" s="68"/>
      <c r="P8" s="68"/>
      <c r="CB8" s="25" t="str">
        <f t="shared" si="0"/>
        <v/>
      </c>
      <c r="CC8" s="25" t="str">
        <f t="shared" si="14"/>
        <v/>
      </c>
      <c r="CD8" s="25" t="str">
        <f t="shared" si="1"/>
        <v/>
      </c>
      <c r="CE8" s="25" t="str">
        <f t="shared" si="2"/>
        <v/>
      </c>
      <c r="CF8" s="25" t="str">
        <f t="shared" si="3"/>
        <v/>
      </c>
      <c r="CG8" s="25" t="str">
        <f t="shared" si="4"/>
        <v/>
      </c>
      <c r="CH8" s="25" t="str">
        <f t="shared" si="5"/>
        <v/>
      </c>
      <c r="CI8" s="25" t="str">
        <f t="shared" si="6"/>
        <v/>
      </c>
      <c r="CJ8" s="25" t="str">
        <f t="shared" si="7"/>
        <v/>
      </c>
      <c r="CK8" s="25" t="str">
        <f t="shared" si="8"/>
        <v/>
      </c>
      <c r="CL8" s="25" t="str">
        <f t="shared" si="9"/>
        <v/>
      </c>
      <c r="CM8" s="25" t="str">
        <f t="shared" si="10"/>
        <v/>
      </c>
      <c r="CN8" s="25" t="str">
        <f t="shared" si="11"/>
        <v/>
      </c>
      <c r="CO8" s="25" t="str">
        <f t="shared" si="12"/>
        <v/>
      </c>
      <c r="CP8" s="25" t="str">
        <f t="shared" si="13"/>
        <v/>
      </c>
    </row>
    <row r="9" spans="1:94" x14ac:dyDescent="0.3">
      <c r="A9" s="30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68"/>
      <c r="O9" s="68"/>
      <c r="P9" s="68"/>
      <c r="CB9" s="25" t="str">
        <f t="shared" si="0"/>
        <v/>
      </c>
      <c r="CC9" s="25" t="str">
        <f t="shared" si="14"/>
        <v/>
      </c>
      <c r="CD9" s="25" t="str">
        <f t="shared" si="1"/>
        <v/>
      </c>
      <c r="CE9" s="25" t="str">
        <f t="shared" si="2"/>
        <v/>
      </c>
      <c r="CF9" s="25" t="str">
        <f t="shared" si="3"/>
        <v/>
      </c>
      <c r="CG9" s="25" t="str">
        <f t="shared" si="4"/>
        <v/>
      </c>
      <c r="CH9" s="25" t="str">
        <f t="shared" si="5"/>
        <v/>
      </c>
      <c r="CI9" s="25" t="str">
        <f t="shared" si="6"/>
        <v/>
      </c>
      <c r="CJ9" s="25" t="str">
        <f t="shared" si="7"/>
        <v/>
      </c>
      <c r="CK9" s="25" t="str">
        <f t="shared" si="8"/>
        <v/>
      </c>
      <c r="CL9" s="25" t="str">
        <f t="shared" si="9"/>
        <v/>
      </c>
      <c r="CM9" s="25" t="str">
        <f t="shared" si="10"/>
        <v/>
      </c>
      <c r="CN9" s="25" t="str">
        <f t="shared" si="11"/>
        <v/>
      </c>
      <c r="CO9" s="25" t="str">
        <f t="shared" si="12"/>
        <v/>
      </c>
      <c r="CP9" s="25" t="str">
        <f t="shared" si="13"/>
        <v/>
      </c>
    </row>
    <row r="10" spans="1:94" x14ac:dyDescent="0.3">
      <c r="A10" s="30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68"/>
      <c r="O10" s="68"/>
      <c r="P10" s="68"/>
      <c r="CB10" s="25" t="str">
        <f t="shared" si="0"/>
        <v/>
      </c>
      <c r="CC10" s="25" t="str">
        <f t="shared" si="14"/>
        <v/>
      </c>
      <c r="CD10" s="25" t="str">
        <f t="shared" si="1"/>
        <v/>
      </c>
      <c r="CE10" s="25" t="str">
        <f t="shared" si="2"/>
        <v/>
      </c>
      <c r="CF10" s="25" t="str">
        <f t="shared" si="3"/>
        <v/>
      </c>
      <c r="CG10" s="25" t="str">
        <f t="shared" si="4"/>
        <v/>
      </c>
      <c r="CH10" s="25" t="str">
        <f t="shared" si="5"/>
        <v/>
      </c>
      <c r="CI10" s="25" t="str">
        <f t="shared" si="6"/>
        <v/>
      </c>
      <c r="CJ10" s="25" t="str">
        <f t="shared" si="7"/>
        <v/>
      </c>
      <c r="CK10" s="25" t="str">
        <f t="shared" si="8"/>
        <v/>
      </c>
      <c r="CL10" s="25" t="str">
        <f t="shared" si="9"/>
        <v/>
      </c>
      <c r="CM10" s="25" t="str">
        <f t="shared" si="10"/>
        <v/>
      </c>
      <c r="CN10" s="25" t="str">
        <f t="shared" si="11"/>
        <v/>
      </c>
      <c r="CO10" s="25" t="str">
        <f t="shared" si="12"/>
        <v/>
      </c>
      <c r="CP10" s="25" t="str">
        <f t="shared" si="13"/>
        <v/>
      </c>
    </row>
    <row r="11" spans="1:94" x14ac:dyDescent="0.3">
      <c r="A11" s="30" t="s">
        <v>9</v>
      </c>
      <c r="B11" s="28">
        <v>24.794861735000001</v>
      </c>
      <c r="C11" s="28"/>
      <c r="D11" s="28">
        <v>14.650772157</v>
      </c>
      <c r="E11" s="28">
        <v>0.36338259299999998</v>
      </c>
      <c r="F11" s="28">
        <v>0.36338259299999998</v>
      </c>
      <c r="G11" s="28">
        <v>15.724667855</v>
      </c>
      <c r="H11" s="28">
        <v>833.44538569999997</v>
      </c>
      <c r="I11" s="28">
        <v>1.8295340699999999E-2</v>
      </c>
      <c r="J11" s="28">
        <v>10.111834401999999</v>
      </c>
      <c r="K11" s="28"/>
      <c r="L11" s="28">
        <v>0.95814666289999995</v>
      </c>
      <c r="M11" s="28">
        <v>1.7345797900000001E-2</v>
      </c>
      <c r="N11" s="68">
        <v>1.8053351799999999E-2</v>
      </c>
      <c r="O11" s="68">
        <v>4.0871633999999997E-3</v>
      </c>
      <c r="P11" s="68">
        <v>5.6584569999999995E-4</v>
      </c>
      <c r="R11" s="30" t="s">
        <v>9</v>
      </c>
      <c r="S11" s="28">
        <v>0</v>
      </c>
      <c r="T11" s="28">
        <v>1.8104755561249301E-2</v>
      </c>
      <c r="U11" s="28">
        <v>1.8344767425043401E-2</v>
      </c>
      <c r="V11" s="28">
        <v>1.8344767425043401E-2</v>
      </c>
      <c r="W11" s="28">
        <v>3.83401524132344E-5</v>
      </c>
      <c r="X11" s="28">
        <v>10.139827092369201</v>
      </c>
      <c r="Y11" s="28">
        <v>4.0983177853390401E-3</v>
      </c>
      <c r="Z11" s="28">
        <v>447.20718647239698</v>
      </c>
      <c r="AA11" s="28">
        <v>0</v>
      </c>
      <c r="AB11" s="28">
        <v>24.862678126291598</v>
      </c>
      <c r="AC11" s="28">
        <v>0.697409148343063</v>
      </c>
      <c r="AD11" s="28">
        <v>90.828983969483701</v>
      </c>
      <c r="AE11" s="28">
        <v>1.4142622494479</v>
      </c>
      <c r="AF11" s="28">
        <v>0</v>
      </c>
      <c r="AG11" s="28">
        <v>0.96076511558194</v>
      </c>
      <c r="AH11" s="28">
        <v>0.96076511558194</v>
      </c>
      <c r="AI11" s="28">
        <v>0</v>
      </c>
      <c r="AJ11" s="28">
        <v>2.3405656690090801E-2</v>
      </c>
      <c r="AK11" s="28">
        <v>0</v>
      </c>
      <c r="AL11" s="28">
        <v>0</v>
      </c>
      <c r="AM11" s="28">
        <v>1.7393433260338299E-2</v>
      </c>
      <c r="AN11" s="28">
        <v>5.67396704088031E-4</v>
      </c>
      <c r="AO11" s="28">
        <v>0</v>
      </c>
      <c r="AP11" s="28">
        <v>0</v>
      </c>
      <c r="AQ11" s="28">
        <v>13.2217120256617</v>
      </c>
      <c r="AR11" s="28">
        <v>1.4690747836439</v>
      </c>
      <c r="AS11" s="28">
        <v>14.6907868093056</v>
      </c>
      <c r="AT11" s="28">
        <v>0</v>
      </c>
      <c r="AU11" s="28">
        <v>0.76484037510540503</v>
      </c>
      <c r="AV11" s="28">
        <v>0</v>
      </c>
      <c r="AW11" s="28">
        <v>638.08648299078698</v>
      </c>
      <c r="AX11" s="28">
        <v>0</v>
      </c>
      <c r="AY11" s="28">
        <v>0</v>
      </c>
      <c r="AZ11" s="28">
        <v>0</v>
      </c>
      <c r="BA11" s="28">
        <v>0</v>
      </c>
      <c r="BB11" s="28">
        <v>2.0550965459085E-2</v>
      </c>
      <c r="BC11" s="28">
        <v>0</v>
      </c>
      <c r="BD11" s="28">
        <v>0.364399369037188</v>
      </c>
      <c r="BE11" s="28">
        <v>0.364399369037188</v>
      </c>
      <c r="BF11" s="28">
        <v>0</v>
      </c>
      <c r="BG11" s="28">
        <v>0</v>
      </c>
      <c r="BH11" s="28">
        <v>0</v>
      </c>
      <c r="BI11" s="28">
        <v>0.23936279369698699</v>
      </c>
      <c r="BJ11" s="28">
        <v>0</v>
      </c>
      <c r="BK11" s="28">
        <v>5.1012900345574503E-3</v>
      </c>
      <c r="BL11" s="28">
        <v>0</v>
      </c>
      <c r="BM11" s="28">
        <v>1.0019980489095299E-3</v>
      </c>
      <c r="BN11" s="28">
        <v>1.27530838803551E-2</v>
      </c>
      <c r="BO11" s="28">
        <v>153.64606555108401</v>
      </c>
      <c r="BP11" s="28">
        <v>0</v>
      </c>
      <c r="BQ11" s="28">
        <v>8.5629237917293904E-2</v>
      </c>
      <c r="BR11" s="28">
        <v>0</v>
      </c>
      <c r="BS11" s="28">
        <v>15.767806658178801</v>
      </c>
      <c r="BT11" s="28">
        <v>489.297997740624</v>
      </c>
      <c r="BU11" s="28">
        <v>0</v>
      </c>
      <c r="BV11" s="28">
        <v>0</v>
      </c>
      <c r="BW11" s="28">
        <v>4.3008469334730801</v>
      </c>
      <c r="BX11" s="28">
        <v>31.192117814910802</v>
      </c>
      <c r="BY11" s="28">
        <v>835.72757552208395</v>
      </c>
      <c r="BZ11" s="28">
        <v>8.2012367181632797</v>
      </c>
      <c r="CB11" s="25">
        <f t="shared" si="0"/>
        <v>2.7350985868119823E-3</v>
      </c>
      <c r="CC11" s="25" t="str">
        <f t="shared" si="14"/>
        <v/>
      </c>
      <c r="CD11" s="25">
        <f t="shared" si="1"/>
        <v>2.7312316290770016E-3</v>
      </c>
      <c r="CE11" s="25">
        <f t="shared" si="2"/>
        <v>2.7980868010043275E-3</v>
      </c>
      <c r="CF11" s="25">
        <f t="shared" si="3"/>
        <v>2.7980868010043275E-3</v>
      </c>
      <c r="CG11" s="25">
        <f t="shared" si="4"/>
        <v>2.7433840623275092E-3</v>
      </c>
      <c r="CH11" s="25">
        <f t="shared" si="5"/>
        <v>2.7382595923393311E-3</v>
      </c>
      <c r="CI11" s="25">
        <f t="shared" si="6"/>
        <v>2.7016017823271276E-3</v>
      </c>
      <c r="CJ11" s="25">
        <f t="shared" si="7"/>
        <v>2.7683098097081712E-3</v>
      </c>
      <c r="CK11" s="25" t="str">
        <f t="shared" si="8"/>
        <v/>
      </c>
      <c r="CL11" s="25">
        <f t="shared" si="9"/>
        <v>2.7328307693676502E-3</v>
      </c>
      <c r="CM11" s="25">
        <f t="shared" si="10"/>
        <v>2.7462190331583492E-3</v>
      </c>
      <c r="CN11" s="25">
        <f t="shared" si="11"/>
        <v>2.8473250739677967E-3</v>
      </c>
      <c r="CO11" s="25">
        <f t="shared" si="12"/>
        <v>2.7291263517970408E-3</v>
      </c>
      <c r="CP11" s="25">
        <f t="shared" si="13"/>
        <v>2.7410371555903791E-3</v>
      </c>
    </row>
    <row r="12" spans="1:94" x14ac:dyDescent="0.3">
      <c r="A12" s="30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68"/>
      <c r="O12" s="68"/>
      <c r="P12" s="68"/>
      <c r="R12" s="30"/>
      <c r="CB12" s="25" t="str">
        <f t="shared" si="0"/>
        <v/>
      </c>
      <c r="CC12" s="25" t="str">
        <f t="shared" si="14"/>
        <v/>
      </c>
      <c r="CD12" s="25" t="str">
        <f t="shared" si="1"/>
        <v/>
      </c>
      <c r="CE12" s="25" t="str">
        <f t="shared" si="2"/>
        <v/>
      </c>
      <c r="CF12" s="25" t="str">
        <f t="shared" si="3"/>
        <v/>
      </c>
      <c r="CG12" s="25" t="str">
        <f t="shared" si="4"/>
        <v/>
      </c>
      <c r="CH12" s="25" t="str">
        <f t="shared" si="5"/>
        <v/>
      </c>
      <c r="CI12" s="25" t="str">
        <f t="shared" si="6"/>
        <v/>
      </c>
      <c r="CJ12" s="25" t="str">
        <f t="shared" si="7"/>
        <v/>
      </c>
      <c r="CK12" s="25" t="str">
        <f t="shared" si="8"/>
        <v/>
      </c>
      <c r="CL12" s="25" t="str">
        <f t="shared" si="9"/>
        <v/>
      </c>
      <c r="CM12" s="25" t="str">
        <f t="shared" si="10"/>
        <v/>
      </c>
      <c r="CN12" s="25" t="str">
        <f t="shared" si="11"/>
        <v/>
      </c>
      <c r="CO12" s="25" t="str">
        <f t="shared" si="12"/>
        <v/>
      </c>
      <c r="CP12" s="25" t="str">
        <f t="shared" si="13"/>
        <v/>
      </c>
    </row>
    <row r="13" spans="1:94" x14ac:dyDescent="0.3">
      <c r="A13" s="30" t="s">
        <v>12</v>
      </c>
      <c r="B13" s="28">
        <v>3.0884515000000001</v>
      </c>
      <c r="C13" s="28"/>
      <c r="D13" s="28">
        <v>5.3922317</v>
      </c>
      <c r="E13" s="28">
        <v>0.21441508300000001</v>
      </c>
      <c r="F13" s="28">
        <v>0.208748083</v>
      </c>
      <c r="G13" s="28">
        <v>0.86147968659999996</v>
      </c>
      <c r="H13" s="28">
        <v>9.0047253699999992</v>
      </c>
      <c r="I13" s="28">
        <v>1.96784162E-2</v>
      </c>
      <c r="J13" s="28">
        <v>3.4240972000000001E-2</v>
      </c>
      <c r="K13" s="28">
        <v>6.2283800000000002E-5</v>
      </c>
      <c r="L13" s="28">
        <v>5.9124892300000002E-2</v>
      </c>
      <c r="M13" s="28">
        <v>1.8041941999999999E-3</v>
      </c>
      <c r="N13" s="68">
        <v>2.0868629E-3</v>
      </c>
      <c r="O13" s="68">
        <v>7.8426210000000001E-4</v>
      </c>
      <c r="P13" s="68">
        <v>2.6205020000000001E-4</v>
      </c>
      <c r="R13" t="s">
        <v>12</v>
      </c>
      <c r="S13" s="28">
        <v>0</v>
      </c>
      <c r="T13" s="28">
        <v>2.09266401544999E-3</v>
      </c>
      <c r="U13" s="28">
        <v>1.9733181491625101E-2</v>
      </c>
      <c r="V13" s="28">
        <v>1.9733181491625101E-2</v>
      </c>
      <c r="W13" s="28">
        <v>1.51114930141039E-5</v>
      </c>
      <c r="X13" s="28">
        <v>3.4684175808991198E-2</v>
      </c>
      <c r="Y13" s="28">
        <v>7.8648455811769101E-4</v>
      </c>
      <c r="Z13" s="28">
        <v>31.340390077877998</v>
      </c>
      <c r="AA13" s="28">
        <v>6.2452013624564196E-5</v>
      </c>
      <c r="AB13" s="28">
        <v>3.0969308354965999</v>
      </c>
      <c r="AC13" s="28">
        <v>9.0210180391872299E-2</v>
      </c>
      <c r="AD13" s="28">
        <v>5.0585942949453599</v>
      </c>
      <c r="AE13" s="28">
        <v>6.6260404468328093E-2</v>
      </c>
      <c r="AF13" s="28">
        <v>0</v>
      </c>
      <c r="AG13" s="28">
        <v>5.92864633515763E-2</v>
      </c>
      <c r="AH13" s="28">
        <v>5.92864633515763E-2</v>
      </c>
      <c r="AI13" s="28">
        <v>0</v>
      </c>
      <c r="AJ13" s="28">
        <v>1.82819199788356E-2</v>
      </c>
      <c r="AK13" s="28">
        <v>0</v>
      </c>
      <c r="AL13" s="28">
        <v>0</v>
      </c>
      <c r="AM13" s="28">
        <v>1.8085168326195701E-3</v>
      </c>
      <c r="AN13" s="28">
        <v>2.6278947298070498E-4</v>
      </c>
      <c r="AO13" s="28">
        <v>0</v>
      </c>
      <c r="AP13" s="28">
        <v>0</v>
      </c>
      <c r="AQ13" s="28">
        <v>4.8662263595628499</v>
      </c>
      <c r="AR13" s="28">
        <v>0.54070212801137896</v>
      </c>
      <c r="AS13" s="28">
        <v>5.4069284875742296</v>
      </c>
      <c r="AT13" s="28">
        <v>0</v>
      </c>
      <c r="AU13" s="28">
        <v>4.5802451991600497E-2</v>
      </c>
      <c r="AV13" s="28">
        <v>0</v>
      </c>
      <c r="AW13" s="28">
        <v>4.7576286684634104</v>
      </c>
      <c r="AX13" s="28">
        <v>0</v>
      </c>
      <c r="AY13" s="28">
        <v>0</v>
      </c>
      <c r="AZ13" s="28">
        <v>0</v>
      </c>
      <c r="BA13" s="28">
        <v>0</v>
      </c>
      <c r="BB13" s="28">
        <v>1.1805631706873401E-2</v>
      </c>
      <c r="BC13" s="28">
        <v>0</v>
      </c>
      <c r="BD13" s="28">
        <v>0.215014999586634</v>
      </c>
      <c r="BE13" s="28">
        <v>0.20933246515319501</v>
      </c>
      <c r="BF13" s="28">
        <v>5.6825344334397098E-3</v>
      </c>
      <c r="BG13" s="28">
        <v>0</v>
      </c>
      <c r="BH13" s="28">
        <v>0</v>
      </c>
      <c r="BI13" s="28">
        <v>0.13750240579374701</v>
      </c>
      <c r="BJ13" s="28">
        <v>0</v>
      </c>
      <c r="BK13" s="28">
        <v>2.9304690884439399E-3</v>
      </c>
      <c r="BL13" s="28">
        <v>0</v>
      </c>
      <c r="BM13" s="28">
        <v>5.7563650192629201E-4</v>
      </c>
      <c r="BN13" s="28">
        <v>7.3261727211097697E-3</v>
      </c>
      <c r="BO13" s="28">
        <v>3.85072062170337</v>
      </c>
      <c r="BP13" s="28">
        <v>0</v>
      </c>
      <c r="BQ13" s="28">
        <v>4.9192149341093699E-2</v>
      </c>
      <c r="BR13" s="28">
        <v>0</v>
      </c>
      <c r="BS13" s="28">
        <v>0.86382592304766703</v>
      </c>
      <c r="BT13" s="28">
        <v>2.5541021212268702</v>
      </c>
      <c r="BU13" s="28">
        <v>0</v>
      </c>
      <c r="BV13" s="28">
        <v>0</v>
      </c>
      <c r="BW13" s="28">
        <v>4.0157658462607E-2</v>
      </c>
      <c r="BX13" s="28">
        <v>5.0346262603548401E-2</v>
      </c>
      <c r="BY13" s="28">
        <v>9.0293999570099199</v>
      </c>
      <c r="BZ13" s="28">
        <v>7.60693228393324E-3</v>
      </c>
      <c r="CB13" s="25">
        <f t="shared" si="0"/>
        <v>2.7454973784110702E-3</v>
      </c>
      <c r="CC13" s="25" t="str">
        <f t="shared" si="14"/>
        <v/>
      </c>
      <c r="CD13" s="25">
        <f t="shared" si="1"/>
        <v>2.7255482315846429E-3</v>
      </c>
      <c r="CE13" s="25">
        <f t="shared" si="2"/>
        <v>2.7979215745470541E-3</v>
      </c>
      <c r="CF13" s="25">
        <f t="shared" si="3"/>
        <v>2.7994611725129311E-3</v>
      </c>
      <c r="CG13" s="25">
        <f t="shared" si="4"/>
        <v>2.7234959618455522E-3</v>
      </c>
      <c r="CH13" s="25">
        <f t="shared" si="5"/>
        <v>2.7401820706410684E-3</v>
      </c>
      <c r="CI13" s="25">
        <f t="shared" si="6"/>
        <v>2.7830131789315861E-3</v>
      </c>
      <c r="CJ13" s="25">
        <f t="shared" si="7"/>
        <v>1.2943669034605577E-2</v>
      </c>
      <c r="CK13" s="25">
        <f t="shared" si="8"/>
        <v>2.7007604636228688E-3</v>
      </c>
      <c r="CL13" s="25">
        <f t="shared" si="9"/>
        <v>2.7327077528781904E-3</v>
      </c>
      <c r="CM13" s="25">
        <f t="shared" si="10"/>
        <v>2.3958799000518846E-3</v>
      </c>
      <c r="CN13" s="25">
        <f t="shared" si="11"/>
        <v>2.7798258572664272E-3</v>
      </c>
      <c r="CO13" s="25">
        <f t="shared" si="12"/>
        <v>2.8338206292143819E-3</v>
      </c>
      <c r="CP13" s="25">
        <f t="shared" si="13"/>
        <v>2.8211120644249456E-3</v>
      </c>
    </row>
    <row r="14" spans="1:94" x14ac:dyDescent="0.3">
      <c r="A14" s="30" t="s">
        <v>13</v>
      </c>
      <c r="B14" s="28">
        <v>10487.985849999999</v>
      </c>
      <c r="C14" s="28"/>
      <c r="D14" s="28">
        <v>7731.8165662000001</v>
      </c>
      <c r="E14" s="28">
        <v>187.46463673</v>
      </c>
      <c r="F14" s="28">
        <v>187.01114362999999</v>
      </c>
      <c r="G14" s="28">
        <v>21.251371485</v>
      </c>
      <c r="H14" s="28">
        <v>24832.743299000002</v>
      </c>
      <c r="I14" s="28">
        <v>9.1324455178000008</v>
      </c>
      <c r="J14" s="28">
        <v>230.59828722</v>
      </c>
      <c r="K14" s="28">
        <v>5.4910970999999999E-3</v>
      </c>
      <c r="L14" s="28">
        <v>66.509460934000003</v>
      </c>
      <c r="M14" s="28">
        <v>8.0401362568000003</v>
      </c>
      <c r="N14" s="68">
        <v>7.9074011217000004</v>
      </c>
      <c r="O14" s="68">
        <v>1.9654669558</v>
      </c>
      <c r="P14" s="68">
        <v>0.28255963410000001</v>
      </c>
      <c r="R14" s="30" t="s">
        <v>13</v>
      </c>
      <c r="S14" s="28">
        <v>0</v>
      </c>
      <c r="T14" s="28">
        <v>7.9290808836656801</v>
      </c>
      <c r="U14" s="28">
        <v>9.1577550676924293</v>
      </c>
      <c r="V14" s="28">
        <v>9.1577550676924293</v>
      </c>
      <c r="W14" s="28">
        <v>6.1163184189487402E-3</v>
      </c>
      <c r="X14" s="28">
        <v>276.270351515382</v>
      </c>
      <c r="Y14" s="28">
        <v>1.9708537491515401</v>
      </c>
      <c r="Z14" s="28">
        <v>35017.826170959401</v>
      </c>
      <c r="AA14" s="28">
        <v>5.5063222343358703E-3</v>
      </c>
      <c r="AB14" s="28">
        <v>10516.7085505249</v>
      </c>
      <c r="AC14" s="28">
        <v>23.811242292027899</v>
      </c>
      <c r="AD14" s="28">
        <v>5739.9477383957301</v>
      </c>
      <c r="AE14" s="28">
        <v>37.120322738378498</v>
      </c>
      <c r="AF14" s="28">
        <v>0</v>
      </c>
      <c r="AG14" s="28">
        <v>66.721194941162295</v>
      </c>
      <c r="AH14" s="28">
        <v>66.721194941162295</v>
      </c>
      <c r="AI14" s="28">
        <v>0</v>
      </c>
      <c r="AJ14" s="28">
        <v>1.82391358038907</v>
      </c>
      <c r="AK14" s="28">
        <v>0</v>
      </c>
      <c r="AL14" s="28">
        <v>0</v>
      </c>
      <c r="AM14" s="28">
        <v>8.0621795610803009</v>
      </c>
      <c r="AN14" s="28">
        <v>0.283335338533937</v>
      </c>
      <c r="AO14" s="28">
        <v>0</v>
      </c>
      <c r="AP14" s="28">
        <v>0</v>
      </c>
      <c r="AQ14" s="28">
        <v>6977.6860969658901</v>
      </c>
      <c r="AR14" s="28">
        <v>775.29395003753405</v>
      </c>
      <c r="AS14" s="28">
        <v>7752.9800470034197</v>
      </c>
      <c r="AT14" s="28">
        <v>0</v>
      </c>
      <c r="AU14" s="28">
        <v>4.7803404822526696</v>
      </c>
      <c r="AV14" s="28">
        <v>0</v>
      </c>
      <c r="AW14" s="28">
        <v>18108.057095398399</v>
      </c>
      <c r="AX14" s="28">
        <v>0</v>
      </c>
      <c r="AY14" s="28">
        <v>0</v>
      </c>
      <c r="AZ14" s="28">
        <v>0</v>
      </c>
      <c r="BA14" s="28">
        <v>0</v>
      </c>
      <c r="BB14" s="28">
        <v>10.576308961457601</v>
      </c>
      <c r="BC14" s="28">
        <v>0</v>
      </c>
      <c r="BD14" s="28">
        <v>187.98740002989399</v>
      </c>
      <c r="BE14" s="28">
        <v>187.532662120868</v>
      </c>
      <c r="BF14" s="28">
        <v>0.45473790902627298</v>
      </c>
      <c r="BG14" s="28">
        <v>0</v>
      </c>
      <c r="BH14" s="28">
        <v>0</v>
      </c>
      <c r="BI14" s="28">
        <v>123.184038453016</v>
      </c>
      <c r="BJ14" s="28">
        <v>0</v>
      </c>
      <c r="BK14" s="28">
        <v>2.62532638965591</v>
      </c>
      <c r="BL14" s="28">
        <v>0</v>
      </c>
      <c r="BM14" s="28">
        <v>0.51569188392665199</v>
      </c>
      <c r="BN14" s="28">
        <v>6.5633311840473603</v>
      </c>
      <c r="BO14" s="28">
        <v>6077.0498761814997</v>
      </c>
      <c r="BP14" s="28">
        <v>0</v>
      </c>
      <c r="BQ14" s="28">
        <v>44.067965248763997</v>
      </c>
      <c r="BR14" s="28">
        <v>0</v>
      </c>
      <c r="BS14" s="28">
        <v>21.309637649828801</v>
      </c>
      <c r="BT14" s="28">
        <v>14016.6476933754</v>
      </c>
      <c r="BU14" s="28">
        <v>0</v>
      </c>
      <c r="BV14" s="28">
        <v>0</v>
      </c>
      <c r="BW14" s="28">
        <v>33.317168423828797</v>
      </c>
      <c r="BX14" s="28">
        <v>632.78645018952</v>
      </c>
      <c r="BY14" s="28">
        <v>24900.7563921361</v>
      </c>
      <c r="BZ14" s="28">
        <v>5.5653865816399497</v>
      </c>
      <c r="CB14" s="25">
        <f t="shared" si="0"/>
        <v>2.7386288402458684E-3</v>
      </c>
      <c r="CC14" s="25" t="str">
        <f t="shared" si="14"/>
        <v/>
      </c>
      <c r="CD14" s="25">
        <f t="shared" si="1"/>
        <v>2.737193856348939E-3</v>
      </c>
      <c r="CE14" s="25">
        <f t="shared" si="2"/>
        <v>2.7885968735901719E-3</v>
      </c>
      <c r="CF14" s="25">
        <f t="shared" si="3"/>
        <v>2.7887027518521809E-3</v>
      </c>
      <c r="CG14" s="25">
        <f t="shared" si="4"/>
        <v>2.7417602139197172E-3</v>
      </c>
      <c r="CH14" s="25">
        <f t="shared" si="5"/>
        <v>2.7388473483248637E-3</v>
      </c>
      <c r="CI14" s="25">
        <f t="shared" si="6"/>
        <v>2.7713879971249539E-3</v>
      </c>
      <c r="CJ14" s="25">
        <f t="shared" si="7"/>
        <v>0.19805899187711234</v>
      </c>
      <c r="CK14" s="25">
        <f t="shared" si="8"/>
        <v>2.772694428563345E-3</v>
      </c>
      <c r="CL14" s="25">
        <f t="shared" si="9"/>
        <v>3.1835171145411039E-3</v>
      </c>
      <c r="CM14" s="25">
        <f t="shared" si="10"/>
        <v>2.7416580486005161E-3</v>
      </c>
      <c r="CN14" s="25">
        <f t="shared" si="11"/>
        <v>2.7417050977956163E-3</v>
      </c>
      <c r="CO14" s="25">
        <f t="shared" si="12"/>
        <v>2.740719367295369E-3</v>
      </c>
      <c r="CP14" s="25">
        <f t="shared" si="13"/>
        <v>2.7452768913993494E-3</v>
      </c>
    </row>
    <row r="15" spans="1:94" x14ac:dyDescent="0.3">
      <c r="A15" s="30" t="s">
        <v>14</v>
      </c>
      <c r="B15" s="28">
        <v>5566.6748607</v>
      </c>
      <c r="C15" s="28"/>
      <c r="D15" s="28">
        <v>4064.9546335</v>
      </c>
      <c r="E15" s="28">
        <v>140.59723898999999</v>
      </c>
      <c r="F15" s="28">
        <v>140.41348368999999</v>
      </c>
      <c r="G15" s="28">
        <v>76.888033827000001</v>
      </c>
      <c r="H15" s="28">
        <v>13232.842682</v>
      </c>
      <c r="I15" s="28">
        <v>8.3030623648000006</v>
      </c>
      <c r="J15" s="28">
        <v>37.859114155999997</v>
      </c>
      <c r="K15" s="28">
        <v>2.2216127999999998E-3</v>
      </c>
      <c r="L15" s="28">
        <v>56.472253529</v>
      </c>
      <c r="M15" s="28">
        <v>5.2785051447000004</v>
      </c>
      <c r="N15" s="68">
        <v>7.1194246881999996</v>
      </c>
      <c r="O15" s="68">
        <v>1.2516517808000001</v>
      </c>
      <c r="P15" s="68">
        <v>0.17812008479999999</v>
      </c>
      <c r="R15" s="30" t="s">
        <v>14</v>
      </c>
      <c r="S15" s="28">
        <v>0</v>
      </c>
      <c r="T15" s="28">
        <v>7.1388966512948002</v>
      </c>
      <c r="U15" s="28">
        <v>8.3258170746311997</v>
      </c>
      <c r="V15" s="28">
        <v>8.3258170746311997</v>
      </c>
      <c r="W15" s="28">
        <v>3.8918097195747299E-2</v>
      </c>
      <c r="X15" s="28">
        <v>76.326105693012295</v>
      </c>
      <c r="Y15" s="28">
        <v>1.2550745456144501</v>
      </c>
      <c r="Z15" s="28">
        <v>36683.536190416999</v>
      </c>
      <c r="AA15" s="28">
        <v>2.2278175249590801E-3</v>
      </c>
      <c r="AB15" s="28">
        <v>5581.9189486333898</v>
      </c>
      <c r="AC15" s="28">
        <v>6.8605178328629703</v>
      </c>
      <c r="AD15" s="28">
        <v>5930.7254059778397</v>
      </c>
      <c r="AE15" s="28">
        <v>7.2650368457768497</v>
      </c>
      <c r="AF15" s="28">
        <v>0</v>
      </c>
      <c r="AG15" s="28">
        <v>56.626988002296301</v>
      </c>
      <c r="AH15" s="28">
        <v>56.626988002296301</v>
      </c>
      <c r="AI15" s="28">
        <v>0</v>
      </c>
      <c r="AJ15" s="28">
        <v>1.5578214733599001</v>
      </c>
      <c r="AK15" s="28">
        <v>0</v>
      </c>
      <c r="AL15" s="28">
        <v>0</v>
      </c>
      <c r="AM15" s="28">
        <v>5.29299939978306</v>
      </c>
      <c r="AN15" s="28">
        <v>0.178606556223528</v>
      </c>
      <c r="AO15" s="28">
        <v>0</v>
      </c>
      <c r="AP15" s="28">
        <v>0</v>
      </c>
      <c r="AQ15" s="28">
        <v>3668.4754397923198</v>
      </c>
      <c r="AR15" s="28">
        <v>407.61041765505399</v>
      </c>
      <c r="AS15" s="28">
        <v>4076.08585744738</v>
      </c>
      <c r="AT15" s="28">
        <v>0</v>
      </c>
      <c r="AU15" s="28">
        <v>5.2668769420800396</v>
      </c>
      <c r="AV15" s="28">
        <v>0</v>
      </c>
      <c r="AW15" s="28">
        <v>8110.0316702644004</v>
      </c>
      <c r="AX15" s="28">
        <v>0</v>
      </c>
      <c r="AY15" s="28">
        <v>0</v>
      </c>
      <c r="AZ15" s="28">
        <v>0</v>
      </c>
      <c r="BA15" s="28">
        <v>0</v>
      </c>
      <c r="BB15" s="28">
        <v>7.9409870804742297</v>
      </c>
      <c r="BC15" s="28">
        <v>0</v>
      </c>
      <c r="BD15" s="28">
        <v>140.989258473321</v>
      </c>
      <c r="BE15" s="28">
        <v>140.80500044855199</v>
      </c>
      <c r="BF15" s="28">
        <v>0.184258024768928</v>
      </c>
      <c r="BG15" s="28">
        <v>0</v>
      </c>
      <c r="BH15" s="28">
        <v>0</v>
      </c>
      <c r="BI15" s="28">
        <v>92.490262616776207</v>
      </c>
      <c r="BJ15" s="28">
        <v>0</v>
      </c>
      <c r="BK15" s="28">
        <v>1.97117493278658</v>
      </c>
      <c r="BL15" s="28">
        <v>0</v>
      </c>
      <c r="BM15" s="28">
        <v>0.38719354169215597</v>
      </c>
      <c r="BN15" s="28">
        <v>4.9279423145223999</v>
      </c>
      <c r="BO15" s="28">
        <v>4849.8469360583704</v>
      </c>
      <c r="BP15" s="28">
        <v>0</v>
      </c>
      <c r="BQ15" s="28">
        <v>33.087439962300998</v>
      </c>
      <c r="BR15" s="28">
        <v>0</v>
      </c>
      <c r="BS15" s="28">
        <v>77.0983542114123</v>
      </c>
      <c r="BT15" s="28">
        <v>5239.2988278551202</v>
      </c>
      <c r="BU15" s="28">
        <v>0</v>
      </c>
      <c r="BV15" s="28">
        <v>0</v>
      </c>
      <c r="BW15" s="28">
        <v>46.335886151696897</v>
      </c>
      <c r="BX15" s="28">
        <v>174.48330976028001</v>
      </c>
      <c r="BY15" s="28">
        <v>13269.086893632501</v>
      </c>
      <c r="BZ15" s="28">
        <v>8.4592702003445996</v>
      </c>
      <c r="CB15" s="25">
        <f t="shared" si="0"/>
        <v>2.7384548792334126E-3</v>
      </c>
      <c r="CC15" s="25" t="str">
        <f t="shared" si="14"/>
        <v/>
      </c>
      <c r="CD15" s="25">
        <f t="shared" si="1"/>
        <v>2.7383390347448565E-3</v>
      </c>
      <c r="CE15" s="25">
        <f t="shared" si="2"/>
        <v>2.7882445355053524E-3</v>
      </c>
      <c r="CF15" s="25">
        <f t="shared" si="3"/>
        <v>2.78831311824994E-3</v>
      </c>
      <c r="CG15" s="25">
        <f t="shared" si="4"/>
        <v>2.7354111419408233E-3</v>
      </c>
      <c r="CH15" s="25">
        <f t="shared" si="5"/>
        <v>2.7389588543814051E-3</v>
      </c>
      <c r="CI15" s="25">
        <f t="shared" si="6"/>
        <v>2.7405201637007333E-3</v>
      </c>
      <c r="CJ15" s="25">
        <f t="shared" si="7"/>
        <v>1.0160563022818632</v>
      </c>
      <c r="CK15" s="25">
        <f t="shared" si="8"/>
        <v>2.7928921543305322E-3</v>
      </c>
      <c r="CL15" s="25">
        <f t="shared" si="9"/>
        <v>2.7400088295899318E-3</v>
      </c>
      <c r="CM15" s="25">
        <f t="shared" si="10"/>
        <v>2.7459014788709353E-3</v>
      </c>
      <c r="CN15" s="25">
        <f t="shared" si="11"/>
        <v>2.7350472752488207E-3</v>
      </c>
      <c r="CO15" s="25">
        <f t="shared" si="12"/>
        <v>2.7345982860043959E-3</v>
      </c>
      <c r="CP15" s="25">
        <f t="shared" si="13"/>
        <v>2.7311430043065335E-3</v>
      </c>
    </row>
    <row r="16" spans="1:94" x14ac:dyDescent="0.3">
      <c r="A16" s="30" t="s">
        <v>15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68"/>
      <c r="O16" s="68"/>
      <c r="P16" s="68"/>
      <c r="CB16" s="25" t="str">
        <f t="shared" si="0"/>
        <v/>
      </c>
      <c r="CC16" s="25" t="str">
        <f t="shared" si="14"/>
        <v/>
      </c>
      <c r="CD16" s="25" t="str">
        <f t="shared" si="1"/>
        <v/>
      </c>
      <c r="CE16" s="25" t="str">
        <f t="shared" si="2"/>
        <v/>
      </c>
      <c r="CF16" s="25" t="str">
        <f t="shared" si="3"/>
        <v/>
      </c>
      <c r="CG16" s="25" t="str">
        <f t="shared" si="4"/>
        <v/>
      </c>
      <c r="CH16" s="25" t="str">
        <f t="shared" si="5"/>
        <v/>
      </c>
      <c r="CI16" s="25" t="str">
        <f t="shared" si="6"/>
        <v/>
      </c>
      <c r="CJ16" s="25" t="str">
        <f t="shared" si="7"/>
        <v/>
      </c>
      <c r="CK16" s="25" t="str">
        <f t="shared" si="8"/>
        <v/>
      </c>
      <c r="CL16" s="25" t="str">
        <f t="shared" si="9"/>
        <v/>
      </c>
      <c r="CM16" s="25" t="str">
        <f t="shared" si="10"/>
        <v/>
      </c>
      <c r="CN16" s="25" t="str">
        <f t="shared" si="11"/>
        <v/>
      </c>
      <c r="CO16" s="25" t="str">
        <f t="shared" si="12"/>
        <v/>
      </c>
      <c r="CP16" s="25" t="str">
        <f t="shared" si="13"/>
        <v/>
      </c>
    </row>
    <row r="17" spans="1:94" x14ac:dyDescent="0.3">
      <c r="A17" s="30" t="s">
        <v>16</v>
      </c>
      <c r="B17" s="28">
        <v>73395.074764999998</v>
      </c>
      <c r="C17" s="28"/>
      <c r="D17" s="28">
        <v>50980.984796999997</v>
      </c>
      <c r="E17" s="28">
        <v>1719.0370111</v>
      </c>
      <c r="F17" s="28">
        <v>1718.3186763000001</v>
      </c>
      <c r="G17" s="28">
        <v>89.804414960000003</v>
      </c>
      <c r="H17" s="28">
        <v>77213.160115999999</v>
      </c>
      <c r="I17" s="28">
        <v>102.46079053</v>
      </c>
      <c r="J17" s="28">
        <v>382.0693445</v>
      </c>
      <c r="K17" s="28">
        <v>8.6399522000000003E-3</v>
      </c>
      <c r="L17" s="28">
        <v>744.64460767000003</v>
      </c>
      <c r="M17" s="28">
        <v>78.730241520000007</v>
      </c>
      <c r="N17" s="68">
        <v>99.364142064999996</v>
      </c>
      <c r="O17" s="68">
        <v>19.169992111999999</v>
      </c>
      <c r="P17" s="68">
        <v>2.5655260159000002</v>
      </c>
      <c r="R17" s="30" t="s">
        <v>16</v>
      </c>
      <c r="S17" s="28">
        <v>0</v>
      </c>
      <c r="T17" s="28">
        <v>99.636551675313996</v>
      </c>
      <c r="U17" s="28">
        <v>102.740911523325</v>
      </c>
      <c r="V17" s="28">
        <v>102.740911523325</v>
      </c>
      <c r="W17" s="28">
        <v>0.396625352801381</v>
      </c>
      <c r="X17" s="28">
        <v>430.49080888754099</v>
      </c>
      <c r="Y17" s="28">
        <v>19.222445492599999</v>
      </c>
      <c r="Z17" s="28">
        <v>228688.98938309899</v>
      </c>
      <c r="AA17" s="28">
        <v>8.6638508420112809E-3</v>
      </c>
      <c r="AB17" s="28">
        <v>73595.9724137343</v>
      </c>
      <c r="AC17" s="28">
        <v>65.7289062156011</v>
      </c>
      <c r="AD17" s="28">
        <v>33241.236849600202</v>
      </c>
      <c r="AE17" s="28">
        <v>88.4944666782485</v>
      </c>
      <c r="AF17" s="28">
        <v>0</v>
      </c>
      <c r="AG17" s="28">
        <v>746.68260738199103</v>
      </c>
      <c r="AH17" s="28">
        <v>746.68260738199103</v>
      </c>
      <c r="AI17" s="28">
        <v>0</v>
      </c>
      <c r="AJ17" s="28">
        <v>12.3303733534547</v>
      </c>
      <c r="AK17" s="28">
        <v>0</v>
      </c>
      <c r="AL17" s="28">
        <v>0</v>
      </c>
      <c r="AM17" s="28">
        <v>78.946042929625193</v>
      </c>
      <c r="AN17" s="28">
        <v>2.5725584053425101</v>
      </c>
      <c r="AO17" s="28">
        <v>0</v>
      </c>
      <c r="AP17" s="28">
        <v>0</v>
      </c>
      <c r="AQ17" s="28">
        <v>46008.502586085997</v>
      </c>
      <c r="AR17" s="28">
        <v>5112.0571937701598</v>
      </c>
      <c r="AS17" s="28">
        <v>51120.559779856201</v>
      </c>
      <c r="AT17" s="28">
        <v>0</v>
      </c>
      <c r="AU17" s="28">
        <v>44.953309235742999</v>
      </c>
      <c r="AV17" s="28">
        <v>0</v>
      </c>
      <c r="AW17" s="28">
        <v>48804.295142836498</v>
      </c>
      <c r="AX17" s="28">
        <v>0</v>
      </c>
      <c r="AY17" s="28">
        <v>0</v>
      </c>
      <c r="AZ17" s="28">
        <v>0</v>
      </c>
      <c r="BA17" s="28">
        <v>0</v>
      </c>
      <c r="BB17" s="28">
        <v>97.178585828469295</v>
      </c>
      <c r="BC17" s="28">
        <v>0</v>
      </c>
      <c r="BD17" s="28">
        <v>1723.8295426966699</v>
      </c>
      <c r="BE17" s="28">
        <v>1723.10923895421</v>
      </c>
      <c r="BF17" s="28">
        <v>0.72030374245605799</v>
      </c>
      <c r="BG17" s="28">
        <v>0</v>
      </c>
      <c r="BH17" s="28">
        <v>0</v>
      </c>
      <c r="BI17" s="28">
        <v>1131.8537491162199</v>
      </c>
      <c r="BJ17" s="28">
        <v>0</v>
      </c>
      <c r="BK17" s="28">
        <v>24.122349632765101</v>
      </c>
      <c r="BL17" s="28">
        <v>0</v>
      </c>
      <c r="BM17" s="28">
        <v>4.73832849802411</v>
      </c>
      <c r="BN17" s="28">
        <v>60.3059049455183</v>
      </c>
      <c r="BO17" s="28">
        <v>26203.5136913075</v>
      </c>
      <c r="BP17" s="28">
        <v>0</v>
      </c>
      <c r="BQ17" s="28">
        <v>404.91032093321598</v>
      </c>
      <c r="BR17" s="28">
        <v>0</v>
      </c>
      <c r="BS17" s="28">
        <v>90.050420298896498</v>
      </c>
      <c r="BT17" s="28">
        <v>33104.381146254898</v>
      </c>
      <c r="BU17" s="28">
        <v>0</v>
      </c>
      <c r="BV17" s="28">
        <v>0</v>
      </c>
      <c r="BW17" s="28">
        <v>246.45208451807599</v>
      </c>
      <c r="BX17" s="28">
        <v>1212.99275873442</v>
      </c>
      <c r="BY17" s="28">
        <v>77424.556035847098</v>
      </c>
      <c r="BZ17" s="28">
        <v>43.240166664827399</v>
      </c>
      <c r="CB17" s="25">
        <f t="shared" si="0"/>
        <v>2.7372088573728768E-3</v>
      </c>
      <c r="CC17" s="25" t="str">
        <f t="shared" si="14"/>
        <v/>
      </c>
      <c r="CD17" s="25">
        <f t="shared" si="1"/>
        <v>2.7377851450295487E-3</v>
      </c>
      <c r="CE17" s="25">
        <f t="shared" si="2"/>
        <v>2.7879164705146469E-3</v>
      </c>
      <c r="CF17" s="25">
        <f t="shared" si="3"/>
        <v>2.7879360914154004E-3</v>
      </c>
      <c r="CG17" s="25">
        <f t="shared" si="4"/>
        <v>2.7393457104093262E-3</v>
      </c>
      <c r="CH17" s="25">
        <f t="shared" si="5"/>
        <v>2.7378224065627028E-3</v>
      </c>
      <c r="CI17" s="25">
        <f t="shared" si="6"/>
        <v>2.7339335552264872E-3</v>
      </c>
      <c r="CJ17" s="25">
        <f t="shared" si="7"/>
        <v>0.12673475400364395</v>
      </c>
      <c r="CK17" s="25">
        <f t="shared" si="8"/>
        <v>2.7660618320643686E-3</v>
      </c>
      <c r="CL17" s="25">
        <f t="shared" si="9"/>
        <v>2.736875673306661E-3</v>
      </c>
      <c r="CM17" s="25">
        <f t="shared" si="10"/>
        <v>2.7410230866669657E-3</v>
      </c>
      <c r="CN17" s="25">
        <f t="shared" si="11"/>
        <v>2.7415283285574044E-3</v>
      </c>
      <c r="CO17" s="25">
        <f t="shared" si="12"/>
        <v>2.7362233794120706E-3</v>
      </c>
      <c r="CP17" s="25">
        <f t="shared" si="13"/>
        <v>2.7411101656838765E-3</v>
      </c>
    </row>
    <row r="18" spans="1:94" x14ac:dyDescent="0.3">
      <c r="A18" s="30" t="s">
        <v>17</v>
      </c>
      <c r="B18" s="28">
        <v>15338.106727</v>
      </c>
      <c r="C18" s="28"/>
      <c r="D18" s="28">
        <v>10694.916776</v>
      </c>
      <c r="E18" s="28">
        <v>365.6569452</v>
      </c>
      <c r="F18" s="28">
        <v>365.51638636000001</v>
      </c>
      <c r="G18" s="28">
        <v>63.449417373000003</v>
      </c>
      <c r="H18" s="28">
        <v>25269.648447</v>
      </c>
      <c r="I18" s="28">
        <v>19.323301413999999</v>
      </c>
      <c r="J18" s="28">
        <v>171.55102905999999</v>
      </c>
      <c r="K18" s="28">
        <v>1.644756E-3</v>
      </c>
      <c r="L18" s="28">
        <v>131.38796955999999</v>
      </c>
      <c r="M18" s="28">
        <v>13.739360816</v>
      </c>
      <c r="N18" s="68">
        <v>16.194260055000001</v>
      </c>
      <c r="O18" s="68">
        <v>2.9301286180999999</v>
      </c>
      <c r="P18" s="68">
        <v>0.45677996589999997</v>
      </c>
      <c r="R18" s="30" t="s">
        <v>17</v>
      </c>
      <c r="S18" s="28">
        <v>0</v>
      </c>
      <c r="T18" s="28">
        <v>16.238522451682901</v>
      </c>
      <c r="U18" s="28">
        <v>19.3762963383972</v>
      </c>
      <c r="V18" s="28">
        <v>19.3762963383972</v>
      </c>
      <c r="W18" s="28">
        <v>8.3425766949681804E-2</v>
      </c>
      <c r="X18" s="28">
        <v>189.65842122892099</v>
      </c>
      <c r="Y18" s="28">
        <v>2.9381429019032002</v>
      </c>
      <c r="Z18" s="28">
        <v>79054.487539548107</v>
      </c>
      <c r="AA18" s="28">
        <v>1.6493047543894601E-3</v>
      </c>
      <c r="AB18" s="28">
        <v>15380.118861462601</v>
      </c>
      <c r="AC18" s="28">
        <v>7.5168832505291698</v>
      </c>
      <c r="AD18" s="28">
        <v>12747.5707031248</v>
      </c>
      <c r="AE18" s="28">
        <v>5.8416570940836996</v>
      </c>
      <c r="AF18" s="28">
        <v>0</v>
      </c>
      <c r="AG18" s="28">
        <v>131.74758879264101</v>
      </c>
      <c r="AH18" s="28">
        <v>131.74758879264101</v>
      </c>
      <c r="AI18" s="28">
        <v>0</v>
      </c>
      <c r="AJ18" s="28">
        <v>2.5859340516552201</v>
      </c>
      <c r="AK18" s="28">
        <v>0</v>
      </c>
      <c r="AL18" s="28">
        <v>0</v>
      </c>
      <c r="AM18" s="28">
        <v>13.777051385082601</v>
      </c>
      <c r="AN18" s="28">
        <v>0.45802850342387902</v>
      </c>
      <c r="AO18" s="28">
        <v>0</v>
      </c>
      <c r="AP18" s="28">
        <v>0</v>
      </c>
      <c r="AQ18" s="28">
        <v>9651.7741713718497</v>
      </c>
      <c r="AR18" s="28">
        <v>1072.4228457044501</v>
      </c>
      <c r="AS18" s="28">
        <v>10724.1970170763</v>
      </c>
      <c r="AT18" s="28">
        <v>0</v>
      </c>
      <c r="AU18" s="28">
        <v>9.4225800514912503</v>
      </c>
      <c r="AV18" s="28">
        <v>0</v>
      </c>
      <c r="AW18" s="28">
        <v>14639.355391327799</v>
      </c>
      <c r="AX18" s="28">
        <v>0</v>
      </c>
      <c r="AY18" s="28">
        <v>0</v>
      </c>
      <c r="AZ18" s="28">
        <v>0</v>
      </c>
      <c r="BA18" s="28">
        <v>0</v>
      </c>
      <c r="BB18" s="28">
        <v>20.671606492170799</v>
      </c>
      <c r="BC18" s="28">
        <v>0</v>
      </c>
      <c r="BD18" s="28">
        <v>366.67681316212202</v>
      </c>
      <c r="BE18" s="28">
        <v>366.53586924241398</v>
      </c>
      <c r="BF18" s="28">
        <v>0.14094391970766701</v>
      </c>
      <c r="BG18" s="28">
        <v>0</v>
      </c>
      <c r="BH18" s="28">
        <v>0</v>
      </c>
      <c r="BI18" s="28">
        <v>240.765177675556</v>
      </c>
      <c r="BJ18" s="28">
        <v>0</v>
      </c>
      <c r="BK18" s="28">
        <v>5.1312039286363902</v>
      </c>
      <c r="BL18" s="28">
        <v>0</v>
      </c>
      <c r="BM18" s="28">
        <v>1.0079196169248801</v>
      </c>
      <c r="BN18" s="28">
        <v>12.8281996831958</v>
      </c>
      <c r="BO18" s="28">
        <v>10055.6218766808</v>
      </c>
      <c r="BP18" s="28">
        <v>0</v>
      </c>
      <c r="BQ18" s="28">
        <v>86.131761845930001</v>
      </c>
      <c r="BR18" s="28">
        <v>0</v>
      </c>
      <c r="BS18" s="28">
        <v>63.623436991537503</v>
      </c>
      <c r="BT18" s="28">
        <v>8819.0820180049195</v>
      </c>
      <c r="BU18" s="28">
        <v>0</v>
      </c>
      <c r="BV18" s="28">
        <v>0</v>
      </c>
      <c r="BW18" s="28">
        <v>105.635080417539</v>
      </c>
      <c r="BX18" s="28">
        <v>246.99817750330499</v>
      </c>
      <c r="BY18" s="28">
        <v>25338.8365072173</v>
      </c>
      <c r="BZ18" s="28">
        <v>18.854932985209299</v>
      </c>
      <c r="CB18" s="25">
        <f t="shared" si="0"/>
        <v>2.7390691178752575E-3</v>
      </c>
      <c r="CC18" s="25" t="str">
        <f t="shared" si="14"/>
        <v/>
      </c>
      <c r="CD18" s="25">
        <f t="shared" si="1"/>
        <v>2.7377717554573438E-3</v>
      </c>
      <c r="CE18" s="25">
        <f t="shared" si="2"/>
        <v>2.7891387693024486E-3</v>
      </c>
      <c r="CF18" s="25">
        <f t="shared" si="3"/>
        <v>2.7891578064844153E-3</v>
      </c>
      <c r="CG18" s="25">
        <f t="shared" si="4"/>
        <v>2.7426511659593487E-3</v>
      </c>
      <c r="CH18" s="25">
        <f t="shared" si="5"/>
        <v>2.7379906120345923E-3</v>
      </c>
      <c r="CI18" s="25">
        <f t="shared" si="6"/>
        <v>2.7425398621999963E-3</v>
      </c>
      <c r="CJ18" s="25">
        <f t="shared" si="7"/>
        <v>0.10555105538065838</v>
      </c>
      <c r="CK18" s="25">
        <f t="shared" si="8"/>
        <v>2.7656104549611147E-3</v>
      </c>
      <c r="CL18" s="25">
        <f t="shared" si="9"/>
        <v>2.7370788501058199E-3</v>
      </c>
      <c r="CM18" s="25">
        <f t="shared" si="10"/>
        <v>2.7432549146470457E-3</v>
      </c>
      <c r="CN18" s="25">
        <f t="shared" si="11"/>
        <v>2.7332151350276473E-3</v>
      </c>
      <c r="CO18" s="25">
        <f t="shared" si="12"/>
        <v>2.7351303808625942E-3</v>
      </c>
      <c r="CP18" s="25">
        <f t="shared" si="13"/>
        <v>2.7333456304700979E-3</v>
      </c>
    </row>
    <row r="19" spans="1:94" x14ac:dyDescent="0.3">
      <c r="A19" s="30" t="s">
        <v>18</v>
      </c>
      <c r="B19" s="28">
        <v>37898.191131</v>
      </c>
      <c r="C19" s="28"/>
      <c r="D19" s="28">
        <v>27894.398802</v>
      </c>
      <c r="E19" s="28">
        <v>767.91767712000001</v>
      </c>
      <c r="F19" s="28">
        <v>764.61763115999997</v>
      </c>
      <c r="G19" s="28">
        <v>1058.7272880999999</v>
      </c>
      <c r="H19" s="28">
        <v>57030.319807</v>
      </c>
      <c r="I19" s="28">
        <v>62.316300982999998</v>
      </c>
      <c r="J19" s="28">
        <v>1277.2011196999999</v>
      </c>
      <c r="K19" s="28">
        <v>4.0563407000000003E-2</v>
      </c>
      <c r="L19" s="28">
        <v>476.31927977999999</v>
      </c>
      <c r="M19" s="28">
        <v>36.965101089999997</v>
      </c>
      <c r="N19" s="68">
        <v>46.055483156999998</v>
      </c>
      <c r="O19" s="68">
        <v>8.5654228022000005</v>
      </c>
      <c r="P19" s="68">
        <v>1.3217422491999999</v>
      </c>
      <c r="R19" s="30" t="s">
        <v>18</v>
      </c>
      <c r="S19" s="28">
        <v>0</v>
      </c>
      <c r="T19" s="28">
        <v>46.1815545726921</v>
      </c>
      <c r="U19" s="28">
        <v>62.486947307297697</v>
      </c>
      <c r="V19" s="28">
        <v>62.486947307297697</v>
      </c>
      <c r="W19" s="28">
        <v>0.236561367862861</v>
      </c>
      <c r="X19" s="28">
        <v>1283.5539221782401</v>
      </c>
      <c r="Y19" s="28">
        <v>8.5888319387518806</v>
      </c>
      <c r="Z19" s="28">
        <v>121960.44259501201</v>
      </c>
      <c r="AA19" s="28">
        <v>4.06748562927957E-2</v>
      </c>
      <c r="AB19" s="28">
        <v>38001.791005195097</v>
      </c>
      <c r="AC19" s="28">
        <v>153.35495594547399</v>
      </c>
      <c r="AD19" s="28">
        <v>20184.5007914503</v>
      </c>
      <c r="AE19" s="28">
        <v>216.13471858447701</v>
      </c>
      <c r="AF19" s="28">
        <v>0</v>
      </c>
      <c r="AG19" s="28">
        <v>477.624669407981</v>
      </c>
      <c r="AH19" s="28">
        <v>477.624669407981</v>
      </c>
      <c r="AI19" s="28">
        <v>0</v>
      </c>
      <c r="AJ19" s="28">
        <v>18.9202901704571</v>
      </c>
      <c r="AK19" s="28">
        <v>0</v>
      </c>
      <c r="AL19" s="28">
        <v>0</v>
      </c>
      <c r="AM19" s="28">
        <v>37.066404517021802</v>
      </c>
      <c r="AN19" s="28">
        <v>1.32536732563953</v>
      </c>
      <c r="AO19" s="28">
        <v>0</v>
      </c>
      <c r="AP19" s="28">
        <v>0</v>
      </c>
      <c r="AQ19" s="28">
        <v>25173.576891549001</v>
      </c>
      <c r="AR19" s="28">
        <v>2797.0676361064102</v>
      </c>
      <c r="AS19" s="28">
        <v>27970.6445276554</v>
      </c>
      <c r="AT19" s="28">
        <v>0</v>
      </c>
      <c r="AU19" s="28">
        <v>101.367514961523</v>
      </c>
      <c r="AV19" s="28">
        <v>0</v>
      </c>
      <c r="AW19" s="28">
        <v>35593.083732022002</v>
      </c>
      <c r="AX19" s="28">
        <v>0</v>
      </c>
      <c r="AY19" s="28">
        <v>0</v>
      </c>
      <c r="AZ19" s="28">
        <v>0</v>
      </c>
      <c r="BA19" s="28">
        <v>0</v>
      </c>
      <c r="BB19" s="28">
        <v>43.242432466806697</v>
      </c>
      <c r="BC19" s="28">
        <v>0</v>
      </c>
      <c r="BD19" s="28">
        <v>770.05706270870803</v>
      </c>
      <c r="BE19" s="28">
        <v>766.74798000760495</v>
      </c>
      <c r="BF19" s="28">
        <v>3.3090827011028501</v>
      </c>
      <c r="BG19" s="28">
        <v>0</v>
      </c>
      <c r="BH19" s="28">
        <v>0</v>
      </c>
      <c r="BI19" s="28">
        <v>503.65163757998499</v>
      </c>
      <c r="BJ19" s="28">
        <v>0</v>
      </c>
      <c r="BK19" s="28">
        <v>10.733888001455</v>
      </c>
      <c r="BL19" s="28">
        <v>0</v>
      </c>
      <c r="BM19" s="28">
        <v>2.1084594374906902</v>
      </c>
      <c r="BN19" s="28">
        <v>26.834825565237399</v>
      </c>
      <c r="BO19" s="28">
        <v>17951.114123757601</v>
      </c>
      <c r="BP19" s="28">
        <v>0</v>
      </c>
      <c r="BQ19" s="28">
        <v>180.17673695662899</v>
      </c>
      <c r="BR19" s="28">
        <v>0</v>
      </c>
      <c r="BS19" s="28">
        <v>1061.6260377850101</v>
      </c>
      <c r="BT19" s="28">
        <v>22742.9640103977</v>
      </c>
      <c r="BU19" s="28">
        <v>0</v>
      </c>
      <c r="BV19" s="28">
        <v>0</v>
      </c>
      <c r="BW19" s="28">
        <v>328.29265698086601</v>
      </c>
      <c r="BX19" s="28">
        <v>1177.95454274606</v>
      </c>
      <c r="BY19" s="28">
        <v>57186.306748458097</v>
      </c>
      <c r="BZ19" s="28">
        <v>194.51048948684999</v>
      </c>
      <c r="CB19" s="25">
        <f t="shared" si="0"/>
        <v>2.7336363848340598E-3</v>
      </c>
      <c r="CC19" s="25" t="str">
        <f t="shared" si="14"/>
        <v/>
      </c>
      <c r="CD19" s="25">
        <f t="shared" si="1"/>
        <v>2.7333704589443961E-3</v>
      </c>
      <c r="CE19" s="25">
        <f t="shared" si="2"/>
        <v>2.7859569488380312E-3</v>
      </c>
      <c r="CF19" s="25">
        <f t="shared" si="3"/>
        <v>2.7861623389105346E-3</v>
      </c>
      <c r="CG19" s="25">
        <f t="shared" si="4"/>
        <v>2.7379569012642856E-3</v>
      </c>
      <c r="CH19" s="25">
        <f t="shared" si="5"/>
        <v>2.7351581051269333E-3</v>
      </c>
      <c r="CI19" s="25">
        <f t="shared" si="6"/>
        <v>2.7383898210558435E-3</v>
      </c>
      <c r="CJ19" s="25">
        <f t="shared" si="7"/>
        <v>4.9740032170754482E-3</v>
      </c>
      <c r="CK19" s="25">
        <f t="shared" si="8"/>
        <v>2.7475328390363508E-3</v>
      </c>
      <c r="CL19" s="25">
        <f t="shared" si="9"/>
        <v>2.7405769268544862E-3</v>
      </c>
      <c r="CM19" s="25">
        <f t="shared" si="10"/>
        <v>2.7405153519033509E-3</v>
      </c>
      <c r="CN19" s="25">
        <f t="shared" si="11"/>
        <v>2.7373812421494681E-3</v>
      </c>
      <c r="CO19" s="25">
        <f t="shared" si="12"/>
        <v>2.7329808571583273E-3</v>
      </c>
      <c r="CP19" s="25">
        <f t="shared" si="13"/>
        <v>2.7426500452142986E-3</v>
      </c>
    </row>
    <row r="20" spans="1:94" x14ac:dyDescent="0.3">
      <c r="A20" s="30" t="s">
        <v>19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68"/>
      <c r="O20" s="68"/>
      <c r="P20" s="68"/>
      <c r="CB20" s="25" t="str">
        <f t="shared" si="0"/>
        <v/>
      </c>
      <c r="CC20" s="25" t="str">
        <f t="shared" si="14"/>
        <v/>
      </c>
      <c r="CD20" s="25" t="str">
        <f t="shared" si="1"/>
        <v/>
      </c>
      <c r="CE20" s="25" t="str">
        <f t="shared" si="2"/>
        <v/>
      </c>
      <c r="CF20" s="25" t="str">
        <f t="shared" si="3"/>
        <v/>
      </c>
      <c r="CG20" s="25" t="str">
        <f t="shared" si="4"/>
        <v/>
      </c>
      <c r="CH20" s="25" t="str">
        <f t="shared" si="5"/>
        <v/>
      </c>
      <c r="CI20" s="25" t="str">
        <f t="shared" si="6"/>
        <v/>
      </c>
      <c r="CJ20" s="25" t="str">
        <f t="shared" si="7"/>
        <v/>
      </c>
      <c r="CK20" s="25" t="str">
        <f t="shared" si="8"/>
        <v/>
      </c>
      <c r="CL20" s="25" t="str">
        <f t="shared" si="9"/>
        <v/>
      </c>
      <c r="CM20" s="25" t="str">
        <f t="shared" si="10"/>
        <v/>
      </c>
      <c r="CN20" s="25" t="str">
        <f t="shared" si="11"/>
        <v/>
      </c>
      <c r="CO20" s="25" t="str">
        <f t="shared" si="12"/>
        <v/>
      </c>
      <c r="CP20" s="25" t="str">
        <f t="shared" si="13"/>
        <v/>
      </c>
    </row>
    <row r="21" spans="1:94" x14ac:dyDescent="0.3">
      <c r="A21" s="30" t="s">
        <v>20</v>
      </c>
      <c r="B21" s="28">
        <v>4.4781020900000001</v>
      </c>
      <c r="C21" s="28"/>
      <c r="D21" s="28">
        <v>3.1528060600000001</v>
      </c>
      <c r="E21" s="28">
        <v>7.2302218000000001E-2</v>
      </c>
      <c r="F21" s="28">
        <v>7.2302218000000001E-2</v>
      </c>
      <c r="G21" s="28">
        <v>4.1236705E-3</v>
      </c>
      <c r="H21" s="28">
        <v>6.4413705160000001</v>
      </c>
      <c r="I21" s="28">
        <v>6.0308866999999999E-3</v>
      </c>
      <c r="J21" s="28">
        <v>5.70969422E-2</v>
      </c>
      <c r="K21" s="28"/>
      <c r="L21" s="28">
        <v>4.0696137700000003E-2</v>
      </c>
      <c r="M21" s="28">
        <v>4.0256687000000003E-3</v>
      </c>
      <c r="N21" s="68">
        <v>2.7958591E-3</v>
      </c>
      <c r="O21" s="68">
        <v>4.558268E-4</v>
      </c>
      <c r="P21" s="68">
        <v>1.337395E-4</v>
      </c>
      <c r="R21" s="30" t="s">
        <v>20</v>
      </c>
      <c r="S21" s="28">
        <v>0</v>
      </c>
      <c r="T21" s="28">
        <v>2.80356360478846E-3</v>
      </c>
      <c r="U21" s="28">
        <v>6.0463193222109702E-3</v>
      </c>
      <c r="V21" s="28">
        <v>6.0463193222109702E-3</v>
      </c>
      <c r="W21" s="28">
        <v>3.00099000644852E-5</v>
      </c>
      <c r="X21" s="28">
        <v>5.7985538332313999E-2</v>
      </c>
      <c r="Y21" s="28">
        <v>4.5700775849336002E-4</v>
      </c>
      <c r="Z21" s="28">
        <v>22.9240999619701</v>
      </c>
      <c r="AA21" s="28">
        <v>0</v>
      </c>
      <c r="AB21" s="28">
        <v>4.4903520230162499</v>
      </c>
      <c r="AC21" s="28">
        <v>1.56175228869524E-3</v>
      </c>
      <c r="AD21" s="28">
        <v>3.68691809904265</v>
      </c>
      <c r="AE21" s="28">
        <v>7.9319622394550095E-4</v>
      </c>
      <c r="AF21" s="28">
        <v>0</v>
      </c>
      <c r="AG21" s="28">
        <v>4.0807974723127097E-2</v>
      </c>
      <c r="AH21" s="28">
        <v>4.0807974723127097E-2</v>
      </c>
      <c r="AI21" s="28">
        <v>0</v>
      </c>
      <c r="AJ21" s="28">
        <v>7.7374445873774E-4</v>
      </c>
      <c r="AK21" s="28">
        <v>0</v>
      </c>
      <c r="AL21" s="28">
        <v>0</v>
      </c>
      <c r="AM21" s="28">
        <v>4.0371680259263503E-3</v>
      </c>
      <c r="AN21" s="28">
        <v>1.3410950377320901E-4</v>
      </c>
      <c r="AO21" s="28">
        <v>0</v>
      </c>
      <c r="AP21" s="28">
        <v>0</v>
      </c>
      <c r="AQ21" s="28">
        <v>2.8452976405032899</v>
      </c>
      <c r="AR21" s="28">
        <v>0.31614974983051902</v>
      </c>
      <c r="AS21" s="28">
        <v>3.1614473903338101</v>
      </c>
      <c r="AT21" s="28">
        <v>0</v>
      </c>
      <c r="AU21" s="28">
        <v>3.0004348649944499E-3</v>
      </c>
      <c r="AV21" s="28">
        <v>0</v>
      </c>
      <c r="AW21" s="28">
        <v>3.4738222589659302</v>
      </c>
      <c r="AX21" s="28">
        <v>0</v>
      </c>
      <c r="AY21" s="28">
        <v>0</v>
      </c>
      <c r="AZ21" s="28">
        <v>0</v>
      </c>
      <c r="BA21" s="28">
        <v>0</v>
      </c>
      <c r="BB21" s="28">
        <v>4.0890041171315998E-3</v>
      </c>
      <c r="BC21" s="28">
        <v>0</v>
      </c>
      <c r="BD21" s="28">
        <v>7.2503975264141499E-2</v>
      </c>
      <c r="BE21" s="28">
        <v>7.2503975264141499E-2</v>
      </c>
      <c r="BF21" s="28">
        <v>0</v>
      </c>
      <c r="BG21" s="28">
        <v>0</v>
      </c>
      <c r="BH21" s="28">
        <v>0</v>
      </c>
      <c r="BI21" s="28">
        <v>4.7625569205840199E-2</v>
      </c>
      <c r="BJ21" s="28">
        <v>0</v>
      </c>
      <c r="BK21" s="28">
        <v>1.0149890044478199E-3</v>
      </c>
      <c r="BL21" s="28">
        <v>0</v>
      </c>
      <c r="BM21" s="28">
        <v>1.9938292630499799E-4</v>
      </c>
      <c r="BN21" s="28">
        <v>2.5375128557019598E-3</v>
      </c>
      <c r="BO21" s="28">
        <v>2.80438135921559</v>
      </c>
      <c r="BP21" s="28">
        <v>0</v>
      </c>
      <c r="BQ21" s="28">
        <v>1.7037517154714899E-2</v>
      </c>
      <c r="BR21" s="28">
        <v>0</v>
      </c>
      <c r="BS21" s="28">
        <v>4.1359329353990596E-3</v>
      </c>
      <c r="BT21" s="28">
        <v>1.8875318904532199</v>
      </c>
      <c r="BU21" s="28">
        <v>0</v>
      </c>
      <c r="BV21" s="28">
        <v>0</v>
      </c>
      <c r="BW21" s="28">
        <v>3.2369979625324397E-2</v>
      </c>
      <c r="BX21" s="28">
        <v>3.6630282643562398E-2</v>
      </c>
      <c r="BY21" s="28">
        <v>6.4590466112204599</v>
      </c>
      <c r="BZ21" s="28">
        <v>5.6760735713222996E-3</v>
      </c>
      <c r="CB21" s="25">
        <f t="shared" si="0"/>
        <v>2.7355189252172164E-3</v>
      </c>
      <c r="CC21" s="25" t="str">
        <f t="shared" si="14"/>
        <v/>
      </c>
      <c r="CD21" s="25">
        <f t="shared" si="1"/>
        <v>2.7408378978470952E-3</v>
      </c>
      <c r="CE21" s="25">
        <f t="shared" si="2"/>
        <v>2.7904712984254121E-3</v>
      </c>
      <c r="CF21" s="25">
        <f t="shared" si="3"/>
        <v>2.7904712984254121E-3</v>
      </c>
      <c r="CG21" s="25">
        <f t="shared" si="4"/>
        <v>2.9736700347565478E-3</v>
      </c>
      <c r="CH21" s="25">
        <f t="shared" si="5"/>
        <v>2.7441512914919805E-3</v>
      </c>
      <c r="CI21" s="25">
        <f t="shared" si="6"/>
        <v>2.558930880092701E-3</v>
      </c>
      <c r="CJ21" s="25">
        <f t="shared" si="7"/>
        <v>1.5562937314601035E-2</v>
      </c>
      <c r="CK21" s="25" t="str">
        <f t="shared" si="8"/>
        <v/>
      </c>
      <c r="CL21" s="25">
        <f t="shared" si="9"/>
        <v>2.7480991919067057E-3</v>
      </c>
      <c r="CM21" s="25">
        <f t="shared" si="10"/>
        <v>2.8565008159638244E-3</v>
      </c>
      <c r="CN21" s="25">
        <f t="shared" si="11"/>
        <v>2.7556842147231364E-3</v>
      </c>
      <c r="CO21" s="25">
        <f t="shared" si="12"/>
        <v>2.5908053088585948E-3</v>
      </c>
      <c r="CP21" s="25">
        <f t="shared" si="13"/>
        <v>2.7666005421660106E-3</v>
      </c>
    </row>
    <row r="22" spans="1:94" x14ac:dyDescent="0.3">
      <c r="A22" s="30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68"/>
      <c r="O22" s="68"/>
      <c r="P22" s="68"/>
      <c r="CB22" s="25" t="str">
        <f t="shared" si="0"/>
        <v/>
      </c>
      <c r="CC22" s="25" t="str">
        <f t="shared" si="14"/>
        <v/>
      </c>
      <c r="CD22" s="25" t="str">
        <f t="shared" si="1"/>
        <v/>
      </c>
      <c r="CE22" s="25" t="str">
        <f t="shared" si="2"/>
        <v/>
      </c>
      <c r="CF22" s="25" t="str">
        <f t="shared" si="3"/>
        <v/>
      </c>
      <c r="CG22" s="25" t="str">
        <f t="shared" si="4"/>
        <v/>
      </c>
      <c r="CH22" s="25" t="str">
        <f t="shared" si="5"/>
        <v/>
      </c>
      <c r="CI22" s="25" t="str">
        <f t="shared" si="6"/>
        <v/>
      </c>
      <c r="CJ22" s="25" t="str">
        <f t="shared" si="7"/>
        <v/>
      </c>
      <c r="CK22" s="25" t="str">
        <f t="shared" si="8"/>
        <v/>
      </c>
      <c r="CL22" s="25" t="str">
        <f t="shared" si="9"/>
        <v/>
      </c>
      <c r="CM22" s="25" t="str">
        <f t="shared" si="10"/>
        <v/>
      </c>
      <c r="CN22" s="25" t="str">
        <f t="shared" si="11"/>
        <v/>
      </c>
      <c r="CO22" s="25" t="str">
        <f t="shared" si="12"/>
        <v/>
      </c>
      <c r="CP22" s="25" t="str">
        <f t="shared" si="13"/>
        <v/>
      </c>
    </row>
    <row r="23" spans="1:94" x14ac:dyDescent="0.3">
      <c r="A23" s="30" t="s">
        <v>22</v>
      </c>
      <c r="B23" s="28">
        <v>15285.228175</v>
      </c>
      <c r="C23" s="28"/>
      <c r="D23" s="28">
        <v>8637.1490916999992</v>
      </c>
      <c r="E23" s="28">
        <v>269.50760998999999</v>
      </c>
      <c r="F23" s="28">
        <v>269.42556279000001</v>
      </c>
      <c r="G23" s="28">
        <v>142.83325034000001</v>
      </c>
      <c r="H23" s="28">
        <v>21104.849168000001</v>
      </c>
      <c r="I23" s="28">
        <v>7.7503975554000002</v>
      </c>
      <c r="J23" s="28">
        <v>175.62095762000001</v>
      </c>
      <c r="K23" s="28">
        <v>9.3026299999999997E-4</v>
      </c>
      <c r="L23" s="28">
        <v>59.200625269</v>
      </c>
      <c r="M23" s="28">
        <v>9.8834780816999999</v>
      </c>
      <c r="N23" s="68">
        <v>10.379214229</v>
      </c>
      <c r="O23" s="68">
        <v>2.5248078557999998</v>
      </c>
      <c r="P23" s="68">
        <v>0.32861182059999999</v>
      </c>
      <c r="R23" s="30" t="s">
        <v>22</v>
      </c>
      <c r="S23" s="28">
        <v>0</v>
      </c>
      <c r="T23" s="28">
        <v>10.4076600095618</v>
      </c>
      <c r="U23" s="28">
        <v>3.74701942968963</v>
      </c>
      <c r="V23" s="28">
        <v>3.74701942968963</v>
      </c>
      <c r="W23" s="28">
        <v>1.33043690701234E-2</v>
      </c>
      <c r="X23" s="28">
        <v>168.96367252581001</v>
      </c>
      <c r="Y23" s="28">
        <v>2.53170941752379</v>
      </c>
      <c r="Z23" s="28">
        <v>64848.922049205197</v>
      </c>
      <c r="AA23" s="28">
        <v>9.3280936630566001E-4</v>
      </c>
      <c r="AB23" s="28">
        <v>15327.0643638684</v>
      </c>
      <c r="AC23" s="28">
        <v>5.6135496825694204</v>
      </c>
      <c r="AD23" s="28">
        <v>10514.8057595686</v>
      </c>
      <c r="AE23" s="28">
        <v>8.8336596393657203</v>
      </c>
      <c r="AF23" s="28">
        <v>0</v>
      </c>
      <c r="AG23" s="28">
        <v>28.3442087041227</v>
      </c>
      <c r="AH23" s="28">
        <v>28.3442087041227</v>
      </c>
      <c r="AI23" s="28">
        <v>0</v>
      </c>
      <c r="AJ23" s="28">
        <v>0.64829953790458095</v>
      </c>
      <c r="AK23" s="28">
        <v>0</v>
      </c>
      <c r="AL23" s="28">
        <v>0</v>
      </c>
      <c r="AM23" s="28">
        <v>3.4258615429970698</v>
      </c>
      <c r="AN23" s="28">
        <v>0.122914429187923</v>
      </c>
      <c r="AO23" s="28">
        <v>0</v>
      </c>
      <c r="AP23" s="28">
        <v>0</v>
      </c>
      <c r="AQ23" s="28">
        <v>7794.71206637675</v>
      </c>
      <c r="AR23" s="28">
        <v>866.08011445956299</v>
      </c>
      <c r="AS23" s="28">
        <v>8660.7921808363099</v>
      </c>
      <c r="AT23" s="28">
        <v>0</v>
      </c>
      <c r="AU23" s="28">
        <v>4.2950289164652196</v>
      </c>
      <c r="AV23" s="28">
        <v>0</v>
      </c>
      <c r="AW23" s="28">
        <v>12275.6598977059</v>
      </c>
      <c r="AX23" s="28">
        <v>0</v>
      </c>
      <c r="AY23" s="28">
        <v>0</v>
      </c>
      <c r="AZ23" s="28">
        <v>0</v>
      </c>
      <c r="BA23" s="28">
        <v>0</v>
      </c>
      <c r="BB23" s="28">
        <v>15.2372741487127</v>
      </c>
      <c r="BC23" s="28">
        <v>0</v>
      </c>
      <c r="BD23" s="28">
        <v>270.25916173792501</v>
      </c>
      <c r="BE23" s="28">
        <v>270.17688993581203</v>
      </c>
      <c r="BF23" s="28">
        <v>8.2271802113130094E-2</v>
      </c>
      <c r="BG23" s="28">
        <v>0</v>
      </c>
      <c r="BH23" s="28">
        <v>0</v>
      </c>
      <c r="BI23" s="28">
        <v>177.47021939449999</v>
      </c>
      <c r="BJ23" s="28">
        <v>0</v>
      </c>
      <c r="BK23" s="28">
        <v>3.7823039157393299</v>
      </c>
      <c r="BL23" s="28">
        <v>0</v>
      </c>
      <c r="BM23" s="28">
        <v>0.74294922515253004</v>
      </c>
      <c r="BN23" s="28">
        <v>9.4557445189238898</v>
      </c>
      <c r="BO23" s="28">
        <v>8382.8992067353302</v>
      </c>
      <c r="BP23" s="28">
        <v>0</v>
      </c>
      <c r="BQ23" s="28">
        <v>63.488398732783303</v>
      </c>
      <c r="BR23" s="28">
        <v>0</v>
      </c>
      <c r="BS23" s="28">
        <v>143.224465653202</v>
      </c>
      <c r="BT23" s="28">
        <v>7316.2118336778503</v>
      </c>
      <c r="BU23" s="28">
        <v>0</v>
      </c>
      <c r="BV23" s="28">
        <v>0</v>
      </c>
      <c r="BW23" s="28">
        <v>96.266572289221799</v>
      </c>
      <c r="BX23" s="28">
        <v>230.0460774087</v>
      </c>
      <c r="BY23" s="28">
        <v>21162.6337479125</v>
      </c>
      <c r="BZ23" s="28">
        <v>40.962350356803498</v>
      </c>
      <c r="CB23" s="25">
        <f t="shared" si="0"/>
        <v>2.73703397747279E-3</v>
      </c>
      <c r="CC23" s="25" t="str">
        <f t="shared" si="14"/>
        <v/>
      </c>
      <c r="CD23" s="25">
        <f t="shared" si="1"/>
        <v>2.7373718903417857E-3</v>
      </c>
      <c r="CE23" s="25">
        <f t="shared" si="2"/>
        <v>2.7886104884122078E-3</v>
      </c>
      <c r="CF23" s="25">
        <f t="shared" si="3"/>
        <v>2.7886260606890686E-3</v>
      </c>
      <c r="CG23" s="25">
        <f t="shared" si="4"/>
        <v>2.7389652778379574E-3</v>
      </c>
      <c r="CH23" s="25">
        <f t="shared" si="5"/>
        <v>2.7379764457219685E-3</v>
      </c>
      <c r="CI23" s="25">
        <f t="shared" si="6"/>
        <v>-0.51653842233177605</v>
      </c>
      <c r="CJ23" s="25">
        <f t="shared" si="7"/>
        <v>-3.7907122159046118E-2</v>
      </c>
      <c r="CK23" s="25">
        <f t="shared" si="8"/>
        <v>2.7372542019407828E-3</v>
      </c>
      <c r="CL23" s="25">
        <f t="shared" si="9"/>
        <v>-0.5212177476955645</v>
      </c>
      <c r="CM23" s="25">
        <f t="shared" si="10"/>
        <v>-0.65337490358375871</v>
      </c>
      <c r="CN23" s="25">
        <f t="shared" si="11"/>
        <v>2.7406487556949038E-3</v>
      </c>
      <c r="CO23" s="25">
        <f t="shared" si="12"/>
        <v>2.7334997821461529E-3</v>
      </c>
      <c r="CP23" s="25">
        <f t="shared" si="13"/>
        <v>-0.62595858857572995</v>
      </c>
    </row>
    <row r="24" spans="1:94" x14ac:dyDescent="0.3">
      <c r="A24" s="30" t="s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68"/>
      <c r="O24" s="68"/>
      <c r="P24" s="68"/>
      <c r="R24" s="30"/>
      <c r="CB24" s="25" t="str">
        <f t="shared" si="0"/>
        <v/>
      </c>
      <c r="CC24" s="25" t="str">
        <f t="shared" si="14"/>
        <v/>
      </c>
      <c r="CD24" s="25" t="str">
        <f t="shared" si="1"/>
        <v/>
      </c>
      <c r="CE24" s="25" t="str">
        <f t="shared" si="2"/>
        <v/>
      </c>
      <c r="CF24" s="25" t="str">
        <f t="shared" si="3"/>
        <v/>
      </c>
      <c r="CG24" s="25" t="str">
        <f t="shared" si="4"/>
        <v/>
      </c>
      <c r="CH24" s="25" t="str">
        <f t="shared" si="5"/>
        <v/>
      </c>
      <c r="CI24" s="25" t="str">
        <f t="shared" si="6"/>
        <v/>
      </c>
      <c r="CJ24" s="25" t="str">
        <f t="shared" si="7"/>
        <v/>
      </c>
      <c r="CK24" s="25" t="str">
        <f t="shared" si="8"/>
        <v/>
      </c>
      <c r="CL24" s="25" t="str">
        <f t="shared" si="9"/>
        <v/>
      </c>
      <c r="CM24" s="25" t="str">
        <f t="shared" si="10"/>
        <v/>
      </c>
      <c r="CN24" s="25" t="str">
        <f t="shared" si="11"/>
        <v/>
      </c>
      <c r="CO24" s="25" t="str">
        <f t="shared" si="12"/>
        <v/>
      </c>
      <c r="CP24" s="25" t="str">
        <f t="shared" si="13"/>
        <v/>
      </c>
    </row>
    <row r="25" spans="1:94" x14ac:dyDescent="0.3">
      <c r="A25" s="30" t="s">
        <v>24</v>
      </c>
      <c r="B25" s="28">
        <v>1.7615792621999999</v>
      </c>
      <c r="C25" s="28"/>
      <c r="D25" s="28">
        <v>7.45172334</v>
      </c>
      <c r="E25" s="28">
        <v>0.34075838000000003</v>
      </c>
      <c r="F25" s="28">
        <v>0.33131625999999997</v>
      </c>
      <c r="G25" s="28">
        <v>1.6117566999999999E-2</v>
      </c>
      <c r="H25" s="28">
        <v>9.5474094971000003</v>
      </c>
      <c r="I25" s="28">
        <v>3.3644845999999999E-2</v>
      </c>
      <c r="J25" s="28">
        <v>2.35056547E-2</v>
      </c>
      <c r="K25" s="28">
        <v>1.1722079999999999E-4</v>
      </c>
      <c r="L25" s="28">
        <v>3.8656899500000001E-2</v>
      </c>
      <c r="M25" s="28">
        <v>1.3639810000000001E-4</v>
      </c>
      <c r="N25" s="68">
        <v>0</v>
      </c>
      <c r="O25" s="68">
        <v>1.0523287E-3</v>
      </c>
      <c r="P25" s="68">
        <v>4.0919369999999999E-4</v>
      </c>
      <c r="R25" s="30" t="s">
        <v>24</v>
      </c>
      <c r="S25" s="28">
        <v>0</v>
      </c>
      <c r="T25" s="28">
        <v>0</v>
      </c>
      <c r="U25" s="28">
        <v>3.3736577897160801E-2</v>
      </c>
      <c r="V25" s="28">
        <v>3.3736577897160801E-2</v>
      </c>
      <c r="W25" s="28">
        <v>0</v>
      </c>
      <c r="X25" s="28">
        <v>2.35719722068327E-2</v>
      </c>
      <c r="Y25" s="28">
        <v>1.0551200994725501E-3</v>
      </c>
      <c r="Z25" s="28">
        <v>16.307993723205801</v>
      </c>
      <c r="AA25" s="28">
        <v>1.1755225516427099E-4</v>
      </c>
      <c r="AB25" s="28">
        <v>1.7663519833330601</v>
      </c>
      <c r="AC25" s="28">
        <v>0.139643222433572</v>
      </c>
      <c r="AD25" s="28">
        <v>2.6704307030491998</v>
      </c>
      <c r="AE25" s="28">
        <v>5.49880052110647E-2</v>
      </c>
      <c r="AF25" s="28">
        <v>0</v>
      </c>
      <c r="AG25" s="28">
        <v>3.8762669871922402E-2</v>
      </c>
      <c r="AH25" s="28">
        <v>3.8762669871922402E-2</v>
      </c>
      <c r="AI25" s="28">
        <v>0</v>
      </c>
      <c r="AJ25" s="28">
        <v>3.5331689258750701E-2</v>
      </c>
      <c r="AK25" s="28">
        <v>0</v>
      </c>
      <c r="AL25" s="28">
        <v>0</v>
      </c>
      <c r="AM25" s="28">
        <v>1.3677377158087799E-4</v>
      </c>
      <c r="AN25" s="28">
        <v>4.1031768360918602E-4</v>
      </c>
      <c r="AO25" s="28">
        <v>0</v>
      </c>
      <c r="AP25" s="28">
        <v>0</v>
      </c>
      <c r="AQ25" s="28">
        <v>6.7248572152316903</v>
      </c>
      <c r="AR25" s="28">
        <v>0.74720264554639004</v>
      </c>
      <c r="AS25" s="28">
        <v>7.4720598607780797</v>
      </c>
      <c r="AT25" s="28">
        <v>0</v>
      </c>
      <c r="AU25" s="28">
        <v>8.7462949618875796E-2</v>
      </c>
      <c r="AV25" s="28">
        <v>0</v>
      </c>
      <c r="AW25" s="28">
        <v>6.5028980460060302</v>
      </c>
      <c r="AX25" s="28">
        <v>0</v>
      </c>
      <c r="AY25" s="28">
        <v>0</v>
      </c>
      <c r="AZ25" s="28">
        <v>0</v>
      </c>
      <c r="BA25" s="28">
        <v>0</v>
      </c>
      <c r="BB25" s="28">
        <v>1.87375168240215E-2</v>
      </c>
      <c r="BC25" s="28">
        <v>0</v>
      </c>
      <c r="BD25" s="28">
        <v>0.34170818399775099</v>
      </c>
      <c r="BE25" s="28">
        <v>0.33224039980819697</v>
      </c>
      <c r="BF25" s="28">
        <v>9.4677841895534093E-3</v>
      </c>
      <c r="BG25" s="28">
        <v>0</v>
      </c>
      <c r="BH25" s="28">
        <v>0</v>
      </c>
      <c r="BI25" s="28">
        <v>0.21823861241091799</v>
      </c>
      <c r="BJ25" s="28">
        <v>0</v>
      </c>
      <c r="BK25" s="28">
        <v>4.6511251839481803E-3</v>
      </c>
      <c r="BL25" s="28">
        <v>0</v>
      </c>
      <c r="BM25" s="28">
        <v>9.13582896542598E-4</v>
      </c>
      <c r="BN25" s="28">
        <v>1.16276314092495E-2</v>
      </c>
      <c r="BO25" s="28">
        <v>2.5557434686684499</v>
      </c>
      <c r="BP25" s="28">
        <v>0</v>
      </c>
      <c r="BQ25" s="28">
        <v>7.8071931083517093E-2</v>
      </c>
      <c r="BR25" s="28">
        <v>0</v>
      </c>
      <c r="BS25" s="28">
        <v>1.6161071446286999E-2</v>
      </c>
      <c r="BT25" s="28">
        <v>4.7952629144212304</v>
      </c>
      <c r="BU25" s="28">
        <v>0</v>
      </c>
      <c r="BV25" s="28">
        <v>0</v>
      </c>
      <c r="BW25" s="28">
        <v>1.5660854864663801E-2</v>
      </c>
      <c r="BX25" s="28">
        <v>0.20594695274723401</v>
      </c>
      <c r="BY25" s="28">
        <v>9.5735729294465592</v>
      </c>
      <c r="BZ25" s="28">
        <v>2.9853782668364201E-3</v>
      </c>
      <c r="CB25" s="25">
        <f t="shared" si="0"/>
        <v>2.7093422563907801E-3</v>
      </c>
      <c r="CC25" s="25" t="str">
        <f t="shared" si="14"/>
        <v/>
      </c>
      <c r="CD25" s="25">
        <f t="shared" si="1"/>
        <v>2.7291030343163116E-3</v>
      </c>
      <c r="CE25" s="25">
        <f t="shared" si="2"/>
        <v>2.7873239617789126E-3</v>
      </c>
      <c r="CF25" s="25">
        <f t="shared" si="3"/>
        <v>2.7892980809242499E-3</v>
      </c>
      <c r="CG25" s="25">
        <f t="shared" si="4"/>
        <v>2.6991943813231972E-3</v>
      </c>
      <c r="CH25" s="25">
        <f t="shared" si="5"/>
        <v>2.7403697677894729E-3</v>
      </c>
      <c r="CI25" s="25">
        <f t="shared" si="6"/>
        <v>2.7264769516496421E-3</v>
      </c>
      <c r="CJ25" s="25">
        <f t="shared" si="7"/>
        <v>2.8213426802658073E-3</v>
      </c>
      <c r="CK25" s="25">
        <f t="shared" si="8"/>
        <v>2.8276139070113862E-3</v>
      </c>
      <c r="CL25" s="25">
        <f t="shared" si="9"/>
        <v>2.7361317976988993E-3</v>
      </c>
      <c r="CM25" s="25">
        <f t="shared" si="10"/>
        <v>2.7542288410027801E-3</v>
      </c>
      <c r="CN25" s="25" t="str">
        <f t="shared" si="11"/>
        <v/>
      </c>
      <c r="CO25" s="25">
        <f t="shared" si="12"/>
        <v>2.6525927426954391E-3</v>
      </c>
      <c r="CP25" s="25">
        <f t="shared" si="13"/>
        <v>2.7468253034834754E-3</v>
      </c>
    </row>
    <row r="26" spans="1:94" x14ac:dyDescent="0.3">
      <c r="A26" s="30" t="s">
        <v>25</v>
      </c>
      <c r="B26" s="28">
        <v>217.89545376999999</v>
      </c>
      <c r="C26" s="28"/>
      <c r="D26" s="28">
        <v>142.56349360999999</v>
      </c>
      <c r="E26" s="28">
        <v>5.1210230899999996</v>
      </c>
      <c r="F26" s="28">
        <v>5.1201704299999999</v>
      </c>
      <c r="G26" s="28">
        <v>0.53341813910000002</v>
      </c>
      <c r="H26" s="28">
        <v>328.28091255999999</v>
      </c>
      <c r="I26" s="28">
        <v>0.16754365469999999</v>
      </c>
      <c r="J26" s="28">
        <v>0.6991113847</v>
      </c>
      <c r="K26" s="28">
        <v>1.03249E-5</v>
      </c>
      <c r="L26" s="28">
        <v>1.2359135576</v>
      </c>
      <c r="M26" s="28">
        <v>0.17256251459999999</v>
      </c>
      <c r="N26" s="68">
        <v>0.26159433139999999</v>
      </c>
      <c r="O26" s="68">
        <v>6.17148909E-2</v>
      </c>
      <c r="P26" s="68">
        <v>5.6483942999999998E-3</v>
      </c>
      <c r="R26" s="30" t="s">
        <v>25</v>
      </c>
      <c r="S26" s="28">
        <v>0</v>
      </c>
      <c r="T26" s="28">
        <v>0.262311317768879</v>
      </c>
      <c r="U26" s="28">
        <v>0.16800254526577399</v>
      </c>
      <c r="V26" s="28">
        <v>0.16800254526577399</v>
      </c>
      <c r="W26" s="28">
        <v>1.86061028191603E-4</v>
      </c>
      <c r="X26" s="28">
        <v>0.70333936886734305</v>
      </c>
      <c r="Y26" s="28">
        <v>6.1884441436288198E-2</v>
      </c>
      <c r="Z26" s="28">
        <v>747.193628370836</v>
      </c>
      <c r="AA26" s="28">
        <v>1.0355075974139701E-5</v>
      </c>
      <c r="AB26" s="28">
        <v>218.49404864763</v>
      </c>
      <c r="AC26" s="28">
        <v>4.2051530028605101E-2</v>
      </c>
      <c r="AD26" s="28">
        <v>121.31483013017299</v>
      </c>
      <c r="AE26" s="28">
        <v>6.1131993284478797E-2</v>
      </c>
      <c r="AF26" s="28">
        <v>0</v>
      </c>
      <c r="AG26" s="28">
        <v>1.2392976230097701</v>
      </c>
      <c r="AH26" s="28">
        <v>1.2392976230097701</v>
      </c>
      <c r="AI26" s="28">
        <v>0</v>
      </c>
      <c r="AJ26" s="28">
        <v>6.63204038419948E-3</v>
      </c>
      <c r="AK26" s="28">
        <v>0</v>
      </c>
      <c r="AL26" s="28">
        <v>0</v>
      </c>
      <c r="AM26" s="28">
        <v>0.173035983215266</v>
      </c>
      <c r="AN26" s="28">
        <v>5.6638525936321604E-3</v>
      </c>
      <c r="AO26" s="28">
        <v>0</v>
      </c>
      <c r="AP26" s="28">
        <v>0</v>
      </c>
      <c r="AQ26" s="28">
        <v>128.65954151490601</v>
      </c>
      <c r="AR26" s="28">
        <v>14.295279023793301</v>
      </c>
      <c r="AS26" s="28">
        <v>142.95482053869901</v>
      </c>
      <c r="AT26" s="28">
        <v>0</v>
      </c>
      <c r="AU26" s="28">
        <v>3.4411798607781097E-2</v>
      </c>
      <c r="AV26" s="28">
        <v>0</v>
      </c>
      <c r="AW26" s="28">
        <v>216.35415630218699</v>
      </c>
      <c r="AX26" s="28">
        <v>0</v>
      </c>
      <c r="AY26" s="28">
        <v>0</v>
      </c>
      <c r="AZ26" s="28">
        <v>0</v>
      </c>
      <c r="BA26" s="28">
        <v>0</v>
      </c>
      <c r="BB26" s="28">
        <v>0.28956977066419798</v>
      </c>
      <c r="BC26" s="28">
        <v>0</v>
      </c>
      <c r="BD26" s="28">
        <v>5.1353191325253302</v>
      </c>
      <c r="BE26" s="28">
        <v>5.1344641501347503</v>
      </c>
      <c r="BF26" s="28">
        <v>8.54982390581853E-4</v>
      </c>
      <c r="BG26" s="28">
        <v>0</v>
      </c>
      <c r="BH26" s="28">
        <v>0</v>
      </c>
      <c r="BI26" s="28">
        <v>3.3726606392301401</v>
      </c>
      <c r="BJ26" s="28">
        <v>0</v>
      </c>
      <c r="BK26" s="28">
        <v>7.1878876304171502E-2</v>
      </c>
      <c r="BL26" s="28">
        <v>0</v>
      </c>
      <c r="BM26" s="28">
        <v>1.4118844822169701E-2</v>
      </c>
      <c r="BN26" s="28">
        <v>0.17969638386878001</v>
      </c>
      <c r="BO26" s="28">
        <v>106.44729632487299</v>
      </c>
      <c r="BP26" s="28">
        <v>0</v>
      </c>
      <c r="BQ26" s="28">
        <v>1.20653963524529</v>
      </c>
      <c r="BR26" s="28">
        <v>0</v>
      </c>
      <c r="BS26" s="28">
        <v>0.53488292227054302</v>
      </c>
      <c r="BT26" s="28">
        <v>150.43983650439699</v>
      </c>
      <c r="BU26" s="28">
        <v>0</v>
      </c>
      <c r="BV26" s="28">
        <v>0</v>
      </c>
      <c r="BW26" s="28">
        <v>0.97148970201888096</v>
      </c>
      <c r="BX26" s="28">
        <v>5.9158640006481598</v>
      </c>
      <c r="BY26" s="28">
        <v>329.18008168124402</v>
      </c>
      <c r="BZ26" s="28">
        <v>0.28753304564923299</v>
      </c>
      <c r="CB26" s="25">
        <f t="shared" si="0"/>
        <v>2.7471655203134913E-3</v>
      </c>
      <c r="CC26" s="25" t="str">
        <f t="shared" si="14"/>
        <v/>
      </c>
      <c r="CD26" s="25">
        <f t="shared" si="1"/>
        <v>2.7449308289928614E-3</v>
      </c>
      <c r="CE26" s="25">
        <f t="shared" si="2"/>
        <v>2.7916379743038178E-3</v>
      </c>
      <c r="CF26" s="25">
        <f t="shared" si="3"/>
        <v>2.7916492878832526E-3</v>
      </c>
      <c r="CG26" s="25">
        <f t="shared" si="4"/>
        <v>2.7460317960210771E-3</v>
      </c>
      <c r="CH26" s="25">
        <f t="shared" si="5"/>
        <v>2.7390234608284979E-3</v>
      </c>
      <c r="CI26" s="25">
        <f t="shared" si="6"/>
        <v>2.7389313346165211E-3</v>
      </c>
      <c r="CJ26" s="25">
        <f t="shared" si="7"/>
        <v>6.0476545796165834E-3</v>
      </c>
      <c r="CK26" s="25">
        <f t="shared" si="8"/>
        <v>2.9226408139256311E-3</v>
      </c>
      <c r="CL26" s="25">
        <f t="shared" si="9"/>
        <v>2.7381084938833092E-3</v>
      </c>
      <c r="CM26" s="25">
        <f t="shared" si="10"/>
        <v>2.7437512507482286E-3</v>
      </c>
      <c r="CN26" s="25">
        <f t="shared" si="11"/>
        <v>2.7408329723425094E-3</v>
      </c>
      <c r="CO26" s="25">
        <f t="shared" si="12"/>
        <v>2.7473197119141117E-3</v>
      </c>
      <c r="CP26" s="25">
        <f t="shared" si="13"/>
        <v>2.7367589461947733E-3</v>
      </c>
    </row>
    <row r="27" spans="1:94" x14ac:dyDescent="0.3">
      <c r="A27" s="30" t="s">
        <v>26</v>
      </c>
      <c r="B27" s="28">
        <v>3394.511634</v>
      </c>
      <c r="C27" s="28"/>
      <c r="D27" s="28">
        <v>3612.1699536000001</v>
      </c>
      <c r="E27" s="28">
        <v>139.26610625000001</v>
      </c>
      <c r="F27" s="28">
        <v>137.03292625</v>
      </c>
      <c r="G27" s="28">
        <v>181.9181002</v>
      </c>
      <c r="H27" s="28">
        <v>39336.720809999999</v>
      </c>
      <c r="I27" s="28">
        <v>12.610591513999999</v>
      </c>
      <c r="J27" s="28">
        <v>369.50640736000003</v>
      </c>
      <c r="K27" s="28">
        <v>2.8511025499999999E-2</v>
      </c>
      <c r="L27" s="28">
        <v>171.46673472000001</v>
      </c>
      <c r="M27" s="28">
        <v>2.5072415440000002</v>
      </c>
      <c r="N27" s="68">
        <v>3.8431508885999999</v>
      </c>
      <c r="O27" s="68">
        <v>0.81764884289999995</v>
      </c>
      <c r="P27" s="68">
        <v>0.17949313519999999</v>
      </c>
      <c r="R27" s="30" t="s">
        <v>26</v>
      </c>
      <c r="S27" s="28">
        <v>0</v>
      </c>
      <c r="T27" s="28">
        <v>3.8536351298251001</v>
      </c>
      <c r="U27" s="28">
        <v>12.645063577359601</v>
      </c>
      <c r="V27" s="28">
        <v>12.645063577359601</v>
      </c>
      <c r="W27" s="28">
        <v>2.7670116824872699E-2</v>
      </c>
      <c r="X27" s="28">
        <v>370.57376407977</v>
      </c>
      <c r="Y27" s="28">
        <v>0.81988289547773197</v>
      </c>
      <c r="Z27" s="28">
        <v>145940.85621776199</v>
      </c>
      <c r="AA27" s="28">
        <v>2.8589261626878599E-2</v>
      </c>
      <c r="AB27" s="28">
        <v>3403.7804248085999</v>
      </c>
      <c r="AC27" s="28">
        <v>146.67608600911001</v>
      </c>
      <c r="AD27" s="28">
        <v>10690.222097370801</v>
      </c>
      <c r="AE27" s="28">
        <v>239.95425223548199</v>
      </c>
      <c r="AF27" s="28">
        <v>0</v>
      </c>
      <c r="AG27" s="28">
        <v>171.936560797216</v>
      </c>
      <c r="AH27" s="28">
        <v>171.936560797216</v>
      </c>
      <c r="AI27" s="28">
        <v>0</v>
      </c>
      <c r="AJ27" s="28">
        <v>9.5806469425299507</v>
      </c>
      <c r="AK27" s="28">
        <v>0</v>
      </c>
      <c r="AL27" s="28">
        <v>0</v>
      </c>
      <c r="AM27" s="28">
        <v>2.5140983635563998</v>
      </c>
      <c r="AN27" s="28">
        <v>0.17998586484263299</v>
      </c>
      <c r="AO27" s="28">
        <v>0</v>
      </c>
      <c r="AP27" s="28">
        <v>0</v>
      </c>
      <c r="AQ27" s="28">
        <v>3259.8364966378299</v>
      </c>
      <c r="AR27" s="28">
        <v>362.20245894409499</v>
      </c>
      <c r="AS27" s="28">
        <v>3622.0389555819202</v>
      </c>
      <c r="AT27" s="28">
        <v>0</v>
      </c>
      <c r="AU27" s="28">
        <v>33.080413404042098</v>
      </c>
      <c r="AV27" s="28">
        <v>0</v>
      </c>
      <c r="AW27" s="28">
        <v>27329.125006433402</v>
      </c>
      <c r="AX27" s="28">
        <v>0</v>
      </c>
      <c r="AY27" s="28">
        <v>0</v>
      </c>
      <c r="AZ27" s="28">
        <v>0</v>
      </c>
      <c r="BA27" s="28">
        <v>0</v>
      </c>
      <c r="BB27" s="28">
        <v>7.7497855110038101</v>
      </c>
      <c r="BC27" s="28">
        <v>0</v>
      </c>
      <c r="BD27" s="28">
        <v>139.653854630995</v>
      </c>
      <c r="BE27" s="28">
        <v>137.414566507845</v>
      </c>
      <c r="BF27" s="28">
        <v>2.23928812315018</v>
      </c>
      <c r="BG27" s="28">
        <v>0</v>
      </c>
      <c r="BH27" s="28">
        <v>0</v>
      </c>
      <c r="BI27" s="28">
        <v>90.263186798723197</v>
      </c>
      <c r="BJ27" s="28">
        <v>0</v>
      </c>
      <c r="BK27" s="28">
        <v>1.9236955320028299</v>
      </c>
      <c r="BL27" s="28">
        <v>0</v>
      </c>
      <c r="BM27" s="28">
        <v>0.377870372658279</v>
      </c>
      <c r="BN27" s="28">
        <v>4.8092721546321799</v>
      </c>
      <c r="BO27" s="28">
        <v>10499.1667534468</v>
      </c>
      <c r="BP27" s="28">
        <v>0</v>
      </c>
      <c r="BQ27" s="28">
        <v>32.290756138825003</v>
      </c>
      <c r="BR27" s="28">
        <v>0</v>
      </c>
      <c r="BS27" s="28">
        <v>182.41818971832299</v>
      </c>
      <c r="BT27" s="28">
        <v>20127.955528998398</v>
      </c>
      <c r="BU27" s="28">
        <v>0</v>
      </c>
      <c r="BV27" s="28">
        <v>0</v>
      </c>
      <c r="BW27" s="28">
        <v>104.543477200057</v>
      </c>
      <c r="BX27" s="28">
        <v>949.934851175993</v>
      </c>
      <c r="BY27" s="28">
        <v>39444.333606706401</v>
      </c>
      <c r="BZ27" s="28">
        <v>82.5587582221128</v>
      </c>
      <c r="CB27" s="25">
        <f t="shared" si="0"/>
        <v>2.7305226223890999E-3</v>
      </c>
      <c r="CC27" s="25" t="str">
        <f t="shared" si="14"/>
        <v/>
      </c>
      <c r="CD27" s="25">
        <f t="shared" si="1"/>
        <v>2.7321532786917491E-3</v>
      </c>
      <c r="CE27" s="25">
        <f t="shared" si="2"/>
        <v>2.7842264814881487E-3</v>
      </c>
      <c r="CF27" s="25">
        <f t="shared" si="3"/>
        <v>2.7850259663048859E-3</v>
      </c>
      <c r="CG27" s="25">
        <f t="shared" si="4"/>
        <v>2.7489816448896397E-3</v>
      </c>
      <c r="CH27" s="25">
        <f t="shared" si="5"/>
        <v>2.7356829570563831E-3</v>
      </c>
      <c r="CI27" s="25">
        <f t="shared" si="6"/>
        <v>2.7335802068706341E-3</v>
      </c>
      <c r="CJ27" s="25">
        <f t="shared" si="7"/>
        <v>2.8886013841975919E-3</v>
      </c>
      <c r="CK27" s="25">
        <f t="shared" si="8"/>
        <v>2.7440656906080165E-3</v>
      </c>
      <c r="CL27" s="25">
        <f t="shared" si="9"/>
        <v>2.7400421311061306E-3</v>
      </c>
      <c r="CM27" s="25">
        <f t="shared" si="10"/>
        <v>2.7348061349766811E-3</v>
      </c>
      <c r="CN27" s="25">
        <f t="shared" si="11"/>
        <v>2.7280326817767813E-3</v>
      </c>
      <c r="CO27" s="25">
        <f t="shared" si="12"/>
        <v>2.7322885577730147E-3</v>
      </c>
      <c r="CP27" s="25">
        <f t="shared" si="13"/>
        <v>2.7451169209562042E-3</v>
      </c>
    </row>
    <row r="28" spans="1:94" x14ac:dyDescent="0.3">
      <c r="A28" s="30" t="s">
        <v>27</v>
      </c>
      <c r="B28" s="28">
        <v>2.7501668714999998</v>
      </c>
      <c r="C28" s="28"/>
      <c r="D28" s="28">
        <v>2.4380340303999999</v>
      </c>
      <c r="E28" s="28">
        <v>6.2100983999999998E-2</v>
      </c>
      <c r="F28" s="28">
        <v>6.1257583999999997E-2</v>
      </c>
      <c r="G28" s="28">
        <v>2.8503188E-3</v>
      </c>
      <c r="H28" s="28">
        <v>3.3207307261999999</v>
      </c>
      <c r="I28" s="28">
        <v>6.1131166999999998E-3</v>
      </c>
      <c r="J28" s="28">
        <v>4.5837055000000002E-3</v>
      </c>
      <c r="K28" s="28">
        <v>1.0212599999999999E-5</v>
      </c>
      <c r="L28" s="28">
        <v>3.7704585899999997E-2</v>
      </c>
      <c r="M28" s="28">
        <v>2.3893716000000001E-3</v>
      </c>
      <c r="N28" s="68">
        <v>2.9732869999999998E-3</v>
      </c>
      <c r="O28" s="68">
        <v>6.2221170000000003E-4</v>
      </c>
      <c r="P28" s="68">
        <v>1.112105E-4</v>
      </c>
      <c r="R28" s="30" t="s">
        <v>27</v>
      </c>
      <c r="S28" s="28">
        <v>0</v>
      </c>
      <c r="T28" s="28">
        <v>2.9811188633409699E-3</v>
      </c>
      <c r="U28" s="28">
        <v>6.1298516585260596E-3</v>
      </c>
      <c r="V28" s="28">
        <v>6.1298516585260596E-3</v>
      </c>
      <c r="W28" s="28">
        <v>1.4308458307842301E-5</v>
      </c>
      <c r="X28" s="28">
        <v>6.7187591154615704E-3</v>
      </c>
      <c r="Y28" s="28">
        <v>6.2381930017625902E-4</v>
      </c>
      <c r="Z28" s="28">
        <v>19.684436642669201</v>
      </c>
      <c r="AA28" s="28">
        <v>1.0241786934307699E-5</v>
      </c>
      <c r="AB28" s="28">
        <v>2.75766355925197</v>
      </c>
      <c r="AC28" s="28">
        <v>2.3295562981530901E-2</v>
      </c>
      <c r="AD28" s="28">
        <v>1.66200765186858</v>
      </c>
      <c r="AE28" s="28">
        <v>2.6374746114188299E-2</v>
      </c>
      <c r="AF28" s="28">
        <v>0</v>
      </c>
      <c r="AG28" s="28">
        <v>3.7808581918351999E-2</v>
      </c>
      <c r="AH28" s="28">
        <v>3.7808581918351999E-2</v>
      </c>
      <c r="AI28" s="28">
        <v>0</v>
      </c>
      <c r="AJ28" s="28">
        <v>3.4345380128639798E-3</v>
      </c>
      <c r="AK28" s="28">
        <v>0</v>
      </c>
      <c r="AL28" s="28">
        <v>0</v>
      </c>
      <c r="AM28" s="28">
        <v>2.3956306863393601E-3</v>
      </c>
      <c r="AN28" s="28">
        <v>1.11522639979828E-4</v>
      </c>
      <c r="AO28" s="28">
        <v>0</v>
      </c>
      <c r="AP28" s="28">
        <v>0</v>
      </c>
      <c r="AQ28" s="28">
        <v>2.2002410225036599</v>
      </c>
      <c r="AR28" s="28">
        <v>0.244471224722632</v>
      </c>
      <c r="AS28" s="28">
        <v>2.4447122472262999</v>
      </c>
      <c r="AT28" s="28">
        <v>0</v>
      </c>
      <c r="AU28" s="28">
        <v>9.1662911423799395E-3</v>
      </c>
      <c r="AV28" s="28">
        <v>0</v>
      </c>
      <c r="AW28" s="28">
        <v>2.3572739582334301</v>
      </c>
      <c r="AX28" s="28">
        <v>0</v>
      </c>
      <c r="AY28" s="28">
        <v>0</v>
      </c>
      <c r="AZ28" s="28">
        <v>0</v>
      </c>
      <c r="BA28" s="28">
        <v>0</v>
      </c>
      <c r="BB28" s="28">
        <v>3.46438929215099E-3</v>
      </c>
      <c r="BC28" s="28">
        <v>0</v>
      </c>
      <c r="BD28" s="28">
        <v>6.2274001223564898E-2</v>
      </c>
      <c r="BE28" s="28">
        <v>6.14282980869389E-2</v>
      </c>
      <c r="BF28" s="28">
        <v>8.4570313662593198E-4</v>
      </c>
      <c r="BG28" s="28">
        <v>0</v>
      </c>
      <c r="BH28" s="28">
        <v>0</v>
      </c>
      <c r="BI28" s="28">
        <v>4.0350230658575403E-2</v>
      </c>
      <c r="BJ28" s="28">
        <v>0</v>
      </c>
      <c r="BK28" s="28">
        <v>8.5998511880156804E-4</v>
      </c>
      <c r="BL28" s="28">
        <v>0</v>
      </c>
      <c r="BM28" s="28">
        <v>1.6892276658013499E-4</v>
      </c>
      <c r="BN28" s="28">
        <v>2.1498821078390802E-3</v>
      </c>
      <c r="BO28" s="28">
        <v>0.81883630425106302</v>
      </c>
      <c r="BP28" s="28">
        <v>0</v>
      </c>
      <c r="BQ28" s="28">
        <v>1.44348881429917E-2</v>
      </c>
      <c r="BR28" s="28">
        <v>0</v>
      </c>
      <c r="BS28" s="28">
        <v>2.8580747697547798E-3</v>
      </c>
      <c r="BT28" s="28">
        <v>1.85906916695844</v>
      </c>
      <c r="BU28" s="28">
        <v>0</v>
      </c>
      <c r="BV28" s="28">
        <v>0</v>
      </c>
      <c r="BW28" s="28">
        <v>3.2009404519254799E-3</v>
      </c>
      <c r="BX28" s="28">
        <v>8.8870933990310194E-2</v>
      </c>
      <c r="BY28" s="28">
        <v>3.3298401097901502</v>
      </c>
      <c r="BZ28" s="28">
        <v>7.1400653813720905E-4</v>
      </c>
      <c r="CB28" s="25">
        <f t="shared" si="0"/>
        <v>2.725902864171059E-3</v>
      </c>
      <c r="CC28" s="25" t="str">
        <f t="shared" si="14"/>
        <v/>
      </c>
      <c r="CD28" s="25">
        <f t="shared" si="1"/>
        <v>2.7391811365341423E-3</v>
      </c>
      <c r="CE28" s="25">
        <f t="shared" si="2"/>
        <v>2.7860625133556698E-3</v>
      </c>
      <c r="CF28" s="25">
        <f t="shared" si="3"/>
        <v>2.786823700701335E-3</v>
      </c>
      <c r="CG28" s="25">
        <f t="shared" si="4"/>
        <v>2.7210885164073106E-3</v>
      </c>
      <c r="CH28" s="25">
        <f t="shared" si="5"/>
        <v>2.7431864674479201E-3</v>
      </c>
      <c r="CI28" s="25">
        <f t="shared" si="6"/>
        <v>2.7375493299612226E-3</v>
      </c>
      <c r="CJ28" s="25">
        <f t="shared" si="7"/>
        <v>0.46579205742200719</v>
      </c>
      <c r="CK28" s="25">
        <f t="shared" si="8"/>
        <v>2.85793375905253E-3</v>
      </c>
      <c r="CL28" s="25">
        <f t="shared" si="9"/>
        <v>2.7581795654199855E-3</v>
      </c>
      <c r="CM28" s="25">
        <f t="shared" si="10"/>
        <v>2.6195533333366475E-3</v>
      </c>
      <c r="CN28" s="25">
        <f t="shared" si="11"/>
        <v>2.6340758026285856E-3</v>
      </c>
      <c r="CO28" s="25">
        <f t="shared" si="12"/>
        <v>2.5836868324060642E-3</v>
      </c>
      <c r="CP28" s="25">
        <f t="shared" si="13"/>
        <v>2.8067491813093298E-3</v>
      </c>
    </row>
    <row r="29" spans="1:94" x14ac:dyDescent="0.3">
      <c r="A29" s="30" t="s">
        <v>28</v>
      </c>
      <c r="B29" s="28">
        <v>5.4194958050000004</v>
      </c>
      <c r="C29" s="28"/>
      <c r="D29" s="28">
        <v>10.057762664</v>
      </c>
      <c r="E29" s="28">
        <v>0.57974311710000004</v>
      </c>
      <c r="F29" s="28">
        <v>0.56739491710000001</v>
      </c>
      <c r="G29" s="28">
        <v>2.9845138591999998</v>
      </c>
      <c r="H29" s="28">
        <v>193.65916673000001</v>
      </c>
      <c r="I29" s="28">
        <v>3.5089260099999998E-2</v>
      </c>
      <c r="J29" s="28">
        <v>1.1749686772000001</v>
      </c>
      <c r="K29" s="28">
        <v>1.3568909999999999E-4</v>
      </c>
      <c r="L29" s="28">
        <v>0.1983813233</v>
      </c>
      <c r="M29" s="28">
        <v>2.505203E-4</v>
      </c>
      <c r="N29" s="68">
        <v>5.5364409999999998E-4</v>
      </c>
      <c r="O29" s="68">
        <v>1.025055E-3</v>
      </c>
      <c r="P29" s="68">
        <v>4.3786340000000001E-4</v>
      </c>
      <c r="R29" s="30" t="s">
        <v>28</v>
      </c>
      <c r="S29" s="28">
        <v>0</v>
      </c>
      <c r="T29" s="28">
        <v>5.5513047410281195E-4</v>
      </c>
      <c r="U29" s="28">
        <v>3.5186663709916001E-2</v>
      </c>
      <c r="V29" s="28">
        <v>3.5186663709916001E-2</v>
      </c>
      <c r="W29" s="28">
        <v>8.2165947611567703E-8</v>
      </c>
      <c r="X29" s="28">
        <v>1.1783512263873399</v>
      </c>
      <c r="Y29" s="28">
        <v>1.02795102969294E-3</v>
      </c>
      <c r="Z29" s="28">
        <v>282.56897998578</v>
      </c>
      <c r="AA29" s="28">
        <v>1.3604697700028099E-4</v>
      </c>
      <c r="AB29" s="28">
        <v>5.4344104102250403</v>
      </c>
      <c r="AC29" s="28">
        <v>0.27731487266125299</v>
      </c>
      <c r="AD29" s="28">
        <v>47.555808694455799</v>
      </c>
      <c r="AE29" s="28">
        <v>0.32672100163891599</v>
      </c>
      <c r="AF29" s="28">
        <v>0</v>
      </c>
      <c r="AG29" s="28">
        <v>0.198925400101191</v>
      </c>
      <c r="AH29" s="28">
        <v>0.198925400101191</v>
      </c>
      <c r="AI29" s="28">
        <v>0</v>
      </c>
      <c r="AJ29" s="28">
        <v>3.84676406885033E-2</v>
      </c>
      <c r="AK29" s="28">
        <v>0</v>
      </c>
      <c r="AL29" s="28">
        <v>0</v>
      </c>
      <c r="AM29" s="28">
        <v>2.5121449326873698E-4</v>
      </c>
      <c r="AN29" s="28">
        <v>4.39047677939781E-4</v>
      </c>
      <c r="AO29" s="28">
        <v>0</v>
      </c>
      <c r="AP29" s="28">
        <v>0</v>
      </c>
      <c r="AQ29" s="28">
        <v>9.0768548686320401</v>
      </c>
      <c r="AR29" s="28">
        <v>1.0085379864085</v>
      </c>
      <c r="AS29" s="28">
        <v>10.085392855040499</v>
      </c>
      <c r="AT29" s="28">
        <v>0</v>
      </c>
      <c r="AU29" s="28">
        <v>0.15472146146596299</v>
      </c>
      <c r="AV29" s="28">
        <v>0</v>
      </c>
      <c r="AW29" s="28">
        <v>138.38410799781599</v>
      </c>
      <c r="AX29" s="28">
        <v>0</v>
      </c>
      <c r="AY29" s="28">
        <v>0</v>
      </c>
      <c r="AZ29" s="28">
        <v>0</v>
      </c>
      <c r="BA29" s="28">
        <v>0</v>
      </c>
      <c r="BB29" s="28">
        <v>3.2088870517038903E-2</v>
      </c>
      <c r="BC29" s="28">
        <v>0</v>
      </c>
      <c r="BD29" s="28">
        <v>0.58136091403627599</v>
      </c>
      <c r="BE29" s="28">
        <v>0.56897908100332195</v>
      </c>
      <c r="BF29" s="28">
        <v>1.23818330329536E-2</v>
      </c>
      <c r="BG29" s="28">
        <v>0</v>
      </c>
      <c r="BH29" s="28">
        <v>0</v>
      </c>
      <c r="BI29" s="28">
        <v>0.37374414259494898</v>
      </c>
      <c r="BJ29" s="28">
        <v>0</v>
      </c>
      <c r="BK29" s="28">
        <v>7.9651502174307894E-3</v>
      </c>
      <c r="BL29" s="28">
        <v>0</v>
      </c>
      <c r="BM29" s="28">
        <v>1.56460325071512E-3</v>
      </c>
      <c r="BN29" s="28">
        <v>1.9913157955653901E-2</v>
      </c>
      <c r="BO29" s="28">
        <v>49.705340175598103</v>
      </c>
      <c r="BP29" s="28">
        <v>0</v>
      </c>
      <c r="BQ29" s="28">
        <v>0.133703156467534</v>
      </c>
      <c r="BR29" s="28">
        <v>0</v>
      </c>
      <c r="BS29" s="28">
        <v>2.99267462491115</v>
      </c>
      <c r="BT29" s="28">
        <v>102.61554971912901</v>
      </c>
      <c r="BU29" s="28">
        <v>0</v>
      </c>
      <c r="BV29" s="28">
        <v>0</v>
      </c>
      <c r="BW29" s="28">
        <v>0.61970965472180095</v>
      </c>
      <c r="BX29" s="28">
        <v>5.1658595456935004</v>
      </c>
      <c r="BY29" s="28">
        <v>194.18965062253</v>
      </c>
      <c r="BZ29" s="28">
        <v>0.73872178664958399</v>
      </c>
      <c r="CB29" s="25">
        <f t="shared" si="0"/>
        <v>2.7520281889100852E-3</v>
      </c>
      <c r="CC29" s="25" t="str">
        <f t="shared" si="14"/>
        <v/>
      </c>
      <c r="CD29" s="25">
        <f t="shared" si="1"/>
        <v>2.7471508290205205E-3</v>
      </c>
      <c r="CE29" s="25">
        <f t="shared" si="2"/>
        <v>2.7905409974826765E-3</v>
      </c>
      <c r="CF29" s="25">
        <f t="shared" si="3"/>
        <v>2.7919952322074558E-3</v>
      </c>
      <c r="CG29" s="25">
        <f t="shared" si="4"/>
        <v>2.7343701842744016E-3</v>
      </c>
      <c r="CH29" s="25">
        <f t="shared" si="5"/>
        <v>2.7392655947424778E-3</v>
      </c>
      <c r="CI29" s="25">
        <f t="shared" si="6"/>
        <v>2.7758809857607258E-3</v>
      </c>
      <c r="CJ29" s="25">
        <f t="shared" si="7"/>
        <v>2.8788420091338776E-3</v>
      </c>
      <c r="CK29" s="25">
        <f t="shared" si="8"/>
        <v>2.6374778834924889E-3</v>
      </c>
      <c r="CL29" s="25">
        <f t="shared" si="9"/>
        <v>2.742580763856649E-3</v>
      </c>
      <c r="CM29" s="25">
        <f t="shared" si="10"/>
        <v>2.7710060571418077E-3</v>
      </c>
      <c r="CN29" s="25">
        <f t="shared" si="11"/>
        <v>2.6847104535422067E-3</v>
      </c>
      <c r="CO29" s="25">
        <f t="shared" si="12"/>
        <v>2.825243223963601E-3</v>
      </c>
      <c r="CP29" s="25">
        <f t="shared" si="13"/>
        <v>2.7046744253595837E-3</v>
      </c>
    </row>
    <row r="30" spans="1:94" x14ac:dyDescent="0.3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68"/>
      <c r="O30" s="68"/>
      <c r="P30" s="68"/>
      <c r="CB30" s="25" t="str">
        <f t="shared" si="0"/>
        <v/>
      </c>
      <c r="CC30" s="25" t="str">
        <f t="shared" si="14"/>
        <v/>
      </c>
      <c r="CD30" s="25" t="str">
        <f t="shared" si="1"/>
        <v/>
      </c>
      <c r="CE30" s="25" t="str">
        <f t="shared" si="2"/>
        <v/>
      </c>
      <c r="CF30" s="25" t="str">
        <f t="shared" si="3"/>
        <v/>
      </c>
      <c r="CG30" s="25" t="str">
        <f t="shared" si="4"/>
        <v/>
      </c>
      <c r="CH30" s="25" t="str">
        <f t="shared" si="5"/>
        <v/>
      </c>
      <c r="CI30" s="25" t="str">
        <f t="shared" si="6"/>
        <v/>
      </c>
      <c r="CJ30" s="25" t="str">
        <f t="shared" si="7"/>
        <v/>
      </c>
      <c r="CK30" s="25" t="str">
        <f t="shared" si="8"/>
        <v/>
      </c>
      <c r="CL30" s="25" t="str">
        <f t="shared" si="9"/>
        <v/>
      </c>
      <c r="CM30" s="25" t="str">
        <f t="shared" si="10"/>
        <v/>
      </c>
      <c r="CN30" s="25" t="str">
        <f t="shared" si="11"/>
        <v/>
      </c>
      <c r="CO30" s="25" t="str">
        <f t="shared" si="12"/>
        <v/>
      </c>
      <c r="CP30" s="25" t="str">
        <f t="shared" si="13"/>
        <v/>
      </c>
    </row>
    <row r="31" spans="1:94" x14ac:dyDescent="0.3">
      <c r="A31" s="30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68"/>
      <c r="O31" s="68"/>
      <c r="P31" s="68"/>
      <c r="CB31" s="25" t="str">
        <f t="shared" si="0"/>
        <v/>
      </c>
      <c r="CC31" s="25" t="str">
        <f t="shared" si="14"/>
        <v/>
      </c>
      <c r="CD31" s="25" t="str">
        <f t="shared" si="1"/>
        <v/>
      </c>
      <c r="CE31" s="25" t="str">
        <f t="shared" si="2"/>
        <v/>
      </c>
      <c r="CF31" s="25" t="str">
        <f t="shared" si="3"/>
        <v/>
      </c>
      <c r="CG31" s="25" t="str">
        <f t="shared" si="4"/>
        <v/>
      </c>
      <c r="CH31" s="25" t="str">
        <f t="shared" si="5"/>
        <v/>
      </c>
      <c r="CI31" s="25" t="str">
        <f t="shared" si="6"/>
        <v/>
      </c>
      <c r="CJ31" s="25" t="str">
        <f t="shared" si="7"/>
        <v/>
      </c>
      <c r="CK31" s="25" t="str">
        <f t="shared" si="8"/>
        <v/>
      </c>
      <c r="CL31" s="25" t="str">
        <f t="shared" si="9"/>
        <v/>
      </c>
      <c r="CM31" s="25" t="str">
        <f t="shared" si="10"/>
        <v/>
      </c>
      <c r="CN31" s="25" t="str">
        <f t="shared" si="11"/>
        <v/>
      </c>
      <c r="CO31" s="25" t="str">
        <f t="shared" si="12"/>
        <v/>
      </c>
      <c r="CP31" s="25" t="str">
        <f t="shared" si="13"/>
        <v/>
      </c>
    </row>
    <row r="32" spans="1:94" x14ac:dyDescent="0.3">
      <c r="A32" s="30" t="s">
        <v>31</v>
      </c>
      <c r="B32" s="28">
        <v>49631.208442000003</v>
      </c>
      <c r="C32" s="28"/>
      <c r="D32" s="28">
        <v>37573.145209000002</v>
      </c>
      <c r="E32" s="28">
        <v>604.08814251000001</v>
      </c>
      <c r="F32" s="28">
        <v>598.74454691000005</v>
      </c>
      <c r="G32" s="28">
        <v>976.43871919000003</v>
      </c>
      <c r="H32" s="28">
        <v>190402.70595</v>
      </c>
      <c r="I32" s="28">
        <v>79.548566632000004</v>
      </c>
      <c r="J32" s="28">
        <v>1355.0820228</v>
      </c>
      <c r="K32" s="28">
        <v>6.7223393399999998E-2</v>
      </c>
      <c r="L32" s="28">
        <v>595.47341577999998</v>
      </c>
      <c r="M32" s="28">
        <v>46.002511400000003</v>
      </c>
      <c r="N32" s="68">
        <v>45.734829712</v>
      </c>
      <c r="O32" s="68">
        <v>10.037711485000001</v>
      </c>
      <c r="P32" s="68">
        <v>1.7666998842999999</v>
      </c>
      <c r="R32" s="30" t="s">
        <v>31</v>
      </c>
      <c r="S32" s="28">
        <v>0</v>
      </c>
      <c r="T32" s="28">
        <v>45.860216196688903</v>
      </c>
      <c r="U32" s="28">
        <v>79.765520254873394</v>
      </c>
      <c r="V32" s="28">
        <v>79.765520254873394</v>
      </c>
      <c r="W32" s="28">
        <v>0.18388094798610699</v>
      </c>
      <c r="X32" s="28">
        <v>1365.36861748821</v>
      </c>
      <c r="Y32" s="28">
        <v>10.065107317656199</v>
      </c>
      <c r="Z32" s="28">
        <v>1188996.9721601801</v>
      </c>
      <c r="AA32" s="28">
        <v>6.7407370634349206E-2</v>
      </c>
      <c r="AB32" s="28">
        <v>49767.135956348597</v>
      </c>
      <c r="AC32" s="28">
        <v>270.63144660487097</v>
      </c>
      <c r="AD32" s="28">
        <v>122826.179526294</v>
      </c>
      <c r="AE32" s="28">
        <v>361.958709748008</v>
      </c>
      <c r="AF32" s="28">
        <v>0</v>
      </c>
      <c r="AG32" s="28">
        <v>597.10452479092203</v>
      </c>
      <c r="AH32" s="28">
        <v>597.10452479092203</v>
      </c>
      <c r="AI32" s="28">
        <v>0</v>
      </c>
      <c r="AJ32" s="28">
        <v>31.803203546849499</v>
      </c>
      <c r="AK32" s="28">
        <v>9.5831547620819804E-4</v>
      </c>
      <c r="AL32" s="28">
        <v>0</v>
      </c>
      <c r="AM32" s="28">
        <v>46.128838322270497</v>
      </c>
      <c r="AN32" s="28">
        <v>1.77152919861712</v>
      </c>
      <c r="AO32" s="28">
        <v>0</v>
      </c>
      <c r="AP32" s="28">
        <v>0</v>
      </c>
      <c r="AQ32" s="28">
        <v>33908.453986421897</v>
      </c>
      <c r="AR32" s="28">
        <v>3767.6016993098301</v>
      </c>
      <c r="AS32" s="28">
        <v>37676.055685731699</v>
      </c>
      <c r="AT32" s="28">
        <v>0</v>
      </c>
      <c r="AU32" s="28">
        <v>94.229149329079604</v>
      </c>
      <c r="AV32" s="28">
        <v>0</v>
      </c>
      <c r="AW32" s="28">
        <v>102758.75235804</v>
      </c>
      <c r="AX32" s="28">
        <v>0</v>
      </c>
      <c r="AY32" s="28">
        <v>0</v>
      </c>
      <c r="AZ32" s="28">
        <v>0</v>
      </c>
      <c r="BA32" s="28">
        <v>0</v>
      </c>
      <c r="BB32" s="28">
        <v>33.861614857388403</v>
      </c>
      <c r="BC32" s="28">
        <v>0</v>
      </c>
      <c r="BD32" s="28">
        <v>605.772403971627</v>
      </c>
      <c r="BE32" s="28">
        <v>600.41418031118303</v>
      </c>
      <c r="BF32" s="28">
        <v>5.3582236604441098</v>
      </c>
      <c r="BG32" s="28">
        <v>0</v>
      </c>
      <c r="BH32" s="28">
        <v>0</v>
      </c>
      <c r="BI32" s="28">
        <v>394.392194870948</v>
      </c>
      <c r="BJ32" s="28">
        <v>0</v>
      </c>
      <c r="BK32" s="28">
        <v>8.4054199136890801</v>
      </c>
      <c r="BL32" s="28">
        <v>0</v>
      </c>
      <c r="BM32" s="28">
        <v>1.6510918282378999</v>
      </c>
      <c r="BN32" s="28">
        <v>21.0133930858645</v>
      </c>
      <c r="BO32" s="28">
        <v>84460.440155345394</v>
      </c>
      <c r="BP32" s="28">
        <v>0</v>
      </c>
      <c r="BQ32" s="28">
        <v>141.09046575505499</v>
      </c>
      <c r="BR32" s="28">
        <v>0</v>
      </c>
      <c r="BS32" s="28">
        <v>979.10139456009495</v>
      </c>
      <c r="BT32" s="28">
        <v>45564.248369397697</v>
      </c>
      <c r="BU32" s="28">
        <v>0</v>
      </c>
      <c r="BV32" s="28">
        <v>0</v>
      </c>
      <c r="BW32" s="28">
        <v>62.266053447903403</v>
      </c>
      <c r="BX32" s="28">
        <v>798.50306910218296</v>
      </c>
      <c r="BY32" s="28">
        <v>190922.77049289801</v>
      </c>
      <c r="BZ32" s="28">
        <v>93.744351239745697</v>
      </c>
      <c r="CB32" s="25">
        <f t="shared" si="0"/>
        <v>2.7387508508369563E-3</v>
      </c>
      <c r="CC32" s="25" t="str">
        <f t="shared" si="14"/>
        <v/>
      </c>
      <c r="CD32" s="25">
        <f t="shared" si="1"/>
        <v>2.7389369763765811E-3</v>
      </c>
      <c r="CE32" s="25">
        <f t="shared" si="2"/>
        <v>2.7881054818074125E-3</v>
      </c>
      <c r="CF32" s="25">
        <f t="shared" si="3"/>
        <v>2.7885571731711281E-3</v>
      </c>
      <c r="CG32" s="25">
        <f t="shared" si="4"/>
        <v>2.7269252209741598E-3</v>
      </c>
      <c r="CH32" s="25">
        <f t="shared" si="5"/>
        <v>2.7313926044442651E-3</v>
      </c>
      <c r="CI32" s="25">
        <f t="shared" si="6"/>
        <v>2.7273102716864847E-3</v>
      </c>
      <c r="CJ32" s="25">
        <f t="shared" si="7"/>
        <v>7.5911232789841543E-3</v>
      </c>
      <c r="CK32" s="25">
        <f t="shared" si="8"/>
        <v>2.7368037381642883E-3</v>
      </c>
      <c r="CL32" s="25">
        <f t="shared" si="9"/>
        <v>2.7391802349152486E-3</v>
      </c>
      <c r="CM32" s="25">
        <f t="shared" si="10"/>
        <v>2.7460875162240266E-3</v>
      </c>
      <c r="CN32" s="25">
        <f t="shared" si="11"/>
        <v>2.7415972788897001E-3</v>
      </c>
      <c r="CO32" s="25">
        <f t="shared" si="12"/>
        <v>2.7292907050713551E-3</v>
      </c>
      <c r="CP32" s="25">
        <f t="shared" si="13"/>
        <v>2.7335227448851891E-3</v>
      </c>
    </row>
    <row r="33" spans="1:94" x14ac:dyDescent="0.3">
      <c r="A33" s="30" t="s">
        <v>32</v>
      </c>
      <c r="B33" s="28">
        <v>600.0311749</v>
      </c>
      <c r="C33" s="28"/>
      <c r="D33" s="28">
        <v>420.47490226999997</v>
      </c>
      <c r="E33" s="28">
        <v>33.478049104</v>
      </c>
      <c r="F33" s="28">
        <v>33.465849673999998</v>
      </c>
      <c r="G33" s="28">
        <v>46.973024406</v>
      </c>
      <c r="H33" s="28">
        <v>4409.0628968999999</v>
      </c>
      <c r="I33" s="28">
        <v>0.66798830419999999</v>
      </c>
      <c r="J33" s="28">
        <v>29.343196407000001</v>
      </c>
      <c r="K33" s="28">
        <v>1.3533969999999999E-4</v>
      </c>
      <c r="L33" s="28">
        <v>4.9395583599000004</v>
      </c>
      <c r="M33" s="28">
        <v>0.43706885779999999</v>
      </c>
      <c r="N33" s="68">
        <v>0.78272452449999996</v>
      </c>
      <c r="O33" s="68">
        <v>0.12974161810000001</v>
      </c>
      <c r="P33" s="68">
        <v>1.5549304999999999E-2</v>
      </c>
      <c r="R33" s="30" t="s">
        <v>32</v>
      </c>
      <c r="S33" s="28">
        <v>0</v>
      </c>
      <c r="T33" s="28">
        <v>0.78487815745315004</v>
      </c>
      <c r="U33" s="28">
        <v>0.66981999875058995</v>
      </c>
      <c r="V33" s="28">
        <v>0.66981999875058995</v>
      </c>
      <c r="W33" s="28">
        <v>2.6000164627854199E-3</v>
      </c>
      <c r="X33" s="28">
        <v>29.899120316668601</v>
      </c>
      <c r="Y33" s="28">
        <v>0.130096024571867</v>
      </c>
      <c r="Z33" s="28">
        <v>13113.956999881</v>
      </c>
      <c r="AA33" s="28">
        <v>1.35701960378974E-4</v>
      </c>
      <c r="AB33" s="28">
        <v>601.67588660394495</v>
      </c>
      <c r="AC33" s="28">
        <v>0.88673053515377898</v>
      </c>
      <c r="AD33" s="28">
        <v>2118.8152030199099</v>
      </c>
      <c r="AE33" s="28">
        <v>1.4050168861983401</v>
      </c>
      <c r="AF33" s="28">
        <v>0</v>
      </c>
      <c r="AG33" s="28">
        <v>4.9530964904546302</v>
      </c>
      <c r="AH33" s="28">
        <v>4.9530964904546302</v>
      </c>
      <c r="AI33" s="28">
        <v>0</v>
      </c>
      <c r="AJ33" s="28">
        <v>9.6694657118490707E-2</v>
      </c>
      <c r="AK33" s="28">
        <v>0</v>
      </c>
      <c r="AL33" s="28">
        <v>0</v>
      </c>
      <c r="AM33" s="28">
        <v>0.43826957024753899</v>
      </c>
      <c r="AN33" s="28">
        <v>1.5593903023044E-2</v>
      </c>
      <c r="AO33" s="28">
        <v>0</v>
      </c>
      <c r="AP33" s="28">
        <v>0</v>
      </c>
      <c r="AQ33" s="28">
        <v>379.46318524446502</v>
      </c>
      <c r="AR33" s="28">
        <v>42.162318793630703</v>
      </c>
      <c r="AS33" s="28">
        <v>421.62550403809598</v>
      </c>
      <c r="AT33" s="28">
        <v>0</v>
      </c>
      <c r="AU33" s="28">
        <v>0.33998765551216098</v>
      </c>
      <c r="AV33" s="28">
        <v>0</v>
      </c>
      <c r="AW33" s="28">
        <v>2632.5768639540202</v>
      </c>
      <c r="AX33" s="28">
        <v>0</v>
      </c>
      <c r="AY33" s="28">
        <v>0</v>
      </c>
      <c r="AZ33" s="28">
        <v>0</v>
      </c>
      <c r="BA33" s="28">
        <v>0</v>
      </c>
      <c r="BB33" s="28">
        <v>1.89261600224871</v>
      </c>
      <c r="BC33" s="28">
        <v>0</v>
      </c>
      <c r="BD33" s="28">
        <v>33.5713538791315</v>
      </c>
      <c r="BE33" s="28">
        <v>33.559121022503597</v>
      </c>
      <c r="BF33" s="28">
        <v>1.2232856627920299E-2</v>
      </c>
      <c r="BG33" s="28">
        <v>0</v>
      </c>
      <c r="BH33" s="28">
        <v>0</v>
      </c>
      <c r="BI33" s="28">
        <v>22.043878686486099</v>
      </c>
      <c r="BJ33" s="28">
        <v>0</v>
      </c>
      <c r="BK33" s="28">
        <v>0.46980435933134002</v>
      </c>
      <c r="BL33" s="28">
        <v>0</v>
      </c>
      <c r="BM33" s="28">
        <v>9.2283907339738097E-2</v>
      </c>
      <c r="BN33" s="28">
        <v>1.1745094660956701</v>
      </c>
      <c r="BO33" s="28">
        <v>1703.8051459773601</v>
      </c>
      <c r="BP33" s="28">
        <v>0</v>
      </c>
      <c r="BQ33" s="28">
        <v>7.8860286010020104</v>
      </c>
      <c r="BR33" s="28">
        <v>0</v>
      </c>
      <c r="BS33" s="28">
        <v>47.101748316209097</v>
      </c>
      <c r="BT33" s="28">
        <v>1637.68204972171</v>
      </c>
      <c r="BU33" s="28">
        <v>0</v>
      </c>
      <c r="BV33" s="28">
        <v>0</v>
      </c>
      <c r="BW33" s="28">
        <v>16.5409510442821</v>
      </c>
      <c r="BX33" s="28">
        <v>50.307587731701801</v>
      </c>
      <c r="BY33" s="28">
        <v>4421.1303619438204</v>
      </c>
      <c r="BZ33" s="28">
        <v>3.0828408017695299</v>
      </c>
      <c r="CB33" s="25">
        <f t="shared" si="0"/>
        <v>2.7410437536333904E-3</v>
      </c>
      <c r="CC33" s="25" t="str">
        <f t="shared" si="14"/>
        <v/>
      </c>
      <c r="CD33" s="25">
        <f t="shared" si="1"/>
        <v>2.7364338796068565E-3</v>
      </c>
      <c r="CE33" s="25">
        <f t="shared" si="2"/>
        <v>2.7870433800263462E-3</v>
      </c>
      <c r="CF33" s="25">
        <f t="shared" si="3"/>
        <v>2.78706052325522E-3</v>
      </c>
      <c r="CG33" s="25">
        <f t="shared" si="4"/>
        <v>2.7403794377066806E-3</v>
      </c>
      <c r="CH33" s="25">
        <f t="shared" si="5"/>
        <v>2.7369682234075297E-3</v>
      </c>
      <c r="CI33" s="25">
        <f t="shared" si="6"/>
        <v>2.7421057211228302E-3</v>
      </c>
      <c r="CJ33" s="25">
        <f t="shared" si="7"/>
        <v>1.8945581182013997E-2</v>
      </c>
      <c r="CK33" s="25">
        <f t="shared" si="8"/>
        <v>2.6766749074662115E-3</v>
      </c>
      <c r="CL33" s="25">
        <f t="shared" si="9"/>
        <v>2.7407572839981383E-3</v>
      </c>
      <c r="CM33" s="25">
        <f t="shared" si="10"/>
        <v>2.7471928647188979E-3</v>
      </c>
      <c r="CN33" s="25">
        <f t="shared" si="11"/>
        <v>2.7514571036672242E-3</v>
      </c>
      <c r="CO33" s="25">
        <f t="shared" si="12"/>
        <v>2.7316328951117919E-3</v>
      </c>
      <c r="CP33" s="25">
        <f t="shared" si="13"/>
        <v>2.8681682585813707E-3</v>
      </c>
    </row>
    <row r="34" spans="1:94" x14ac:dyDescent="0.3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68"/>
      <c r="O34" s="68"/>
      <c r="P34" s="68"/>
      <c r="CB34" s="25" t="str">
        <f t="shared" si="0"/>
        <v/>
      </c>
      <c r="CC34" s="25" t="str">
        <f t="shared" si="14"/>
        <v/>
      </c>
      <c r="CD34" s="25" t="str">
        <f t="shared" si="1"/>
        <v/>
      </c>
      <c r="CE34" s="25" t="str">
        <f t="shared" si="2"/>
        <v/>
      </c>
      <c r="CF34" s="25" t="str">
        <f t="shared" si="3"/>
        <v/>
      </c>
      <c r="CG34" s="25" t="str">
        <f t="shared" si="4"/>
        <v/>
      </c>
      <c r="CH34" s="25" t="str">
        <f t="shared" si="5"/>
        <v/>
      </c>
      <c r="CI34" s="25" t="str">
        <f t="shared" si="6"/>
        <v/>
      </c>
      <c r="CJ34" s="25" t="str">
        <f t="shared" si="7"/>
        <v/>
      </c>
      <c r="CK34" s="25" t="str">
        <f t="shared" si="8"/>
        <v/>
      </c>
      <c r="CL34" s="25" t="str">
        <f t="shared" si="9"/>
        <v/>
      </c>
      <c r="CM34" s="25" t="str">
        <f t="shared" si="10"/>
        <v/>
      </c>
      <c r="CN34" s="25" t="str">
        <f t="shared" si="11"/>
        <v/>
      </c>
      <c r="CO34" s="25" t="str">
        <f t="shared" si="12"/>
        <v/>
      </c>
      <c r="CP34" s="25" t="str">
        <f t="shared" si="13"/>
        <v/>
      </c>
    </row>
    <row r="35" spans="1:94" x14ac:dyDescent="0.3">
      <c r="A35" s="30" t="s">
        <v>34</v>
      </c>
      <c r="B35" s="28">
        <v>26966.853895</v>
      </c>
      <c r="C35" s="28"/>
      <c r="D35" s="28">
        <v>38963.235258000001</v>
      </c>
      <c r="E35" s="28">
        <v>1184.0967456000001</v>
      </c>
      <c r="F35" s="28">
        <v>1155.2817964000001</v>
      </c>
      <c r="G35" s="28">
        <v>2534.8411974999999</v>
      </c>
      <c r="H35" s="28">
        <v>456283.31293000001</v>
      </c>
      <c r="I35" s="28">
        <v>151.49425339999999</v>
      </c>
      <c r="J35" s="28">
        <v>4594.2906779000004</v>
      </c>
      <c r="K35" s="28">
        <v>0.36518667780000003</v>
      </c>
      <c r="L35" s="28">
        <v>2652.0211699000001</v>
      </c>
      <c r="M35" s="28">
        <v>7.8455206177000001</v>
      </c>
      <c r="N35" s="68">
        <v>6.7061244643000002</v>
      </c>
      <c r="O35" s="68">
        <v>5.0815384182000001</v>
      </c>
      <c r="P35" s="68">
        <v>1.9956960993999999</v>
      </c>
      <c r="R35" s="30" t="s">
        <v>34</v>
      </c>
      <c r="S35" s="28">
        <v>0</v>
      </c>
      <c r="T35" s="28">
        <v>6.7244677496203096</v>
      </c>
      <c r="U35" s="28">
        <v>151.90940085252299</v>
      </c>
      <c r="V35" s="28">
        <v>151.90940085252299</v>
      </c>
      <c r="W35" s="28">
        <v>5.9667820859802597E-3</v>
      </c>
      <c r="X35" s="28">
        <v>4606.8520984344696</v>
      </c>
      <c r="Y35" s="28">
        <v>5.0954477421780204</v>
      </c>
      <c r="Z35" s="28">
        <v>439041.71267503197</v>
      </c>
      <c r="AA35" s="28">
        <v>0.366185651082855</v>
      </c>
      <c r="AB35" s="28">
        <v>27040.604027712201</v>
      </c>
      <c r="AC35" s="28">
        <v>2637.1584811497801</v>
      </c>
      <c r="AD35" s="28">
        <v>73675.852269149604</v>
      </c>
      <c r="AE35" s="28">
        <v>4375.0231054124397</v>
      </c>
      <c r="AF35" s="28">
        <v>0</v>
      </c>
      <c r="AG35" s="28">
        <v>2659.2791410199002</v>
      </c>
      <c r="AH35" s="28">
        <v>2659.2791410199002</v>
      </c>
      <c r="AI35" s="28">
        <v>0</v>
      </c>
      <c r="AJ35" s="28">
        <v>153.176771813888</v>
      </c>
      <c r="AK35" s="28">
        <v>0</v>
      </c>
      <c r="AL35" s="28">
        <v>0</v>
      </c>
      <c r="AM35" s="28">
        <v>7.8670094402619197</v>
      </c>
      <c r="AN35" s="28">
        <v>2.0011716733332401</v>
      </c>
      <c r="AO35" s="28">
        <v>0</v>
      </c>
      <c r="AP35" s="28">
        <v>0</v>
      </c>
      <c r="AQ35" s="28">
        <v>35162.863399857699</v>
      </c>
      <c r="AR35" s="28">
        <v>3906.98463249723</v>
      </c>
      <c r="AS35" s="28">
        <v>39069.848032354901</v>
      </c>
      <c r="AT35" s="28">
        <v>0</v>
      </c>
      <c r="AU35" s="28">
        <v>430.07194463880103</v>
      </c>
      <c r="AV35" s="28">
        <v>0</v>
      </c>
      <c r="AW35" s="28">
        <v>343241.81690849998</v>
      </c>
      <c r="AX35" s="28">
        <v>0</v>
      </c>
      <c r="AY35" s="28">
        <v>0</v>
      </c>
      <c r="AZ35" s="28">
        <v>0</v>
      </c>
      <c r="BA35" s="28">
        <v>0</v>
      </c>
      <c r="BB35" s="28">
        <v>65.336275659319796</v>
      </c>
      <c r="BC35" s="28">
        <v>0</v>
      </c>
      <c r="BD35" s="28">
        <v>1187.3957345835699</v>
      </c>
      <c r="BE35" s="28">
        <v>1158.50189517485</v>
      </c>
      <c r="BF35" s="28">
        <v>28.8938394087204</v>
      </c>
      <c r="BG35" s="28">
        <v>0</v>
      </c>
      <c r="BH35" s="28">
        <v>0</v>
      </c>
      <c r="BI35" s="28">
        <v>760.98169215760799</v>
      </c>
      <c r="BJ35" s="28">
        <v>0</v>
      </c>
      <c r="BK35" s="28">
        <v>16.218241978868601</v>
      </c>
      <c r="BL35" s="28">
        <v>0</v>
      </c>
      <c r="BM35" s="28">
        <v>3.1856885537128599</v>
      </c>
      <c r="BN35" s="28">
        <v>40.545479475520501</v>
      </c>
      <c r="BO35" s="28">
        <v>93220.155493470302</v>
      </c>
      <c r="BP35" s="28">
        <v>0</v>
      </c>
      <c r="BQ35" s="28">
        <v>272.23451734982302</v>
      </c>
      <c r="BR35" s="28">
        <v>0</v>
      </c>
      <c r="BS35" s="28">
        <v>2541.7781675808101</v>
      </c>
      <c r="BT35" s="28">
        <v>274219.73977627902</v>
      </c>
      <c r="BU35" s="28">
        <v>0</v>
      </c>
      <c r="BV35" s="28">
        <v>0</v>
      </c>
      <c r="BW35" s="28">
        <v>431.50596146282498</v>
      </c>
      <c r="BX35" s="28">
        <v>13418.312921893499</v>
      </c>
      <c r="BY35" s="28">
        <v>457531.41160601098</v>
      </c>
      <c r="BZ35" s="28">
        <v>248.35961447375001</v>
      </c>
      <c r="CB35" s="25">
        <f t="shared" ref="CB35:CB63" si="15">IF(B35=0,"",(AB35-B35)/B35)</f>
        <v>2.7348437826436654E-3</v>
      </c>
      <c r="CC35" s="25" t="str">
        <f t="shared" si="14"/>
        <v/>
      </c>
      <c r="CD35" s="25">
        <f t="shared" ref="CD35:CD63" si="16">IF(D35=0,"",(AS35-D35)/D35)</f>
        <v>2.7362402954721411E-3</v>
      </c>
      <c r="CE35" s="25">
        <f t="shared" ref="CE35:CE63" si="17">IF(E35=0,"",(BD35-E35)/E35)</f>
        <v>2.7860806102445808E-3</v>
      </c>
      <c r="CF35" s="25">
        <f t="shared" ref="CF35:CF63" si="18">IF(F35=0,"",(BE35-F35)/F35)</f>
        <v>2.7872842668205744E-3</v>
      </c>
      <c r="CG35" s="25">
        <f t="shared" ref="CG35:CG63" si="19">IF(G35=0,"",(BS35-G35)/G35)</f>
        <v>2.7366487840152637E-3</v>
      </c>
      <c r="CH35" s="25">
        <f t="shared" ref="CH35:CH63" si="20">IF(H35=0,"",(BY35-H35)/H35)</f>
        <v>2.7353590206846802E-3</v>
      </c>
      <c r="CI35" s="25">
        <f t="shared" ref="CI35:CI63" si="21">IF(I35=0,"",(V35-I35)/I35)</f>
        <v>2.7403511566003826E-3</v>
      </c>
      <c r="CJ35" s="25">
        <f t="shared" ref="CJ35:CJ55" si="22">IF(J35=0,"",(X35-J35)/J35)</f>
        <v>2.7341370877758207E-3</v>
      </c>
      <c r="CK35" s="25">
        <f t="shared" ref="CK35:CK63" si="23">IF(K35=0,"",(AA35-K35)/K35)</f>
        <v>2.7355140359256987E-3</v>
      </c>
      <c r="CL35" s="25">
        <f t="shared" ref="CL35:CL63" si="24">IF(L35=0,"",(AH35-L35)/L35)</f>
        <v>2.7367696767570393E-3</v>
      </c>
      <c r="CM35" s="25">
        <f t="shared" ref="CM35:CM63" si="25">IF(M35=0,"",(AM35-M35)/M35)</f>
        <v>2.7389925549923953E-3</v>
      </c>
      <c r="CN35" s="25">
        <f t="shared" ref="CN35:CN55" si="26">IF(N35=0,"",(T35-N35)/N35)</f>
        <v>2.7353034406026474E-3</v>
      </c>
      <c r="CO35" s="25">
        <f t="shared" ref="CO35:CO55" si="27">IF(O35=0,"",(Y35-O35)/O35)</f>
        <v>2.7372269642206835E-3</v>
      </c>
      <c r="CP35" s="25">
        <f t="shared" ref="CP35:CP55" si="28">IF(P35=0,"",(AN35-P35)/P35)</f>
        <v>2.7436912538368833E-3</v>
      </c>
    </row>
    <row r="36" spans="1:94" x14ac:dyDescent="0.3">
      <c r="A36" s="30" t="s">
        <v>35</v>
      </c>
      <c r="B36" s="28">
        <v>8488.8920195999999</v>
      </c>
      <c r="C36" s="28"/>
      <c r="D36" s="28">
        <v>11852.937458</v>
      </c>
      <c r="E36" s="28">
        <v>161.25525517</v>
      </c>
      <c r="F36" s="28">
        <v>157.54274479</v>
      </c>
      <c r="G36" s="28">
        <v>951.79203007000001</v>
      </c>
      <c r="H36" s="28">
        <v>30475.284921999999</v>
      </c>
      <c r="I36" s="28">
        <v>42.946135310000003</v>
      </c>
      <c r="J36" s="28">
        <v>1306.7580043</v>
      </c>
      <c r="K36" s="28">
        <v>4.6696417099999998E-2</v>
      </c>
      <c r="L36" s="28">
        <v>163.72552232000001</v>
      </c>
      <c r="M36" s="28">
        <v>7.1964720291999997</v>
      </c>
      <c r="N36" s="68">
        <v>3.0516384914999999</v>
      </c>
      <c r="O36" s="68">
        <v>0.9407152621</v>
      </c>
      <c r="P36" s="68">
        <v>0.61935017140000004</v>
      </c>
      <c r="R36" s="30" t="s">
        <v>35</v>
      </c>
      <c r="S36" s="28">
        <v>0</v>
      </c>
      <c r="T36" s="28">
        <v>3.0599835666993198</v>
      </c>
      <c r="U36" s="28">
        <v>43.063601263170497</v>
      </c>
      <c r="V36" s="28">
        <v>43.063601263170497</v>
      </c>
      <c r="W36" s="28">
        <v>5.3449334772456801E-2</v>
      </c>
      <c r="X36" s="28">
        <v>1310.52381258121</v>
      </c>
      <c r="Y36" s="28">
        <v>0.94329607696069695</v>
      </c>
      <c r="Z36" s="28">
        <v>49934.007875367497</v>
      </c>
      <c r="AA36" s="28">
        <v>4.68260105871856E-2</v>
      </c>
      <c r="AB36" s="28">
        <v>8512.1276134433501</v>
      </c>
      <c r="AC36" s="28">
        <v>194.18590975155499</v>
      </c>
      <c r="AD36" s="28">
        <v>8115.3984407236303</v>
      </c>
      <c r="AE36" s="28">
        <v>168.50371135382801</v>
      </c>
      <c r="AF36" s="28">
        <v>0</v>
      </c>
      <c r="AG36" s="28">
        <v>164.173177779203</v>
      </c>
      <c r="AH36" s="28">
        <v>164.173177779203</v>
      </c>
      <c r="AI36" s="28">
        <v>0</v>
      </c>
      <c r="AJ36" s="28">
        <v>35.668678007334996</v>
      </c>
      <c r="AK36" s="28">
        <v>0</v>
      </c>
      <c r="AL36" s="28">
        <v>0</v>
      </c>
      <c r="AM36" s="28">
        <v>7.2161842273888102</v>
      </c>
      <c r="AN36" s="28">
        <v>0.621051131661847</v>
      </c>
      <c r="AO36" s="28">
        <v>0</v>
      </c>
      <c r="AP36" s="28">
        <v>0</v>
      </c>
      <c r="AQ36" s="28">
        <v>10696.8547469554</v>
      </c>
      <c r="AR36" s="28">
        <v>1188.5366178084901</v>
      </c>
      <c r="AS36" s="28">
        <v>11885.3913647639</v>
      </c>
      <c r="AT36" s="28">
        <v>0</v>
      </c>
      <c r="AU36" s="28">
        <v>91.229988367719002</v>
      </c>
      <c r="AV36" s="28">
        <v>0</v>
      </c>
      <c r="AW36" s="28">
        <v>20362.300502829999</v>
      </c>
      <c r="AX36" s="28">
        <v>0</v>
      </c>
      <c r="AY36" s="28">
        <v>0</v>
      </c>
      <c r="AZ36" s="28">
        <v>0</v>
      </c>
      <c r="BA36" s="28">
        <v>0</v>
      </c>
      <c r="BB36" s="28">
        <v>8.90972629663848</v>
      </c>
      <c r="BC36" s="28">
        <v>0</v>
      </c>
      <c r="BD36" s="28">
        <v>161.704759621671</v>
      </c>
      <c r="BE36" s="28">
        <v>157.98208310254799</v>
      </c>
      <c r="BF36" s="28">
        <v>3.7226765191223401</v>
      </c>
      <c r="BG36" s="28">
        <v>0</v>
      </c>
      <c r="BH36" s="28">
        <v>0</v>
      </c>
      <c r="BI36" s="28">
        <v>103.773331321616</v>
      </c>
      <c r="BJ36" s="28">
        <v>0</v>
      </c>
      <c r="BK36" s="28">
        <v>2.2116419936109901</v>
      </c>
      <c r="BL36" s="28">
        <v>0</v>
      </c>
      <c r="BM36" s="28">
        <v>0.43442861673374</v>
      </c>
      <c r="BN36" s="28">
        <v>5.5290758800509296</v>
      </c>
      <c r="BO36" s="28">
        <v>7838.2122129853897</v>
      </c>
      <c r="BP36" s="28">
        <v>0</v>
      </c>
      <c r="BQ36" s="28">
        <v>37.1238789938987</v>
      </c>
      <c r="BR36" s="28">
        <v>0</v>
      </c>
      <c r="BS36" s="28">
        <v>954.39506213327002</v>
      </c>
      <c r="BT36" s="28">
        <v>15178.284598800399</v>
      </c>
      <c r="BU36" s="28">
        <v>0</v>
      </c>
      <c r="BV36" s="28">
        <v>0</v>
      </c>
      <c r="BW36" s="28">
        <v>51.412127993230897</v>
      </c>
      <c r="BX36" s="28">
        <v>667.21415614997898</v>
      </c>
      <c r="BY36" s="28">
        <v>30558.724787446801</v>
      </c>
      <c r="BZ36" s="28">
        <v>16.720110471038499</v>
      </c>
      <c r="CB36" s="25">
        <f t="shared" si="15"/>
        <v>2.7371762757379364E-3</v>
      </c>
      <c r="CC36" s="25" t="str">
        <f t="shared" si="14"/>
        <v/>
      </c>
      <c r="CD36" s="25">
        <f t="shared" si="16"/>
        <v>2.7380475834701558E-3</v>
      </c>
      <c r="CE36" s="25">
        <f t="shared" si="17"/>
        <v>2.7875336602030312E-3</v>
      </c>
      <c r="CF36" s="25">
        <f t="shared" si="18"/>
        <v>2.7886927648341667E-3</v>
      </c>
      <c r="CG36" s="25">
        <f t="shared" si="19"/>
        <v>2.7348748266767535E-3</v>
      </c>
      <c r="CH36" s="25">
        <f t="shared" si="20"/>
        <v>2.7379519390995865E-3</v>
      </c>
      <c r="CI36" s="25">
        <f t="shared" si="21"/>
        <v>2.7351926389321173E-3</v>
      </c>
      <c r="CJ36" s="25">
        <f t="shared" si="22"/>
        <v>2.8817946925277973E-3</v>
      </c>
      <c r="CK36" s="25">
        <f t="shared" si="23"/>
        <v>2.775234059351454E-3</v>
      </c>
      <c r="CL36" s="25">
        <f t="shared" si="24"/>
        <v>2.7341825077708587E-3</v>
      </c>
      <c r="CM36" s="25">
        <f t="shared" si="25"/>
        <v>2.7391474751555095E-3</v>
      </c>
      <c r="CN36" s="25">
        <f t="shared" si="26"/>
        <v>2.7346211625538901E-3</v>
      </c>
      <c r="CO36" s="25">
        <f t="shared" si="27"/>
        <v>2.7434601783069604E-3</v>
      </c>
      <c r="CP36" s="25">
        <f t="shared" si="28"/>
        <v>2.7463627853723752E-3</v>
      </c>
    </row>
    <row r="37" spans="1:94" x14ac:dyDescent="0.3">
      <c r="A37" s="30" t="s">
        <v>36</v>
      </c>
      <c r="B37" s="28">
        <v>87385.367903000006</v>
      </c>
      <c r="C37" s="28"/>
      <c r="D37" s="28">
        <v>76957.005585999999</v>
      </c>
      <c r="E37" s="28">
        <v>2309.4280640000002</v>
      </c>
      <c r="F37" s="28">
        <v>2283.3241177</v>
      </c>
      <c r="G37" s="28">
        <v>233.59636176000001</v>
      </c>
      <c r="H37" s="28">
        <v>191091.49598000001</v>
      </c>
      <c r="I37" s="28">
        <v>417.47376138999999</v>
      </c>
      <c r="J37" s="28">
        <v>999.86807655999996</v>
      </c>
      <c r="K37" s="28">
        <v>0.244395793</v>
      </c>
      <c r="L37" s="28">
        <v>2574.8638663000002</v>
      </c>
      <c r="M37" s="28">
        <v>314.72920199999999</v>
      </c>
      <c r="N37" s="68">
        <v>277.24832731999999</v>
      </c>
      <c r="O37" s="68">
        <v>65.247401248000003</v>
      </c>
      <c r="P37" s="68">
        <v>11.104503716</v>
      </c>
      <c r="R37" s="30" t="s">
        <v>36</v>
      </c>
      <c r="S37" s="28">
        <v>0</v>
      </c>
      <c r="T37" s="28">
        <v>278.00556504521501</v>
      </c>
      <c r="U37" s="28">
        <v>418.749251266839</v>
      </c>
      <c r="V37" s="28">
        <v>418.749251266839</v>
      </c>
      <c r="W37" s="28">
        <v>0.71948057896901096</v>
      </c>
      <c r="X37" s="28">
        <v>1085.0580101395601</v>
      </c>
      <c r="Y37" s="28">
        <v>65.426015946582595</v>
      </c>
      <c r="Z37" s="28">
        <v>399741.76048265002</v>
      </c>
      <c r="AA37" s="28">
        <v>0.24507266704080999</v>
      </c>
      <c r="AB37" s="28">
        <v>87624.424123573495</v>
      </c>
      <c r="AC37" s="28">
        <v>563.56225504876898</v>
      </c>
      <c r="AD37" s="28">
        <v>60355.769433795198</v>
      </c>
      <c r="AE37" s="28">
        <v>479.30545905272197</v>
      </c>
      <c r="AF37" s="28">
        <v>0</v>
      </c>
      <c r="AG37" s="28">
        <v>2583.9411363408299</v>
      </c>
      <c r="AH37" s="28">
        <v>2583.9411363408299</v>
      </c>
      <c r="AI37" s="28">
        <v>0</v>
      </c>
      <c r="AJ37" s="28">
        <v>113.621009742954</v>
      </c>
      <c r="AK37" s="28">
        <v>0</v>
      </c>
      <c r="AL37" s="28">
        <v>0</v>
      </c>
      <c r="AM37" s="28">
        <v>315.59471356346899</v>
      </c>
      <c r="AN37" s="28">
        <v>11.1348051641151</v>
      </c>
      <c r="AO37" s="28">
        <v>0</v>
      </c>
      <c r="AP37" s="28">
        <v>0</v>
      </c>
      <c r="AQ37" s="28">
        <v>69450.754153487898</v>
      </c>
      <c r="AR37" s="28">
        <v>7716.7577832424404</v>
      </c>
      <c r="AS37" s="28">
        <v>77167.511936730298</v>
      </c>
      <c r="AT37" s="28">
        <v>0</v>
      </c>
      <c r="AU37" s="28">
        <v>362.470252830569</v>
      </c>
      <c r="AV37" s="28">
        <v>0</v>
      </c>
      <c r="AW37" s="28">
        <v>128938.735127365</v>
      </c>
      <c r="AX37" s="28">
        <v>0</v>
      </c>
      <c r="AY37" s="28">
        <v>0</v>
      </c>
      <c r="AZ37" s="28">
        <v>0</v>
      </c>
      <c r="BA37" s="28">
        <v>0</v>
      </c>
      <c r="BB37" s="28">
        <v>129.13178388928301</v>
      </c>
      <c r="BC37" s="28">
        <v>0</v>
      </c>
      <c r="BD37" s="28">
        <v>2315.8631604887601</v>
      </c>
      <c r="BE37" s="28">
        <v>2289.6867217546501</v>
      </c>
      <c r="BF37" s="28">
        <v>26.1764387341061</v>
      </c>
      <c r="BG37" s="28">
        <v>0</v>
      </c>
      <c r="BH37" s="28">
        <v>0</v>
      </c>
      <c r="BI37" s="28">
        <v>1504.0201260404399</v>
      </c>
      <c r="BJ37" s="28">
        <v>0</v>
      </c>
      <c r="BK37" s="28">
        <v>32.054069562658</v>
      </c>
      <c r="BL37" s="28">
        <v>0</v>
      </c>
      <c r="BM37" s="28">
        <v>6.29632149870202</v>
      </c>
      <c r="BN37" s="28">
        <v>80.135121317482103</v>
      </c>
      <c r="BO37" s="28">
        <v>53967.709556512797</v>
      </c>
      <c r="BP37" s="28">
        <v>0</v>
      </c>
      <c r="BQ37" s="28">
        <v>538.04929944608796</v>
      </c>
      <c r="BR37" s="28">
        <v>0</v>
      </c>
      <c r="BS37" s="28">
        <v>234.23517414243</v>
      </c>
      <c r="BT37" s="28">
        <v>92491.830182460399</v>
      </c>
      <c r="BU37" s="28">
        <v>0</v>
      </c>
      <c r="BV37" s="28">
        <v>0</v>
      </c>
      <c r="BW37" s="28">
        <v>571.58506326969996</v>
      </c>
      <c r="BX37" s="28">
        <v>4235.9047893051902</v>
      </c>
      <c r="BY37" s="28">
        <v>191614.18690917501</v>
      </c>
      <c r="BZ37" s="28">
        <v>181.37354743940301</v>
      </c>
      <c r="CB37" s="25">
        <f t="shared" si="15"/>
        <v>2.7356550222326476E-3</v>
      </c>
      <c r="CC37" s="25" t="str">
        <f t="shared" si="14"/>
        <v/>
      </c>
      <c r="CD37" s="25">
        <f t="shared" si="16"/>
        <v>2.7353760600138748E-3</v>
      </c>
      <c r="CE37" s="25">
        <f t="shared" si="17"/>
        <v>2.7864459556337503E-3</v>
      </c>
      <c r="CF37" s="25">
        <f t="shared" si="18"/>
        <v>2.7865531683951921E-3</v>
      </c>
      <c r="CG37" s="25">
        <f t="shared" si="19"/>
        <v>2.7346846398503153E-3</v>
      </c>
      <c r="CH37" s="25">
        <f t="shared" si="20"/>
        <v>2.7352914188798392E-3</v>
      </c>
      <c r="CI37" s="25">
        <f t="shared" si="21"/>
        <v>3.0552575869491664E-3</v>
      </c>
      <c r="CJ37" s="25">
        <f t="shared" si="22"/>
        <v>8.5201173611475015E-2</v>
      </c>
      <c r="CK37" s="25">
        <f t="shared" si="23"/>
        <v>2.7695813929578903E-3</v>
      </c>
      <c r="CL37" s="25">
        <f t="shared" si="24"/>
        <v>3.5253397896617632E-3</v>
      </c>
      <c r="CM37" s="25">
        <f t="shared" si="25"/>
        <v>2.7500198836617621E-3</v>
      </c>
      <c r="CN37" s="25">
        <f t="shared" si="26"/>
        <v>2.7312616546141203E-3</v>
      </c>
      <c r="CO37" s="25">
        <f t="shared" si="27"/>
        <v>2.7374990446545526E-3</v>
      </c>
      <c r="CP37" s="25">
        <f t="shared" si="28"/>
        <v>2.7287530258052165E-3</v>
      </c>
    </row>
    <row r="38" spans="1:94" x14ac:dyDescent="0.3">
      <c r="A38" s="30" t="s">
        <v>37</v>
      </c>
      <c r="B38" s="28">
        <v>37.304912289000001</v>
      </c>
      <c r="C38" s="28"/>
      <c r="D38" s="28">
        <v>26.819746083999998</v>
      </c>
      <c r="E38" s="28">
        <v>0.93402499999999999</v>
      </c>
      <c r="F38" s="28">
        <v>0.93402499999999999</v>
      </c>
      <c r="G38" s="28">
        <v>4.4755177299999997E-2</v>
      </c>
      <c r="H38" s="28">
        <v>35.890127618999998</v>
      </c>
      <c r="I38" s="28">
        <v>6.2750876100000005E-2</v>
      </c>
      <c r="J38" s="28">
        <v>0.85611781649999996</v>
      </c>
      <c r="K38" s="28"/>
      <c r="L38" s="28">
        <v>0.4222221773</v>
      </c>
      <c r="M38" s="28">
        <v>3.98706136E-2</v>
      </c>
      <c r="N38" s="68">
        <v>5.8432132999999997E-2</v>
      </c>
      <c r="O38" s="68">
        <v>9.1345460000000003E-3</v>
      </c>
      <c r="P38" s="68">
        <v>1.2851099000000001E-3</v>
      </c>
      <c r="R38" s="30" t="s">
        <v>37</v>
      </c>
      <c r="S38" s="28">
        <v>0</v>
      </c>
      <c r="T38" s="28">
        <v>5.8593235322343597E-2</v>
      </c>
      <c r="U38" s="28">
        <v>6.2922953934026707E-2</v>
      </c>
      <c r="V38" s="28">
        <v>6.2922953934026707E-2</v>
      </c>
      <c r="W38" s="28">
        <v>3.4710118553547299E-4</v>
      </c>
      <c r="X38" s="28">
        <v>0.866474117634222</v>
      </c>
      <c r="Y38" s="28">
        <v>9.1589225594339192E-3</v>
      </c>
      <c r="Z38" s="28">
        <v>125.630798752625</v>
      </c>
      <c r="AA38" s="28">
        <v>0</v>
      </c>
      <c r="AB38" s="28">
        <v>37.407174060417603</v>
      </c>
      <c r="AC38" s="28">
        <v>1.80667090256122E-2</v>
      </c>
      <c r="AD38" s="28">
        <v>20.234862428280799</v>
      </c>
      <c r="AE38" s="28">
        <v>9.17674773194007E-3</v>
      </c>
      <c r="AF38" s="28">
        <v>0</v>
      </c>
      <c r="AG38" s="28">
        <v>0.42337955786306197</v>
      </c>
      <c r="AH38" s="28">
        <v>0.42337955786306197</v>
      </c>
      <c r="AI38" s="28">
        <v>0</v>
      </c>
      <c r="AJ38" s="28">
        <v>8.9508062897864799E-3</v>
      </c>
      <c r="AK38" s="28">
        <v>0</v>
      </c>
      <c r="AL38" s="28">
        <v>0</v>
      </c>
      <c r="AM38" s="28">
        <v>3.9979985762992103E-2</v>
      </c>
      <c r="AN38" s="28">
        <v>1.2886095369301601E-3</v>
      </c>
      <c r="AO38" s="28">
        <v>0</v>
      </c>
      <c r="AP38" s="28">
        <v>0</v>
      </c>
      <c r="AQ38" s="28">
        <v>24.204006018618099</v>
      </c>
      <c r="AR38" s="28">
        <v>2.68931338150434</v>
      </c>
      <c r="AS38" s="28">
        <v>26.8933194001225</v>
      </c>
      <c r="AT38" s="28">
        <v>0</v>
      </c>
      <c r="AU38" s="28">
        <v>3.4715222143223201E-2</v>
      </c>
      <c r="AV38" s="28">
        <v>0</v>
      </c>
      <c r="AW38" s="28">
        <v>18.893238439789101</v>
      </c>
      <c r="AX38" s="28">
        <v>0</v>
      </c>
      <c r="AY38" s="28">
        <v>0</v>
      </c>
      <c r="AZ38" s="28">
        <v>0</v>
      </c>
      <c r="BA38" s="28">
        <v>0</v>
      </c>
      <c r="BB38" s="28">
        <v>5.2823161758627002E-2</v>
      </c>
      <c r="BC38" s="28">
        <v>0</v>
      </c>
      <c r="BD38" s="28">
        <v>0.93664184262305905</v>
      </c>
      <c r="BE38" s="28">
        <v>0.93664184262305905</v>
      </c>
      <c r="BF38" s="28">
        <v>0</v>
      </c>
      <c r="BG38" s="28">
        <v>0</v>
      </c>
      <c r="BH38" s="28">
        <v>0</v>
      </c>
      <c r="BI38" s="28">
        <v>0.61525488185981903</v>
      </c>
      <c r="BJ38" s="28">
        <v>0</v>
      </c>
      <c r="BK38" s="28">
        <v>1.31119892855371E-2</v>
      </c>
      <c r="BL38" s="28">
        <v>0</v>
      </c>
      <c r="BM38" s="28">
        <v>2.57559814150366E-3</v>
      </c>
      <c r="BN38" s="28">
        <v>3.2780376659667002E-2</v>
      </c>
      <c r="BO38" s="28">
        <v>15.271767628961999</v>
      </c>
      <c r="BP38" s="28">
        <v>0</v>
      </c>
      <c r="BQ38" s="28">
        <v>0.22009583491790499</v>
      </c>
      <c r="BR38" s="28">
        <v>0</v>
      </c>
      <c r="BS38" s="28">
        <v>4.4878667967393503E-2</v>
      </c>
      <c r="BT38" s="28">
        <v>10.2488099142645</v>
      </c>
      <c r="BU38" s="28">
        <v>0</v>
      </c>
      <c r="BV38" s="28">
        <v>0</v>
      </c>
      <c r="BW38" s="28">
        <v>0.17549971038939</v>
      </c>
      <c r="BX38" s="28">
        <v>0.19907964801005201</v>
      </c>
      <c r="BY38" s="28">
        <v>35.988416475140298</v>
      </c>
      <c r="BZ38" s="28">
        <v>3.2368010850046897E-2</v>
      </c>
      <c r="CB38" s="25">
        <f t="shared" si="15"/>
        <v>2.7412414382691321E-3</v>
      </c>
      <c r="CC38" s="25" t="str">
        <f t="shared" si="14"/>
        <v/>
      </c>
      <c r="CD38" s="25">
        <f t="shared" si="16"/>
        <v>2.7432517777039693E-3</v>
      </c>
      <c r="CE38" s="25">
        <f t="shared" si="17"/>
        <v>2.8016837055314975E-3</v>
      </c>
      <c r="CF38" s="25">
        <f t="shared" si="18"/>
        <v>2.8016837055314975E-3</v>
      </c>
      <c r="CG38" s="25">
        <f t="shared" si="19"/>
        <v>2.7592487583219887E-3</v>
      </c>
      <c r="CH38" s="25">
        <f t="shared" si="20"/>
        <v>2.7386042530611306E-3</v>
      </c>
      <c r="CI38" s="25">
        <f t="shared" si="21"/>
        <v>2.742237953020412E-3</v>
      </c>
      <c r="CJ38" s="25">
        <f t="shared" si="22"/>
        <v>1.2096817674652418E-2</v>
      </c>
      <c r="CK38" s="25" t="str">
        <f t="shared" si="23"/>
        <v/>
      </c>
      <c r="CL38" s="25">
        <f t="shared" si="24"/>
        <v>2.7411647831080701E-3</v>
      </c>
      <c r="CM38" s="25">
        <f t="shared" si="25"/>
        <v>2.7431773207549129E-3</v>
      </c>
      <c r="CN38" s="25">
        <f t="shared" si="26"/>
        <v>2.7570843998386899E-3</v>
      </c>
      <c r="CO38" s="25">
        <f t="shared" si="27"/>
        <v>2.6686120398232045E-3</v>
      </c>
      <c r="CP38" s="25">
        <f t="shared" si="28"/>
        <v>2.7232199597559681E-3</v>
      </c>
    </row>
    <row r="39" spans="1:94" x14ac:dyDescent="0.3">
      <c r="A39" s="30" t="s">
        <v>130</v>
      </c>
      <c r="B39" s="28">
        <v>11900.478852</v>
      </c>
      <c r="C39" s="28"/>
      <c r="D39" s="28">
        <v>22440.50661</v>
      </c>
      <c r="E39" s="28">
        <v>1009.4152934</v>
      </c>
      <c r="F39" s="28">
        <v>971.87959131000002</v>
      </c>
      <c r="G39" s="28">
        <v>5414.9172941999996</v>
      </c>
      <c r="H39" s="28">
        <v>145976.89017999999</v>
      </c>
      <c r="I39" s="28">
        <v>190.18626492999999</v>
      </c>
      <c r="J39" s="28">
        <v>2869.0292902000001</v>
      </c>
      <c r="K39" s="28">
        <v>0.13642314</v>
      </c>
      <c r="L39" s="28">
        <v>728.23219306999999</v>
      </c>
      <c r="M39" s="28">
        <v>162.33437874000001</v>
      </c>
      <c r="N39" s="68">
        <v>112.71298993000001</v>
      </c>
      <c r="O39" s="68">
        <v>29.179615726000002</v>
      </c>
      <c r="P39" s="68">
        <v>5.6660693642000002</v>
      </c>
      <c r="R39" s="30" t="s">
        <v>130</v>
      </c>
      <c r="S39" s="28">
        <v>0</v>
      </c>
      <c r="T39" s="28">
        <v>113.021347723654</v>
      </c>
      <c r="U39" s="28">
        <v>188.353028945484</v>
      </c>
      <c r="V39" s="28">
        <v>188.353028945484</v>
      </c>
      <c r="W39" s="28">
        <v>1.1037753422030701</v>
      </c>
      <c r="X39" s="28">
        <v>2878.7486663904501</v>
      </c>
      <c r="Y39" s="28">
        <v>29.259592653543599</v>
      </c>
      <c r="Z39" s="28">
        <v>456360.250361969</v>
      </c>
      <c r="AA39" s="28">
        <v>0.136792430325713</v>
      </c>
      <c r="AB39" s="28">
        <v>11933.0589666098</v>
      </c>
      <c r="AC39" s="28">
        <v>403.53125489846099</v>
      </c>
      <c r="AD39" s="28">
        <v>73460.931705212206</v>
      </c>
      <c r="AE39" s="28">
        <v>434.58509008636099</v>
      </c>
      <c r="AF39" s="28">
        <v>0</v>
      </c>
      <c r="AG39" s="28">
        <v>693.47847532799597</v>
      </c>
      <c r="AH39" s="28">
        <v>693.47847532799597</v>
      </c>
      <c r="AI39" s="28">
        <v>0</v>
      </c>
      <c r="AJ39" s="28">
        <v>75.072200668731199</v>
      </c>
      <c r="AK39" s="28">
        <v>0</v>
      </c>
      <c r="AL39" s="28">
        <v>0</v>
      </c>
      <c r="AM39" s="28">
        <v>157.83928515675399</v>
      </c>
      <c r="AN39" s="28">
        <v>5.52045274253818</v>
      </c>
      <c r="AO39" s="28">
        <v>0</v>
      </c>
      <c r="AP39" s="28">
        <v>0</v>
      </c>
      <c r="AQ39" s="28">
        <v>20251.746365713701</v>
      </c>
      <c r="AR39" s="28">
        <v>2250.1957414190001</v>
      </c>
      <c r="AS39" s="28">
        <v>22501.942107132701</v>
      </c>
      <c r="AT39" s="28">
        <v>0</v>
      </c>
      <c r="AU39" s="28">
        <v>258.24415782284802</v>
      </c>
      <c r="AV39" s="28">
        <v>0</v>
      </c>
      <c r="AW39" s="28">
        <v>82091.786177564398</v>
      </c>
      <c r="AX39" s="28">
        <v>0</v>
      </c>
      <c r="AY39" s="28">
        <v>0</v>
      </c>
      <c r="AZ39" s="28">
        <v>0</v>
      </c>
      <c r="BA39" s="28">
        <v>0</v>
      </c>
      <c r="BB39" s="28">
        <v>54.964133926817603</v>
      </c>
      <c r="BC39" s="28">
        <v>0</v>
      </c>
      <c r="BD39" s="28">
        <v>1012.22753873443</v>
      </c>
      <c r="BE39" s="28">
        <v>974.58898720283196</v>
      </c>
      <c r="BF39" s="28">
        <v>37.638551531605799</v>
      </c>
      <c r="BG39" s="28">
        <v>0</v>
      </c>
      <c r="BH39" s="28">
        <v>0</v>
      </c>
      <c r="BI39" s="28">
        <v>640.17528783875503</v>
      </c>
      <c r="BJ39" s="28">
        <v>0</v>
      </c>
      <c r="BK39" s="28">
        <v>13.643543481208299</v>
      </c>
      <c r="BL39" s="28">
        <v>0</v>
      </c>
      <c r="BM39" s="28">
        <v>2.6799732475735301</v>
      </c>
      <c r="BN39" s="28">
        <v>34.108881235470101</v>
      </c>
      <c r="BO39" s="28">
        <v>57349.452650303603</v>
      </c>
      <c r="BP39" s="28">
        <v>0</v>
      </c>
      <c r="BQ39" s="28">
        <v>229.017167473006</v>
      </c>
      <c r="BR39" s="28">
        <v>0</v>
      </c>
      <c r="BS39" s="28">
        <v>5429.7424439213701</v>
      </c>
      <c r="BT39" s="28">
        <v>47672.278399574199</v>
      </c>
      <c r="BU39" s="28">
        <v>0</v>
      </c>
      <c r="BV39" s="28">
        <v>0</v>
      </c>
      <c r="BW39" s="28">
        <v>676.79910367509399</v>
      </c>
      <c r="BX39" s="28">
        <v>1506.39677760001</v>
      </c>
      <c r="BY39" s="28">
        <v>146376.174236625</v>
      </c>
      <c r="BZ39" s="28">
        <v>171.800816488755</v>
      </c>
      <c r="CB39" s="25">
        <f t="shared" si="15"/>
        <v>2.7377145924111046E-3</v>
      </c>
      <c r="CC39" s="25" t="str">
        <f t="shared" si="14"/>
        <v/>
      </c>
      <c r="CD39" s="25">
        <f t="shared" si="16"/>
        <v>2.737705444908453E-3</v>
      </c>
      <c r="CE39" s="25">
        <f t="shared" si="17"/>
        <v>2.786014193382768E-3</v>
      </c>
      <c r="CF39" s="25">
        <f t="shared" si="18"/>
        <v>2.7877896779167168E-3</v>
      </c>
      <c r="CG39" s="25">
        <f t="shared" si="19"/>
        <v>2.7378349318926722E-3</v>
      </c>
      <c r="CH39" s="25">
        <f t="shared" si="20"/>
        <v>2.735255259463761E-3</v>
      </c>
      <c r="CI39" s="25">
        <f t="shared" si="21"/>
        <v>-9.6391607732069159E-3</v>
      </c>
      <c r="CJ39" s="25">
        <f t="shared" si="22"/>
        <v>3.3876880322028648E-3</v>
      </c>
      <c r="CK39" s="25">
        <f t="shared" si="23"/>
        <v>2.7069478514642493E-3</v>
      </c>
      <c r="CL39" s="25">
        <f t="shared" si="24"/>
        <v>-4.7723402058748851E-2</v>
      </c>
      <c r="CM39" s="25">
        <f t="shared" si="25"/>
        <v>-2.7690336564169842E-2</v>
      </c>
      <c r="CN39" s="25">
        <f t="shared" si="26"/>
        <v>2.735778669747837E-3</v>
      </c>
      <c r="CO39" s="25">
        <f t="shared" si="27"/>
        <v>2.7408492385434559E-3</v>
      </c>
      <c r="CP39" s="25">
        <f t="shared" si="28"/>
        <v>-2.569975979854246E-2</v>
      </c>
    </row>
    <row r="40" spans="1:94" x14ac:dyDescent="0.3">
      <c r="A40" s="30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68"/>
      <c r="O40" s="68"/>
      <c r="P40" s="68"/>
      <c r="CB40" s="25" t="str">
        <f t="shared" si="15"/>
        <v/>
      </c>
      <c r="CC40" s="25" t="str">
        <f t="shared" si="14"/>
        <v/>
      </c>
      <c r="CD40" s="25" t="str">
        <f t="shared" si="16"/>
        <v/>
      </c>
      <c r="CE40" s="25" t="str">
        <f t="shared" si="17"/>
        <v/>
      </c>
      <c r="CF40" s="25" t="str">
        <f t="shared" si="18"/>
        <v/>
      </c>
      <c r="CG40" s="25" t="str">
        <f t="shared" si="19"/>
        <v/>
      </c>
      <c r="CH40" s="25" t="str">
        <f t="shared" si="20"/>
        <v/>
      </c>
      <c r="CI40" s="25" t="str">
        <f t="shared" si="21"/>
        <v/>
      </c>
      <c r="CJ40" s="25" t="str">
        <f t="shared" si="22"/>
        <v/>
      </c>
      <c r="CK40" s="25" t="str">
        <f t="shared" si="23"/>
        <v/>
      </c>
      <c r="CL40" s="25" t="str">
        <f t="shared" si="24"/>
        <v/>
      </c>
      <c r="CM40" s="25" t="str">
        <f t="shared" si="25"/>
        <v/>
      </c>
      <c r="CN40" s="25" t="str">
        <f t="shared" si="26"/>
        <v/>
      </c>
      <c r="CO40" s="25" t="str">
        <f t="shared" si="27"/>
        <v/>
      </c>
      <c r="CP40" s="25" t="str">
        <f t="shared" si="28"/>
        <v/>
      </c>
    </row>
    <row r="41" spans="1:94" x14ac:dyDescent="0.3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68"/>
      <c r="O41" s="68"/>
      <c r="P41" s="68"/>
      <c r="CB41" s="25" t="str">
        <f t="shared" si="15"/>
        <v/>
      </c>
      <c r="CC41" s="25" t="str">
        <f t="shared" si="14"/>
        <v/>
      </c>
      <c r="CD41" s="25" t="str">
        <f t="shared" si="16"/>
        <v/>
      </c>
      <c r="CE41" s="25" t="str">
        <f t="shared" si="17"/>
        <v/>
      </c>
      <c r="CF41" s="25" t="str">
        <f t="shared" si="18"/>
        <v/>
      </c>
      <c r="CG41" s="25" t="str">
        <f t="shared" si="19"/>
        <v/>
      </c>
      <c r="CH41" s="25" t="str">
        <f t="shared" si="20"/>
        <v/>
      </c>
      <c r="CI41" s="25" t="str">
        <f t="shared" si="21"/>
        <v/>
      </c>
      <c r="CJ41" s="25" t="str">
        <f t="shared" si="22"/>
        <v/>
      </c>
      <c r="CK41" s="25" t="str">
        <f t="shared" si="23"/>
        <v/>
      </c>
      <c r="CL41" s="25" t="str">
        <f t="shared" si="24"/>
        <v/>
      </c>
      <c r="CM41" s="25" t="str">
        <f t="shared" si="25"/>
        <v/>
      </c>
      <c r="CN41" s="25" t="str">
        <f t="shared" si="26"/>
        <v/>
      </c>
      <c r="CO41" s="25" t="str">
        <f t="shared" si="27"/>
        <v/>
      </c>
      <c r="CP41" s="25" t="str">
        <f t="shared" si="28"/>
        <v/>
      </c>
    </row>
    <row r="42" spans="1:94" x14ac:dyDescent="0.3">
      <c r="A42" s="30" t="s">
        <v>41</v>
      </c>
      <c r="B42" s="28">
        <v>173.31670736000001</v>
      </c>
      <c r="C42" s="28"/>
      <c r="D42" s="28">
        <v>163.12005103999999</v>
      </c>
      <c r="E42" s="28">
        <v>6.8865313099999996</v>
      </c>
      <c r="F42" s="28">
        <v>6.77181531</v>
      </c>
      <c r="G42" s="28">
        <v>11.738193401</v>
      </c>
      <c r="H42" s="28">
        <v>2231.6788043000001</v>
      </c>
      <c r="I42" s="28">
        <v>0.46619011910000002</v>
      </c>
      <c r="J42" s="28">
        <v>27.244415709999998</v>
      </c>
      <c r="K42" s="28">
        <v>1.4835839E-3</v>
      </c>
      <c r="L42" s="28">
        <v>10.194858755</v>
      </c>
      <c r="M42" s="28">
        <v>9.1213953599999995E-2</v>
      </c>
      <c r="N42" s="68">
        <v>0.10984658429999999</v>
      </c>
      <c r="O42" s="68">
        <v>3.8438898899999997E-2</v>
      </c>
      <c r="P42" s="68">
        <v>7.4881384000000002E-3</v>
      </c>
      <c r="R42" s="30" t="s">
        <v>41</v>
      </c>
      <c r="S42" s="28">
        <v>0</v>
      </c>
      <c r="T42" s="28">
        <v>0.11014668737438001</v>
      </c>
      <c r="U42" s="28">
        <v>0.467475035102484</v>
      </c>
      <c r="V42" s="28">
        <v>0.467475035102484</v>
      </c>
      <c r="W42" s="28">
        <v>1.7006373154317901E-4</v>
      </c>
      <c r="X42" s="28">
        <v>27.319338043765899</v>
      </c>
      <c r="Y42" s="28">
        <v>3.8543460854821097E-2</v>
      </c>
      <c r="Z42" s="28">
        <v>3230.6372947249602</v>
      </c>
      <c r="AA42" s="28">
        <v>1.4876338563798901E-3</v>
      </c>
      <c r="AB42" s="28">
        <v>173.79127482927899</v>
      </c>
      <c r="AC42" s="28">
        <v>9.1634418348672995</v>
      </c>
      <c r="AD42" s="28">
        <v>533.942689022183</v>
      </c>
      <c r="AE42" s="28">
        <v>16.070744485511799</v>
      </c>
      <c r="AF42" s="28">
        <v>0</v>
      </c>
      <c r="AG42" s="28">
        <v>10.2227386734238</v>
      </c>
      <c r="AH42" s="28">
        <v>10.2227386734238</v>
      </c>
      <c r="AI42" s="28">
        <v>0</v>
      </c>
      <c r="AJ42" s="28">
        <v>0.40330519211307803</v>
      </c>
      <c r="AK42" s="28">
        <v>0</v>
      </c>
      <c r="AL42" s="28">
        <v>0</v>
      </c>
      <c r="AM42" s="28">
        <v>9.1464155226376201E-2</v>
      </c>
      <c r="AN42" s="28">
        <v>7.5101063563732997E-3</v>
      </c>
      <c r="AO42" s="28">
        <v>0</v>
      </c>
      <c r="AP42" s="28">
        <v>0</v>
      </c>
      <c r="AQ42" s="28">
        <v>147.21094708576399</v>
      </c>
      <c r="AR42" s="28">
        <v>16.356685704459501</v>
      </c>
      <c r="AS42" s="28">
        <v>163.567632790224</v>
      </c>
      <c r="AT42" s="28">
        <v>0</v>
      </c>
      <c r="AU42" s="28">
        <v>1.2865884222831001</v>
      </c>
      <c r="AV42" s="28">
        <v>0</v>
      </c>
      <c r="AW42" s="28">
        <v>1586.8220219197501</v>
      </c>
      <c r="AX42" s="28">
        <v>0</v>
      </c>
      <c r="AY42" s="28">
        <v>0</v>
      </c>
      <c r="AZ42" s="28">
        <v>0</v>
      </c>
      <c r="BA42" s="28">
        <v>0</v>
      </c>
      <c r="BB42" s="28">
        <v>0.382975628565288</v>
      </c>
      <c r="BC42" s="28">
        <v>0</v>
      </c>
      <c r="BD42" s="28">
        <v>6.9057536608078598</v>
      </c>
      <c r="BE42" s="28">
        <v>6.7907231874203999</v>
      </c>
      <c r="BF42" s="28">
        <v>0.11503047338745601</v>
      </c>
      <c r="BG42" s="28">
        <v>0</v>
      </c>
      <c r="BH42" s="28">
        <v>0</v>
      </c>
      <c r="BI42" s="28">
        <v>4.4605874038922302</v>
      </c>
      <c r="BJ42" s="28">
        <v>0</v>
      </c>
      <c r="BK42" s="28">
        <v>9.5066682980869094E-2</v>
      </c>
      <c r="BL42" s="28">
        <v>0</v>
      </c>
      <c r="BM42" s="28">
        <v>1.8673623108847501E-2</v>
      </c>
      <c r="BN42" s="28">
        <v>0.23766473056763501</v>
      </c>
      <c r="BO42" s="28">
        <v>555.52146632900303</v>
      </c>
      <c r="BP42" s="28">
        <v>0</v>
      </c>
      <c r="BQ42" s="28">
        <v>1.5957551183055301</v>
      </c>
      <c r="BR42" s="28">
        <v>0</v>
      </c>
      <c r="BS42" s="28">
        <v>11.770460268192201</v>
      </c>
      <c r="BT42" s="28">
        <v>1204.86253388623</v>
      </c>
      <c r="BU42" s="28">
        <v>0</v>
      </c>
      <c r="BV42" s="28">
        <v>0</v>
      </c>
      <c r="BW42" s="28">
        <v>4.1341619833829197</v>
      </c>
      <c r="BX42" s="28">
        <v>56.187145137519103</v>
      </c>
      <c r="BY42" s="28">
        <v>2237.78984639296</v>
      </c>
      <c r="BZ42" s="28">
        <v>2.27800980508077</v>
      </c>
      <c r="CB42" s="25">
        <f t="shared" si="15"/>
        <v>2.7381518868417332E-3</v>
      </c>
      <c r="CC42" s="25" t="str">
        <f t="shared" si="14"/>
        <v/>
      </c>
      <c r="CD42" s="25">
        <f t="shared" si="16"/>
        <v>2.7438794150097968E-3</v>
      </c>
      <c r="CE42" s="25">
        <f t="shared" si="17"/>
        <v>2.7912965094556677E-3</v>
      </c>
      <c r="CF42" s="25">
        <f t="shared" si="18"/>
        <v>2.7921431041508867E-3</v>
      </c>
      <c r="CG42" s="25">
        <f t="shared" si="19"/>
        <v>2.7488784764316239E-3</v>
      </c>
      <c r="CH42" s="25">
        <f t="shared" si="20"/>
        <v>2.7383161417248512E-3</v>
      </c>
      <c r="CI42" s="25">
        <f t="shared" si="21"/>
        <v>2.7562059980262292E-3</v>
      </c>
      <c r="CJ42" s="25">
        <f t="shared" si="22"/>
        <v>2.7500069945857199E-3</v>
      </c>
      <c r="CK42" s="25">
        <f t="shared" si="23"/>
        <v>2.7298465424773792E-3</v>
      </c>
      <c r="CL42" s="25">
        <f t="shared" si="24"/>
        <v>2.7347037456626013E-3</v>
      </c>
      <c r="CM42" s="25">
        <f t="shared" si="25"/>
        <v>2.7430192037658412E-3</v>
      </c>
      <c r="CN42" s="25">
        <f t="shared" si="26"/>
        <v>2.7320200832135666E-3</v>
      </c>
      <c r="CO42" s="25">
        <f t="shared" si="27"/>
        <v>2.7202120199416066E-3</v>
      </c>
      <c r="CP42" s="25">
        <f t="shared" si="28"/>
        <v>2.9337006342323307E-3</v>
      </c>
    </row>
    <row r="43" spans="1:94" x14ac:dyDescent="0.3">
      <c r="A43" s="30" t="s">
        <v>42</v>
      </c>
      <c r="B43" s="28">
        <v>1261.8319712</v>
      </c>
      <c r="C43" s="28"/>
      <c r="D43" s="28">
        <v>845.51755931000002</v>
      </c>
      <c r="E43" s="28">
        <v>30.011067747999999</v>
      </c>
      <c r="F43" s="28">
        <v>29.994290648</v>
      </c>
      <c r="G43" s="28">
        <v>356.37769077000002</v>
      </c>
      <c r="H43" s="28">
        <v>2951.0416792999999</v>
      </c>
      <c r="I43" s="28">
        <v>1.3348812638000001</v>
      </c>
      <c r="J43" s="28">
        <v>13.243334490000001</v>
      </c>
      <c r="K43" s="28">
        <v>1.8830569999999999E-4</v>
      </c>
      <c r="L43" s="28">
        <v>15.391114024</v>
      </c>
      <c r="M43" s="28">
        <v>1.0763175531</v>
      </c>
      <c r="N43" s="68">
        <v>1.5194190824</v>
      </c>
      <c r="O43" s="68">
        <v>0.3039427797</v>
      </c>
      <c r="P43" s="68">
        <v>3.5610955499999999E-2</v>
      </c>
      <c r="R43" s="30" t="s">
        <v>42</v>
      </c>
      <c r="S43" s="28">
        <v>0</v>
      </c>
      <c r="T43" s="28">
        <v>1.5235955666433201</v>
      </c>
      <c r="U43" s="28">
        <v>1.3385351312842999</v>
      </c>
      <c r="V43" s="28">
        <v>1.3385351312842999</v>
      </c>
      <c r="W43" s="28">
        <v>4.2693222168653597E-3</v>
      </c>
      <c r="X43" s="28">
        <v>13.371414717224299</v>
      </c>
      <c r="Y43" s="28">
        <v>0.30477415763962201</v>
      </c>
      <c r="Z43" s="28">
        <v>7068.13479967698</v>
      </c>
      <c r="AA43" s="28">
        <v>1.8880934471800101E-4</v>
      </c>
      <c r="AB43" s="28">
        <v>1265.28642259296</v>
      </c>
      <c r="AC43" s="28">
        <v>5.7768210434682601</v>
      </c>
      <c r="AD43" s="28">
        <v>1145.88775203347</v>
      </c>
      <c r="AE43" s="28">
        <v>11.07639055406</v>
      </c>
      <c r="AF43" s="28">
        <v>0</v>
      </c>
      <c r="AG43" s="28">
        <v>15.433249692781899</v>
      </c>
      <c r="AH43" s="28">
        <v>15.433249692781899</v>
      </c>
      <c r="AI43" s="28">
        <v>0</v>
      </c>
      <c r="AJ43" s="28">
        <v>0.160249839069244</v>
      </c>
      <c r="AK43" s="28">
        <v>0</v>
      </c>
      <c r="AL43" s="28">
        <v>0</v>
      </c>
      <c r="AM43" s="28">
        <v>1.0792549778491001</v>
      </c>
      <c r="AN43" s="28">
        <v>3.5707758092232797E-2</v>
      </c>
      <c r="AO43" s="28">
        <v>0</v>
      </c>
      <c r="AP43" s="28">
        <v>0</v>
      </c>
      <c r="AQ43" s="28">
        <v>763.05027509052502</v>
      </c>
      <c r="AR43" s="28">
        <v>84.781937780717499</v>
      </c>
      <c r="AS43" s="28">
        <v>847.83221287124297</v>
      </c>
      <c r="AT43" s="28">
        <v>0</v>
      </c>
      <c r="AU43" s="28">
        <v>0.55152738273450197</v>
      </c>
      <c r="AV43" s="28">
        <v>0</v>
      </c>
      <c r="AW43" s="28">
        <v>1895.7466601464901</v>
      </c>
      <c r="AX43" s="28">
        <v>0</v>
      </c>
      <c r="AY43" s="28">
        <v>0</v>
      </c>
      <c r="AZ43" s="28">
        <v>0</v>
      </c>
      <c r="BA43" s="28">
        <v>0</v>
      </c>
      <c r="BB43" s="28">
        <v>1.6963109641363101</v>
      </c>
      <c r="BC43" s="28">
        <v>0</v>
      </c>
      <c r="BD43" s="28">
        <v>30.094700237371601</v>
      </c>
      <c r="BE43" s="28">
        <v>30.0778771516724</v>
      </c>
      <c r="BF43" s="28">
        <v>1.6823085699168301E-2</v>
      </c>
      <c r="BG43" s="28">
        <v>0</v>
      </c>
      <c r="BH43" s="28">
        <v>0</v>
      </c>
      <c r="BI43" s="28">
        <v>19.757166031184301</v>
      </c>
      <c r="BJ43" s="28">
        <v>0</v>
      </c>
      <c r="BK43" s="28">
        <v>0.42106535227103498</v>
      </c>
      <c r="BL43" s="28">
        <v>0</v>
      </c>
      <c r="BM43" s="28">
        <v>8.2709718348517605E-2</v>
      </c>
      <c r="BN43" s="28">
        <v>1.05267629094396</v>
      </c>
      <c r="BO43" s="28">
        <v>982.745176263894</v>
      </c>
      <c r="BP43" s="28">
        <v>0</v>
      </c>
      <c r="BQ43" s="28">
        <v>7.0679487947882498</v>
      </c>
      <c r="BR43" s="28">
        <v>0</v>
      </c>
      <c r="BS43" s="28">
        <v>357.35643297170901</v>
      </c>
      <c r="BT43" s="28">
        <v>1298.5086099442599</v>
      </c>
      <c r="BU43" s="28">
        <v>0</v>
      </c>
      <c r="BV43" s="28">
        <v>0</v>
      </c>
      <c r="BW43" s="28">
        <v>8.4163582624262894</v>
      </c>
      <c r="BX43" s="28">
        <v>48.6152791526711</v>
      </c>
      <c r="BY43" s="28">
        <v>2959.1208022619298</v>
      </c>
      <c r="BZ43" s="28">
        <v>1.5320447283493399</v>
      </c>
      <c r="CB43" s="25">
        <f t="shared" si="15"/>
        <v>2.7376476993801356E-3</v>
      </c>
      <c r="CC43" s="25" t="str">
        <f t="shared" si="14"/>
        <v/>
      </c>
      <c r="CD43" s="25">
        <f t="shared" si="16"/>
        <v>2.7375582396323784E-3</v>
      </c>
      <c r="CE43" s="25">
        <f t="shared" si="17"/>
        <v>2.7867215546563133E-3</v>
      </c>
      <c r="CF43" s="25">
        <f t="shared" si="18"/>
        <v>2.786747139758535E-3</v>
      </c>
      <c r="CG43" s="25">
        <f t="shared" si="19"/>
        <v>2.746362151890871E-3</v>
      </c>
      <c r="CH43" s="25">
        <f t="shared" si="20"/>
        <v>2.7377190293856849E-3</v>
      </c>
      <c r="CI43" s="25">
        <f t="shared" si="21"/>
        <v>2.7372228402535283E-3</v>
      </c>
      <c r="CJ43" s="25">
        <f t="shared" si="22"/>
        <v>9.6712974606970505E-3</v>
      </c>
      <c r="CK43" s="25">
        <f t="shared" si="23"/>
        <v>2.6746121758450415E-3</v>
      </c>
      <c r="CL43" s="25">
        <f t="shared" si="24"/>
        <v>2.7376620507258498E-3</v>
      </c>
      <c r="CM43" s="25">
        <f t="shared" si="25"/>
        <v>2.7291432167390914E-3</v>
      </c>
      <c r="CN43" s="25">
        <f t="shared" si="26"/>
        <v>2.7487375219239032E-3</v>
      </c>
      <c r="CO43" s="25">
        <f t="shared" si="27"/>
        <v>2.7353107069778282E-3</v>
      </c>
      <c r="CP43" s="25">
        <f t="shared" si="28"/>
        <v>2.718337401331383E-3</v>
      </c>
    </row>
    <row r="44" spans="1:94" x14ac:dyDescent="0.3">
      <c r="A44" s="30" t="s">
        <v>43</v>
      </c>
      <c r="B44" s="28">
        <v>165705.88125999999</v>
      </c>
      <c r="C44" s="28">
        <v>0</v>
      </c>
      <c r="D44" s="28">
        <v>246300.18177</v>
      </c>
      <c r="E44" s="28">
        <v>4658.2487897999999</v>
      </c>
      <c r="F44" s="28">
        <v>4621.7382894000002</v>
      </c>
      <c r="G44" s="28">
        <v>23407.058044000001</v>
      </c>
      <c r="H44" s="28">
        <v>1072819.5090000001</v>
      </c>
      <c r="I44" s="28">
        <v>637.67770058999997</v>
      </c>
      <c r="J44" s="28">
        <v>7477.4547579</v>
      </c>
      <c r="K44" s="28">
        <v>0.78476831199999997</v>
      </c>
      <c r="L44" s="28">
        <v>5027.9720246999996</v>
      </c>
      <c r="M44" s="28">
        <v>282.72871450999997</v>
      </c>
      <c r="N44" s="68">
        <v>302.57535809000001</v>
      </c>
      <c r="O44" s="68">
        <v>70.870617487000004</v>
      </c>
      <c r="P44" s="68">
        <v>11.241372209</v>
      </c>
      <c r="R44" s="30" t="s">
        <v>43</v>
      </c>
      <c r="S44" s="28">
        <v>0</v>
      </c>
      <c r="T44" s="28">
        <v>303.40252704425097</v>
      </c>
      <c r="U44" s="28">
        <v>643.58812091859102</v>
      </c>
      <c r="V44" s="28">
        <v>643.58812091859102</v>
      </c>
      <c r="W44" s="28">
        <v>2.73644678682246</v>
      </c>
      <c r="X44" s="28">
        <v>7714.3404210539002</v>
      </c>
      <c r="Y44" s="28">
        <v>71.064637486472293</v>
      </c>
      <c r="Z44" s="28">
        <v>1241394.75720586</v>
      </c>
      <c r="AA44" s="28">
        <v>0.78692107712429304</v>
      </c>
      <c r="AB44" s="28">
        <v>166159.39626388499</v>
      </c>
      <c r="AC44" s="28">
        <v>3061.8674644008902</v>
      </c>
      <c r="AD44" s="28">
        <v>233932.50774394901</v>
      </c>
      <c r="AE44" s="28">
        <v>3475.2798735104502</v>
      </c>
      <c r="AF44" s="28">
        <v>0</v>
      </c>
      <c r="AG44" s="28">
        <v>5153.80360183824</v>
      </c>
      <c r="AH44" s="28">
        <v>5153.80360183824</v>
      </c>
      <c r="AI44" s="28">
        <v>0</v>
      </c>
      <c r="AJ44" s="28">
        <v>508.79732794090597</v>
      </c>
      <c r="AK44" s="28">
        <v>0</v>
      </c>
      <c r="AL44" s="28">
        <v>0</v>
      </c>
      <c r="AM44" s="28">
        <v>283.50381976128102</v>
      </c>
      <c r="AN44" s="28">
        <v>11.272100891482401</v>
      </c>
      <c r="AO44" s="28">
        <v>0</v>
      </c>
      <c r="AP44" s="28">
        <v>0</v>
      </c>
      <c r="AQ44" s="28">
        <v>222277.02821739801</v>
      </c>
      <c r="AR44" s="28">
        <v>24697.439177862099</v>
      </c>
      <c r="AS44" s="28">
        <v>246974.46739526099</v>
      </c>
      <c r="AT44" s="28">
        <v>0</v>
      </c>
      <c r="AU44" s="28">
        <v>3840.8748040618998</v>
      </c>
      <c r="AV44" s="28">
        <v>0</v>
      </c>
      <c r="AW44" s="28">
        <v>738557.989152967</v>
      </c>
      <c r="AX44" s="28">
        <v>0</v>
      </c>
      <c r="AY44" s="28">
        <v>0</v>
      </c>
      <c r="AZ44" s="28">
        <v>0</v>
      </c>
      <c r="BA44" s="28">
        <v>0</v>
      </c>
      <c r="BB44" s="28">
        <v>261.37975758461602</v>
      </c>
      <c r="BC44" s="28">
        <v>0</v>
      </c>
      <c r="BD44" s="28">
        <v>4671.2323627849601</v>
      </c>
      <c r="BE44" s="28">
        <v>4634.6218887261903</v>
      </c>
      <c r="BF44" s="28">
        <v>36.610474058764098</v>
      </c>
      <c r="BG44" s="28">
        <v>0</v>
      </c>
      <c r="BH44" s="28">
        <v>0</v>
      </c>
      <c r="BI44" s="28">
        <v>3044.3297133748802</v>
      </c>
      <c r="BJ44" s="28">
        <v>0</v>
      </c>
      <c r="BK44" s="28">
        <v>64.881443949139395</v>
      </c>
      <c r="BL44" s="28">
        <v>0</v>
      </c>
      <c r="BM44" s="28">
        <v>12.744655727641</v>
      </c>
      <c r="BN44" s="28">
        <v>162.20385066948799</v>
      </c>
      <c r="BO44" s="28">
        <v>270356.57413551997</v>
      </c>
      <c r="BP44" s="28">
        <v>0</v>
      </c>
      <c r="BQ44" s="28">
        <v>1089.08246742042</v>
      </c>
      <c r="BR44" s="28">
        <v>0</v>
      </c>
      <c r="BS44" s="28">
        <v>23471.0987400433</v>
      </c>
      <c r="BT44" s="28">
        <v>435591.156185442</v>
      </c>
      <c r="BU44" s="28">
        <v>0</v>
      </c>
      <c r="BV44" s="28">
        <v>0</v>
      </c>
      <c r="BW44" s="28">
        <v>9866.9383349612399</v>
      </c>
      <c r="BX44" s="28">
        <v>34525.602160628303</v>
      </c>
      <c r="BY44" s="28">
        <v>1075754.7929310999</v>
      </c>
      <c r="BZ44" s="28">
        <v>6109.8082151918197</v>
      </c>
      <c r="CB44" s="25">
        <f t="shared" si="15"/>
        <v>2.7368672761433946E-3</v>
      </c>
      <c r="CC44" s="25" t="str">
        <f t="shared" si="14"/>
        <v/>
      </c>
      <c r="CD44" s="25">
        <f t="shared" si="16"/>
        <v>2.737657846678546E-3</v>
      </c>
      <c r="CE44" s="25">
        <f t="shared" si="17"/>
        <v>2.787221887630773E-3</v>
      </c>
      <c r="CF44" s="25">
        <f t="shared" si="18"/>
        <v>2.7876090162306912E-3</v>
      </c>
      <c r="CG44" s="25">
        <f t="shared" si="19"/>
        <v>2.7359566470471068E-3</v>
      </c>
      <c r="CH44" s="25">
        <f t="shared" si="20"/>
        <v>2.7360463773033507E-3</v>
      </c>
      <c r="CI44" s="25">
        <f t="shared" si="21"/>
        <v>9.2686639710351064E-3</v>
      </c>
      <c r="CJ44" s="25">
        <f t="shared" si="22"/>
        <v>3.1679986148178067E-2</v>
      </c>
      <c r="CK44" s="25">
        <f t="shared" si="23"/>
        <v>2.743185589141215E-3</v>
      </c>
      <c r="CL44" s="25">
        <f t="shared" si="24"/>
        <v>2.5026308125838927E-2</v>
      </c>
      <c r="CM44" s="25">
        <f t="shared" si="25"/>
        <v>2.7415158471766486E-3</v>
      </c>
      <c r="CN44" s="25">
        <f t="shared" si="26"/>
        <v>2.7337617956480322E-3</v>
      </c>
      <c r="CO44" s="25">
        <f t="shared" si="27"/>
        <v>2.737664865243745E-3</v>
      </c>
      <c r="CP44" s="25">
        <f t="shared" si="28"/>
        <v>2.733534831076878E-3</v>
      </c>
    </row>
    <row r="45" spans="1:94" x14ac:dyDescent="0.3">
      <c r="A45" s="30" t="s">
        <v>44</v>
      </c>
      <c r="B45" s="28">
        <v>10971.529066999999</v>
      </c>
      <c r="C45" s="28"/>
      <c r="D45" s="28">
        <v>12167.776293000001</v>
      </c>
      <c r="E45" s="28">
        <v>675.03428250000002</v>
      </c>
      <c r="F45" s="28">
        <v>655.51092935999998</v>
      </c>
      <c r="G45" s="28">
        <v>91.646629036999997</v>
      </c>
      <c r="H45" s="28">
        <v>86704.928163999997</v>
      </c>
      <c r="I45" s="28">
        <v>62.568366169000001</v>
      </c>
      <c r="J45" s="28">
        <v>846.70625310000003</v>
      </c>
      <c r="K45" s="28">
        <v>2.2649051900000002E-2</v>
      </c>
      <c r="L45" s="28">
        <v>117.55235075</v>
      </c>
      <c r="M45" s="28">
        <v>7.1078362596</v>
      </c>
      <c r="N45" s="68">
        <v>9.3970612711000001</v>
      </c>
      <c r="O45" s="68">
        <v>3.9215131864999999</v>
      </c>
      <c r="P45" s="68">
        <v>0.92833724809999996</v>
      </c>
      <c r="R45" s="30" t="s">
        <v>44</v>
      </c>
      <c r="S45" s="28">
        <v>0</v>
      </c>
      <c r="T45" s="28">
        <v>9.42268748023203</v>
      </c>
      <c r="U45" s="28">
        <v>63.036735639790201</v>
      </c>
      <c r="V45" s="28">
        <v>63.036735639790201</v>
      </c>
      <c r="W45" s="28">
        <v>0.125347923822484</v>
      </c>
      <c r="X45" s="28">
        <v>1023.4482716656699</v>
      </c>
      <c r="Y45" s="28">
        <v>3.9322379536237801</v>
      </c>
      <c r="Z45" s="28">
        <v>294352.37303607602</v>
      </c>
      <c r="AA45" s="28">
        <v>2.27102470598388E-2</v>
      </c>
      <c r="AB45" s="28">
        <v>11001.5788970055</v>
      </c>
      <c r="AC45" s="28">
        <v>691.813446142457</v>
      </c>
      <c r="AD45" s="28">
        <v>29718.395949424601</v>
      </c>
      <c r="AE45" s="28">
        <v>275.72495312197299</v>
      </c>
      <c r="AF45" s="28">
        <v>0</v>
      </c>
      <c r="AG45" s="28">
        <v>125.88656083671199</v>
      </c>
      <c r="AH45" s="28">
        <v>125.88656083671199</v>
      </c>
      <c r="AI45" s="28">
        <v>0</v>
      </c>
      <c r="AJ45" s="28">
        <v>178.69274860314999</v>
      </c>
      <c r="AK45" s="28">
        <v>0</v>
      </c>
      <c r="AL45" s="28">
        <v>0</v>
      </c>
      <c r="AM45" s="28">
        <v>7.12726736618208</v>
      </c>
      <c r="AN45" s="28">
        <v>0.93088108408804304</v>
      </c>
      <c r="AO45" s="28">
        <v>0</v>
      </c>
      <c r="AP45" s="28">
        <v>0</v>
      </c>
      <c r="AQ45" s="28">
        <v>10980.958151556601</v>
      </c>
      <c r="AR45" s="28">
        <v>1220.1053848906299</v>
      </c>
      <c r="AS45" s="28">
        <v>12201.0635364473</v>
      </c>
      <c r="AT45" s="28">
        <v>0</v>
      </c>
      <c r="AU45" s="28">
        <v>524.56256596451499</v>
      </c>
      <c r="AV45" s="28">
        <v>0</v>
      </c>
      <c r="AW45" s="28">
        <v>55681.384677319402</v>
      </c>
      <c r="AX45" s="28">
        <v>0</v>
      </c>
      <c r="AY45" s="28">
        <v>0</v>
      </c>
      <c r="AZ45" s="28">
        <v>0</v>
      </c>
      <c r="BA45" s="28">
        <v>0</v>
      </c>
      <c r="BB45" s="28">
        <v>37.0720509796786</v>
      </c>
      <c r="BC45" s="28">
        <v>0</v>
      </c>
      <c r="BD45" s="28">
        <v>676.91669604391404</v>
      </c>
      <c r="BE45" s="28">
        <v>657.33987150647101</v>
      </c>
      <c r="BF45" s="28">
        <v>19.5768245374428</v>
      </c>
      <c r="BG45" s="28">
        <v>0</v>
      </c>
      <c r="BH45" s="28">
        <v>0</v>
      </c>
      <c r="BI45" s="28">
        <v>431.785061128655</v>
      </c>
      <c r="BJ45" s="28">
        <v>0</v>
      </c>
      <c r="BK45" s="28">
        <v>9.2022618072388394</v>
      </c>
      <c r="BL45" s="28">
        <v>0</v>
      </c>
      <c r="BM45" s="28">
        <v>1.80758999652773</v>
      </c>
      <c r="BN45" s="28">
        <v>23.005707369500001</v>
      </c>
      <c r="BO45" s="28">
        <v>25214.722099113002</v>
      </c>
      <c r="BP45" s="28">
        <v>0</v>
      </c>
      <c r="BQ45" s="28">
        <v>154.46720022487099</v>
      </c>
      <c r="BR45" s="28">
        <v>0</v>
      </c>
      <c r="BS45" s="28">
        <v>91.897124021759495</v>
      </c>
      <c r="BT45" s="28">
        <v>34515.560978046298</v>
      </c>
      <c r="BU45" s="28">
        <v>0</v>
      </c>
      <c r="BV45" s="28">
        <v>0</v>
      </c>
      <c r="BW45" s="28">
        <v>831.96651409384503</v>
      </c>
      <c r="BX45" s="28">
        <v>1838.6282546938801</v>
      </c>
      <c r="BY45" s="28">
        <v>86942.051960515193</v>
      </c>
      <c r="BZ45" s="28">
        <v>998.11469958744203</v>
      </c>
      <c r="CB45" s="25">
        <f t="shared" si="15"/>
        <v>2.738891709805881E-3</v>
      </c>
      <c r="CC45" s="25" t="str">
        <f t="shared" si="14"/>
        <v/>
      </c>
      <c r="CD45" s="25">
        <f t="shared" si="16"/>
        <v>2.7356883168906613E-3</v>
      </c>
      <c r="CE45" s="25">
        <f t="shared" si="17"/>
        <v>2.7886191749291285E-3</v>
      </c>
      <c r="CF45" s="25">
        <f t="shared" si="18"/>
        <v>2.7901016818387774E-3</v>
      </c>
      <c r="CG45" s="25">
        <f t="shared" si="19"/>
        <v>2.7332700328603207E-3</v>
      </c>
      <c r="CH45" s="25">
        <f t="shared" si="20"/>
        <v>2.7348364335955931E-3</v>
      </c>
      <c r="CI45" s="25">
        <f t="shared" si="21"/>
        <v>7.4857232091551408E-3</v>
      </c>
      <c r="CJ45" s="25">
        <f t="shared" si="22"/>
        <v>0.20874065582789059</v>
      </c>
      <c r="CK45" s="25">
        <f t="shared" si="23"/>
        <v>2.7018861588108439E-3</v>
      </c>
      <c r="CL45" s="25">
        <f t="shared" si="24"/>
        <v>7.089785983469149E-2</v>
      </c>
      <c r="CM45" s="25">
        <f t="shared" si="25"/>
        <v>2.7337583298765425E-3</v>
      </c>
      <c r="CN45" s="25">
        <f t="shared" si="26"/>
        <v>2.7270450189402769E-3</v>
      </c>
      <c r="CO45" s="25">
        <f t="shared" si="27"/>
        <v>2.7348542804090945E-3</v>
      </c>
      <c r="CP45" s="25">
        <f t="shared" si="28"/>
        <v>2.7402067441002491E-3</v>
      </c>
    </row>
    <row r="46" spans="1:94" x14ac:dyDescent="0.3">
      <c r="A46" s="30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68"/>
      <c r="O46" s="68"/>
      <c r="P46" s="68"/>
      <c r="CB46" s="25" t="str">
        <f t="shared" si="15"/>
        <v/>
      </c>
      <c r="CC46" s="25" t="str">
        <f t="shared" si="14"/>
        <v/>
      </c>
      <c r="CD46" s="25" t="str">
        <f t="shared" si="16"/>
        <v/>
      </c>
      <c r="CE46" s="25" t="str">
        <f t="shared" si="17"/>
        <v/>
      </c>
      <c r="CF46" s="25" t="str">
        <f t="shared" si="18"/>
        <v/>
      </c>
      <c r="CG46" s="25" t="str">
        <f t="shared" si="19"/>
        <v/>
      </c>
      <c r="CH46" s="25" t="str">
        <f t="shared" si="20"/>
        <v/>
      </c>
      <c r="CI46" s="25" t="str">
        <f t="shared" si="21"/>
        <v/>
      </c>
      <c r="CJ46" s="25" t="str">
        <f t="shared" si="22"/>
        <v/>
      </c>
      <c r="CK46" s="25" t="str">
        <f t="shared" si="23"/>
        <v/>
      </c>
      <c r="CL46" s="25" t="str">
        <f t="shared" si="24"/>
        <v/>
      </c>
      <c r="CM46" s="25" t="str">
        <f t="shared" si="25"/>
        <v/>
      </c>
      <c r="CN46" s="25" t="str">
        <f t="shared" si="26"/>
        <v/>
      </c>
      <c r="CO46" s="25" t="str">
        <f t="shared" si="27"/>
        <v/>
      </c>
      <c r="CP46" s="25" t="str">
        <f t="shared" si="28"/>
        <v/>
      </c>
    </row>
    <row r="47" spans="1:94" x14ac:dyDescent="0.3">
      <c r="A47" s="30" t="s">
        <v>46</v>
      </c>
      <c r="B47" s="28">
        <v>11930.594639000001</v>
      </c>
      <c r="C47" s="28"/>
      <c r="D47" s="28">
        <v>8602.2284314000008</v>
      </c>
      <c r="E47" s="28">
        <v>250.11494403</v>
      </c>
      <c r="F47" s="28">
        <v>249.96945941999999</v>
      </c>
      <c r="G47" s="28">
        <v>297.27551387</v>
      </c>
      <c r="H47" s="28">
        <v>10579.281295000001</v>
      </c>
      <c r="I47" s="28">
        <v>20.553957052000001</v>
      </c>
      <c r="J47" s="28">
        <v>148.07548566</v>
      </c>
      <c r="K47" s="28">
        <v>1.6064344E-3</v>
      </c>
      <c r="L47" s="28">
        <v>143.41143883000001</v>
      </c>
      <c r="M47" s="28">
        <v>13.08294364</v>
      </c>
      <c r="N47" s="68">
        <v>17.880695914</v>
      </c>
      <c r="O47" s="68">
        <v>2.8618324664000001</v>
      </c>
      <c r="P47" s="68">
        <v>0.42259976170000002</v>
      </c>
      <c r="R47" s="30" t="s">
        <v>46</v>
      </c>
      <c r="S47" s="28">
        <v>0</v>
      </c>
      <c r="T47" s="28">
        <v>17.929887381004601</v>
      </c>
      <c r="U47" s="28">
        <v>20.610178604178301</v>
      </c>
      <c r="V47" s="28">
        <v>20.610178604178301</v>
      </c>
      <c r="W47" s="28">
        <v>0.11056495301112799</v>
      </c>
      <c r="X47" s="28">
        <v>155.285864114871</v>
      </c>
      <c r="Y47" s="28">
        <v>2.8696538887402299</v>
      </c>
      <c r="Z47" s="28">
        <v>265692.77406559401</v>
      </c>
      <c r="AA47" s="28">
        <v>1.6107326971610001E-3</v>
      </c>
      <c r="AB47" s="28">
        <v>11963.2817129912</v>
      </c>
      <c r="AC47" s="28">
        <v>12.5356884275163</v>
      </c>
      <c r="AD47" s="28">
        <v>20794.753307695399</v>
      </c>
      <c r="AE47" s="28">
        <v>14.563638360690399</v>
      </c>
      <c r="AF47" s="28">
        <v>0</v>
      </c>
      <c r="AG47" s="28">
        <v>143.80526294954899</v>
      </c>
      <c r="AH47" s="28">
        <v>143.80526294954899</v>
      </c>
      <c r="AI47" s="28">
        <v>0</v>
      </c>
      <c r="AJ47" s="28">
        <v>3.1831290153778999</v>
      </c>
      <c r="AK47" s="28">
        <v>0</v>
      </c>
      <c r="AL47" s="28">
        <v>0</v>
      </c>
      <c r="AM47" s="28">
        <v>13.118779439329201</v>
      </c>
      <c r="AN47" s="28">
        <v>0.42375459233271601</v>
      </c>
      <c r="AO47" s="28">
        <v>0</v>
      </c>
      <c r="AP47" s="28">
        <v>0</v>
      </c>
      <c r="AQ47" s="28">
        <v>7763.2103725259904</v>
      </c>
      <c r="AR47" s="28">
        <v>862.57996130888102</v>
      </c>
      <c r="AS47" s="28">
        <v>8625.7903338348697</v>
      </c>
      <c r="AT47" s="28">
        <v>0</v>
      </c>
      <c r="AU47" s="28">
        <v>11.9381990019676</v>
      </c>
      <c r="AV47" s="28">
        <v>0</v>
      </c>
      <c r="AW47" s="28">
        <v>4272.7163813687503</v>
      </c>
      <c r="AX47" s="28">
        <v>0</v>
      </c>
      <c r="AY47" s="28">
        <v>0</v>
      </c>
      <c r="AZ47" s="28">
        <v>0</v>
      </c>
      <c r="BA47" s="28">
        <v>0</v>
      </c>
      <c r="BB47" s="28">
        <v>14.136860292002099</v>
      </c>
      <c r="BC47" s="28">
        <v>0</v>
      </c>
      <c r="BD47" s="28">
        <v>250.812601356503</v>
      </c>
      <c r="BE47" s="28">
        <v>250.66671974404201</v>
      </c>
      <c r="BF47" s="28">
        <v>0.145881612460522</v>
      </c>
      <c r="BG47" s="28">
        <v>0</v>
      </c>
      <c r="BH47" s="28">
        <v>0</v>
      </c>
      <c r="BI47" s="28">
        <v>164.654773723109</v>
      </c>
      <c r="BJ47" s="28">
        <v>0</v>
      </c>
      <c r="BK47" s="28">
        <v>3.5091576580300501</v>
      </c>
      <c r="BL47" s="28">
        <v>0</v>
      </c>
      <c r="BM47" s="28">
        <v>0.68929626812612799</v>
      </c>
      <c r="BN47" s="28">
        <v>8.7728838572066294</v>
      </c>
      <c r="BO47" s="28">
        <v>5875.7796386252203</v>
      </c>
      <c r="BP47" s="28">
        <v>0</v>
      </c>
      <c r="BQ47" s="28">
        <v>58.903747945567702</v>
      </c>
      <c r="BR47" s="28">
        <v>0</v>
      </c>
      <c r="BS47" s="28">
        <v>298.09005136195998</v>
      </c>
      <c r="BT47" s="28">
        <v>1980.5173043392699</v>
      </c>
      <c r="BU47" s="28">
        <v>0</v>
      </c>
      <c r="BV47" s="28">
        <v>0</v>
      </c>
      <c r="BW47" s="28">
        <v>45.081545723946299</v>
      </c>
      <c r="BX47" s="28">
        <v>30.4941234710628</v>
      </c>
      <c r="BY47" s="28">
        <v>10608.2598938474</v>
      </c>
      <c r="BZ47" s="28">
        <v>8.5120672788868603</v>
      </c>
      <c r="CB47" s="25">
        <f t="shared" si="15"/>
        <v>2.7397690542890645E-3</v>
      </c>
      <c r="CC47" s="25" t="str">
        <f t="shared" si="14"/>
        <v/>
      </c>
      <c r="CD47" s="25">
        <f t="shared" si="16"/>
        <v>2.7390463555772176E-3</v>
      </c>
      <c r="CE47" s="25">
        <f t="shared" si="17"/>
        <v>2.7893468309486973E-3</v>
      </c>
      <c r="CF47" s="25">
        <f t="shared" si="18"/>
        <v>2.7893820535511075E-3</v>
      </c>
      <c r="CG47" s="25">
        <f t="shared" si="19"/>
        <v>2.74000869212586E-3</v>
      </c>
      <c r="CH47" s="25">
        <f t="shared" si="20"/>
        <v>2.7391840749234515E-3</v>
      </c>
      <c r="CI47" s="25">
        <f t="shared" si="21"/>
        <v>2.7353152502977347E-3</v>
      </c>
      <c r="CJ47" s="25">
        <f t="shared" si="22"/>
        <v>4.8693937573346502E-2</v>
      </c>
      <c r="CK47" s="25">
        <f t="shared" si="23"/>
        <v>2.6756754966153836E-3</v>
      </c>
      <c r="CL47" s="25">
        <f t="shared" si="24"/>
        <v>2.7461137184169818E-3</v>
      </c>
      <c r="CM47" s="25">
        <f t="shared" si="25"/>
        <v>2.7391235730493957E-3</v>
      </c>
      <c r="CN47" s="25">
        <f t="shared" si="26"/>
        <v>2.751093539155008E-3</v>
      </c>
      <c r="CO47" s="25">
        <f t="shared" si="27"/>
        <v>2.7330119537250894E-3</v>
      </c>
      <c r="CP47" s="25">
        <f t="shared" si="28"/>
        <v>2.7326816940701228E-3</v>
      </c>
    </row>
    <row r="48" spans="1:94" x14ac:dyDescent="0.3">
      <c r="A48" s="30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68"/>
      <c r="O48" s="68"/>
      <c r="P48" s="68"/>
      <c r="CB48" s="25" t="str">
        <f t="shared" si="15"/>
        <v/>
      </c>
      <c r="CC48" s="25" t="str">
        <f t="shared" si="14"/>
        <v/>
      </c>
      <c r="CD48" s="25" t="str">
        <f t="shared" si="16"/>
        <v/>
      </c>
      <c r="CE48" s="25" t="str">
        <f t="shared" si="17"/>
        <v/>
      </c>
      <c r="CF48" s="25" t="str">
        <f t="shared" si="18"/>
        <v/>
      </c>
      <c r="CG48" s="25" t="str">
        <f t="shared" si="19"/>
        <v/>
      </c>
      <c r="CH48" s="25" t="str">
        <f t="shared" si="20"/>
        <v/>
      </c>
      <c r="CI48" s="25" t="str">
        <f t="shared" si="21"/>
        <v/>
      </c>
      <c r="CJ48" s="25" t="str">
        <f t="shared" si="22"/>
        <v/>
      </c>
      <c r="CK48" s="25" t="str">
        <f t="shared" si="23"/>
        <v/>
      </c>
      <c r="CL48" s="25" t="str">
        <f t="shared" si="24"/>
        <v/>
      </c>
      <c r="CM48" s="25" t="str">
        <f t="shared" si="25"/>
        <v/>
      </c>
      <c r="CN48" s="25" t="str">
        <f t="shared" si="26"/>
        <v/>
      </c>
      <c r="CO48" s="25" t="str">
        <f t="shared" si="27"/>
        <v/>
      </c>
      <c r="CP48" s="25" t="str">
        <f t="shared" si="28"/>
        <v/>
      </c>
    </row>
    <row r="49" spans="1:94" x14ac:dyDescent="0.3">
      <c r="A49" s="30" t="s">
        <v>48</v>
      </c>
      <c r="B49" s="28">
        <v>46067.117731999999</v>
      </c>
      <c r="C49" s="28"/>
      <c r="D49" s="28">
        <v>32182.734350999999</v>
      </c>
      <c r="E49" s="28">
        <v>487.39335967</v>
      </c>
      <c r="F49" s="28">
        <v>486.80050352000001</v>
      </c>
      <c r="G49" s="28">
        <v>106.19659626000001</v>
      </c>
      <c r="H49" s="28">
        <v>127203.8466</v>
      </c>
      <c r="I49" s="28">
        <v>69.937938596999999</v>
      </c>
      <c r="J49" s="28">
        <v>1714.7386650000001</v>
      </c>
      <c r="K49" s="28">
        <v>7.3884466999999997E-3</v>
      </c>
      <c r="L49" s="28">
        <v>613.80844951999995</v>
      </c>
      <c r="M49" s="28">
        <v>48.164900412999998</v>
      </c>
      <c r="N49" s="68">
        <v>42.318142389999998</v>
      </c>
      <c r="O49" s="68">
        <v>7.5722363081999999</v>
      </c>
      <c r="P49" s="68">
        <v>1.5649901425999999</v>
      </c>
      <c r="R49" s="30" t="s">
        <v>48</v>
      </c>
      <c r="S49" s="28">
        <v>0</v>
      </c>
      <c r="T49" s="28">
        <v>42.434085273489302</v>
      </c>
      <c r="U49" s="28">
        <v>69.146390245765701</v>
      </c>
      <c r="V49" s="28">
        <v>69.146390245765701</v>
      </c>
      <c r="W49" s="28">
        <v>0.31411711611931398</v>
      </c>
      <c r="X49" s="28">
        <v>1729.10201039142</v>
      </c>
      <c r="Y49" s="28">
        <v>7.5929787754347204</v>
      </c>
      <c r="Z49" s="28">
        <v>368782.42505905603</v>
      </c>
      <c r="AA49" s="28">
        <v>7.4078681828290598E-3</v>
      </c>
      <c r="AB49" s="28">
        <v>46193.211461829596</v>
      </c>
      <c r="AC49" s="28">
        <v>156.53339812207099</v>
      </c>
      <c r="AD49" s="28">
        <v>57374.458213948397</v>
      </c>
      <c r="AE49" s="28">
        <v>274.55722426337098</v>
      </c>
      <c r="AF49" s="28">
        <v>0</v>
      </c>
      <c r="AG49" s="28">
        <v>614.81266734836504</v>
      </c>
      <c r="AH49" s="28">
        <v>614.81266734836504</v>
      </c>
      <c r="AI49" s="28">
        <v>0</v>
      </c>
      <c r="AJ49" s="28">
        <v>14.731176776392401</v>
      </c>
      <c r="AK49" s="28">
        <v>0</v>
      </c>
      <c r="AL49" s="28">
        <v>0</v>
      </c>
      <c r="AM49" s="28">
        <v>47.8747757799038</v>
      </c>
      <c r="AN49" s="28">
        <v>1.55637608326278</v>
      </c>
      <c r="AO49" s="28">
        <v>0</v>
      </c>
      <c r="AP49" s="28">
        <v>0</v>
      </c>
      <c r="AQ49" s="28">
        <v>29043.749777119301</v>
      </c>
      <c r="AR49" s="28">
        <v>3227.0864870225901</v>
      </c>
      <c r="AS49" s="28">
        <v>32270.836264141901</v>
      </c>
      <c r="AT49" s="28">
        <v>0</v>
      </c>
      <c r="AU49" s="28">
        <v>250.87474225288</v>
      </c>
      <c r="AV49" s="28">
        <v>0</v>
      </c>
      <c r="AW49" s="28">
        <v>73966.921372066194</v>
      </c>
      <c r="AX49" s="28">
        <v>0</v>
      </c>
      <c r="AY49" s="28">
        <v>0</v>
      </c>
      <c r="AZ49" s="28">
        <v>0</v>
      </c>
      <c r="BA49" s="28">
        <v>0</v>
      </c>
      <c r="BB49" s="28">
        <v>27.5306957813455</v>
      </c>
      <c r="BC49" s="28">
        <v>0</v>
      </c>
      <c r="BD49" s="28">
        <v>488.75201930455103</v>
      </c>
      <c r="BE49" s="28">
        <v>488.15754377883201</v>
      </c>
      <c r="BF49" s="28">
        <v>0.59447552571967199</v>
      </c>
      <c r="BG49" s="28">
        <v>0</v>
      </c>
      <c r="BH49" s="28">
        <v>0</v>
      </c>
      <c r="BI49" s="28">
        <v>320.65459725855197</v>
      </c>
      <c r="BJ49" s="28">
        <v>0</v>
      </c>
      <c r="BK49" s="28">
        <v>6.8338596028373297</v>
      </c>
      <c r="BL49" s="28">
        <v>0</v>
      </c>
      <c r="BM49" s="28">
        <v>1.3423682653483</v>
      </c>
      <c r="BN49" s="28">
        <v>17.084674323318801</v>
      </c>
      <c r="BO49" s="28">
        <v>46766.301544623901</v>
      </c>
      <c r="BP49" s="28">
        <v>0</v>
      </c>
      <c r="BQ49" s="28">
        <v>114.711348547429</v>
      </c>
      <c r="BR49" s="28">
        <v>0</v>
      </c>
      <c r="BS49" s="28">
        <v>106.487381410936</v>
      </c>
      <c r="BT49" s="28">
        <v>38909.337446887097</v>
      </c>
      <c r="BU49" s="28">
        <v>0</v>
      </c>
      <c r="BV49" s="28">
        <v>0</v>
      </c>
      <c r="BW49" s="28">
        <v>1096.72880748323</v>
      </c>
      <c r="BX49" s="28">
        <v>2422.44930845926</v>
      </c>
      <c r="BY49" s="28">
        <v>127552.125936606</v>
      </c>
      <c r="BZ49" s="28">
        <v>424.34058320293298</v>
      </c>
      <c r="CB49" s="25">
        <f t="shared" si="15"/>
        <v>2.7371742804305726E-3</v>
      </c>
      <c r="CC49" s="25" t="str">
        <f t="shared" si="14"/>
        <v/>
      </c>
      <c r="CD49" s="25">
        <f t="shared" si="16"/>
        <v>2.7375521352853618E-3</v>
      </c>
      <c r="CE49" s="25">
        <f t="shared" si="17"/>
        <v>2.7876039088241596E-3</v>
      </c>
      <c r="CF49" s="25">
        <f t="shared" si="18"/>
        <v>2.7876722579771268E-3</v>
      </c>
      <c r="CG49" s="25">
        <f t="shared" si="19"/>
        <v>2.7381776928524382E-3</v>
      </c>
      <c r="CH49" s="25">
        <f t="shared" si="20"/>
        <v>2.7379623015739234E-3</v>
      </c>
      <c r="CI49" s="25">
        <f t="shared" si="21"/>
        <v>-1.1317867914228901E-2</v>
      </c>
      <c r="CJ49" s="25">
        <f t="shared" si="22"/>
        <v>8.3764049208162553E-3</v>
      </c>
      <c r="CK49" s="25">
        <f t="shared" si="23"/>
        <v>2.6286286709031937E-3</v>
      </c>
      <c r="CL49" s="25">
        <f t="shared" si="24"/>
        <v>1.636044321563815E-3</v>
      </c>
      <c r="CM49" s="25">
        <f t="shared" si="25"/>
        <v>-6.0235696660527463E-3</v>
      </c>
      <c r="CN49" s="25">
        <f t="shared" si="26"/>
        <v>2.7397914213904955E-3</v>
      </c>
      <c r="CO49" s="25">
        <f t="shared" si="27"/>
        <v>2.7392789118662899E-3</v>
      </c>
      <c r="CP49" s="25">
        <f t="shared" si="28"/>
        <v>-5.5042259390266435E-3</v>
      </c>
    </row>
    <row r="50" spans="1:94" x14ac:dyDescent="0.3">
      <c r="A50" s="30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68"/>
      <c r="O50" s="68"/>
      <c r="P50" s="68"/>
      <c r="CB50" s="25" t="str">
        <f t="shared" si="15"/>
        <v/>
      </c>
      <c r="CC50" s="25" t="str">
        <f t="shared" si="14"/>
        <v/>
      </c>
      <c r="CD50" s="25" t="str">
        <f t="shared" si="16"/>
        <v/>
      </c>
      <c r="CE50" s="25" t="str">
        <f t="shared" si="17"/>
        <v/>
      </c>
      <c r="CF50" s="25" t="str">
        <f t="shared" si="18"/>
        <v/>
      </c>
      <c r="CG50" s="25" t="str">
        <f t="shared" si="19"/>
        <v/>
      </c>
      <c r="CH50" s="25" t="str">
        <f t="shared" si="20"/>
        <v/>
      </c>
      <c r="CI50" s="25" t="str">
        <f t="shared" si="21"/>
        <v/>
      </c>
      <c r="CJ50" s="25" t="str">
        <f t="shared" si="22"/>
        <v/>
      </c>
      <c r="CK50" s="25" t="str">
        <f t="shared" si="23"/>
        <v/>
      </c>
      <c r="CL50" s="25" t="str">
        <f t="shared" si="24"/>
        <v/>
      </c>
      <c r="CM50" s="25" t="str">
        <f t="shared" si="25"/>
        <v/>
      </c>
      <c r="CN50" s="25" t="str">
        <f t="shared" si="26"/>
        <v/>
      </c>
      <c r="CO50" s="25" t="str">
        <f t="shared" si="27"/>
        <v/>
      </c>
      <c r="CP50" s="25" t="str">
        <f t="shared" si="28"/>
        <v/>
      </c>
    </row>
    <row r="51" spans="1:94" x14ac:dyDescent="0.3">
      <c r="A51" s="30" t="s">
        <v>50</v>
      </c>
      <c r="B51" s="28">
        <v>11101.645243999999</v>
      </c>
      <c r="C51" s="28"/>
      <c r="D51" s="28">
        <v>21160.959315</v>
      </c>
      <c r="E51" s="28">
        <v>919.52387810000005</v>
      </c>
      <c r="F51" s="28">
        <v>826.09351409999999</v>
      </c>
      <c r="G51" s="28">
        <v>2046.7200279000001</v>
      </c>
      <c r="H51" s="28">
        <v>192649.15127</v>
      </c>
      <c r="I51" s="28">
        <v>78.363201330999999</v>
      </c>
      <c r="J51" s="28">
        <v>1070.114061</v>
      </c>
      <c r="K51" s="28">
        <v>9.8497380999999995E-2</v>
      </c>
      <c r="L51" s="28">
        <v>1657.3957565999999</v>
      </c>
      <c r="M51" s="28">
        <v>35.699607067000002</v>
      </c>
      <c r="N51" s="68">
        <v>33.447313645999998</v>
      </c>
      <c r="O51" s="68">
        <v>9.5302540980000003</v>
      </c>
      <c r="P51" s="68">
        <v>1.7033989234</v>
      </c>
      <c r="R51" s="30" t="s">
        <v>50</v>
      </c>
      <c r="S51" s="28">
        <v>0</v>
      </c>
      <c r="T51" s="28">
        <v>33.538122683056301</v>
      </c>
      <c r="U51" s="28">
        <v>84.014993672223099</v>
      </c>
      <c r="V51" s="28">
        <v>84.014993672223099</v>
      </c>
      <c r="W51" s="28">
        <v>0.49790744241368001</v>
      </c>
      <c r="X51" s="28">
        <v>1052.0761510749401</v>
      </c>
      <c r="Y51" s="28">
        <v>9.5561228656765103</v>
      </c>
      <c r="Z51" s="28">
        <v>15029766.206409801</v>
      </c>
      <c r="AA51" s="28">
        <v>9.8766758126026796E-2</v>
      </c>
      <c r="AB51" s="28">
        <v>11131.85221044</v>
      </c>
      <c r="AC51" s="28">
        <v>5861.5159022735497</v>
      </c>
      <c r="AD51" s="28">
        <v>103492.252754074</v>
      </c>
      <c r="AE51" s="28">
        <v>11476.7819087424</v>
      </c>
      <c r="AF51" s="28">
        <v>0</v>
      </c>
      <c r="AG51" s="28">
        <v>1610.3370411179401</v>
      </c>
      <c r="AH51" s="28">
        <v>1610.3370411179401</v>
      </c>
      <c r="AI51" s="28">
        <v>0</v>
      </c>
      <c r="AJ51" s="28">
        <v>76.892196057459202</v>
      </c>
      <c r="AK51" s="28">
        <v>0</v>
      </c>
      <c r="AL51" s="28">
        <v>0</v>
      </c>
      <c r="AM51" s="28">
        <v>35.4665498449532</v>
      </c>
      <c r="AN51" s="28">
        <v>1.68503500138912</v>
      </c>
      <c r="AO51" s="28">
        <v>0</v>
      </c>
      <c r="AP51" s="28">
        <v>0</v>
      </c>
      <c r="AQ51" s="28">
        <v>19096.7992339952</v>
      </c>
      <c r="AR51" s="28">
        <v>2121.8666397050201</v>
      </c>
      <c r="AS51" s="28">
        <v>21218.665873700302</v>
      </c>
      <c r="AT51" s="28">
        <v>0</v>
      </c>
      <c r="AU51" s="28">
        <v>344.662467341357</v>
      </c>
      <c r="AV51" s="28">
        <v>0</v>
      </c>
      <c r="AW51" s="28">
        <v>100324.276935405</v>
      </c>
      <c r="AX51" s="28">
        <v>0</v>
      </c>
      <c r="AY51" s="28">
        <v>0</v>
      </c>
      <c r="AZ51" s="28">
        <v>0</v>
      </c>
      <c r="BA51" s="28">
        <v>0</v>
      </c>
      <c r="BB51" s="28">
        <v>46.718567357925899</v>
      </c>
      <c r="BC51" s="28">
        <v>0</v>
      </c>
      <c r="BD51" s="28">
        <v>922.07241768349002</v>
      </c>
      <c r="BE51" s="28">
        <v>828.38659702508096</v>
      </c>
      <c r="BF51" s="28">
        <v>93.685820658409895</v>
      </c>
      <c r="BG51" s="28">
        <v>0</v>
      </c>
      <c r="BH51" s="28">
        <v>0</v>
      </c>
      <c r="BI51" s="28">
        <v>544.14027315266196</v>
      </c>
      <c r="BJ51" s="28">
        <v>0</v>
      </c>
      <c r="BK51" s="28">
        <v>11.596794511814</v>
      </c>
      <c r="BL51" s="28">
        <v>0</v>
      </c>
      <c r="BM51" s="28">
        <v>2.2779640132938601</v>
      </c>
      <c r="BN51" s="28">
        <v>28.9921222407778</v>
      </c>
      <c r="BO51" s="28">
        <v>68197.755621051299</v>
      </c>
      <c r="BP51" s="28">
        <v>0</v>
      </c>
      <c r="BQ51" s="28">
        <v>194.660875748606</v>
      </c>
      <c r="BR51" s="28">
        <v>0</v>
      </c>
      <c r="BS51" s="28">
        <v>2052.3282542952102</v>
      </c>
      <c r="BT51" s="28">
        <v>58109.0022765908</v>
      </c>
      <c r="BU51" s="28">
        <v>0</v>
      </c>
      <c r="BV51" s="28">
        <v>0</v>
      </c>
      <c r="BW51" s="28">
        <v>1207.37015616549</v>
      </c>
      <c r="BX51" s="28">
        <v>2819.1581372699102</v>
      </c>
      <c r="BY51" s="28">
        <v>193173.75035499901</v>
      </c>
      <c r="BZ51" s="28">
        <v>773.87319286832303</v>
      </c>
      <c r="CB51" s="25">
        <f t="shared" si="15"/>
        <v>2.7209450289655233E-3</v>
      </c>
      <c r="CC51" s="25" t="str">
        <f t="shared" si="14"/>
        <v/>
      </c>
      <c r="CD51" s="25">
        <f t="shared" si="16"/>
        <v>2.7270294243889144E-3</v>
      </c>
      <c r="CE51" s="25">
        <f t="shared" si="17"/>
        <v>2.771586082958479E-3</v>
      </c>
      <c r="CF51" s="25">
        <f t="shared" si="18"/>
        <v>2.7758151903410117E-3</v>
      </c>
      <c r="CG51" s="25">
        <f t="shared" si="19"/>
        <v>2.7401043224091017E-3</v>
      </c>
      <c r="CH51" s="25">
        <f t="shared" si="20"/>
        <v>2.7230801773103748E-3</v>
      </c>
      <c r="CI51" s="25">
        <f t="shared" si="21"/>
        <v>7.2123040473428005E-2</v>
      </c>
      <c r="CJ51" s="25">
        <f t="shared" si="22"/>
        <v>-1.6856062902494581E-2</v>
      </c>
      <c r="CK51" s="25">
        <f t="shared" si="23"/>
        <v>2.7348658745231136E-3</v>
      </c>
      <c r="CL51" s="25">
        <f t="shared" si="24"/>
        <v>-2.839316759118329E-2</v>
      </c>
      <c r="CM51" s="25">
        <f t="shared" si="25"/>
        <v>-6.5282853564580601E-3</v>
      </c>
      <c r="CN51" s="25">
        <f t="shared" si="26"/>
        <v>2.7149874581082539E-3</v>
      </c>
      <c r="CO51" s="25">
        <f t="shared" si="27"/>
        <v>2.7143838359922306E-3</v>
      </c>
      <c r="CP51" s="25">
        <f t="shared" si="28"/>
        <v>-1.0780752387834928E-2</v>
      </c>
    </row>
    <row r="52" spans="1:94" x14ac:dyDescent="0.3">
      <c r="A52" s="30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68"/>
      <c r="O52" s="68"/>
      <c r="P52" s="68"/>
      <c r="CB52" s="25" t="str">
        <f t="shared" si="15"/>
        <v/>
      </c>
      <c r="CD52" s="25" t="str">
        <f t="shared" si="16"/>
        <v/>
      </c>
      <c r="CE52" s="25" t="str">
        <f t="shared" si="17"/>
        <v/>
      </c>
      <c r="CF52" s="25" t="str">
        <f t="shared" si="18"/>
        <v/>
      </c>
      <c r="CG52" s="25" t="str">
        <f t="shared" si="19"/>
        <v/>
      </c>
      <c r="CH52" s="25" t="str">
        <f t="shared" si="20"/>
        <v/>
      </c>
      <c r="CI52" s="25" t="str">
        <f t="shared" si="21"/>
        <v/>
      </c>
      <c r="CJ52" s="25" t="str">
        <f t="shared" si="22"/>
        <v/>
      </c>
      <c r="CK52" s="25" t="str">
        <f t="shared" si="23"/>
        <v/>
      </c>
      <c r="CL52" s="25" t="str">
        <f t="shared" si="24"/>
        <v/>
      </c>
      <c r="CM52" s="25" t="str">
        <f t="shared" si="25"/>
        <v/>
      </c>
      <c r="CN52" s="25" t="str">
        <f t="shared" si="26"/>
        <v/>
      </c>
      <c r="CO52" s="25" t="str">
        <f t="shared" si="27"/>
        <v/>
      </c>
      <c r="CP52" s="25" t="str">
        <f t="shared" si="28"/>
        <v/>
      </c>
    </row>
    <row r="53" spans="1:94" x14ac:dyDescent="0.3">
      <c r="A53" s="30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68"/>
      <c r="O53" s="68"/>
      <c r="P53" s="68"/>
      <c r="CB53" s="25" t="str">
        <f t="shared" si="15"/>
        <v/>
      </c>
      <c r="CD53" s="25" t="str">
        <f t="shared" si="16"/>
        <v/>
      </c>
      <c r="CE53" s="25" t="str">
        <f t="shared" si="17"/>
        <v/>
      </c>
      <c r="CF53" s="25" t="str">
        <f t="shared" si="18"/>
        <v/>
      </c>
      <c r="CG53" s="25" t="str">
        <f t="shared" si="19"/>
        <v/>
      </c>
      <c r="CH53" s="25" t="str">
        <f t="shared" si="20"/>
        <v/>
      </c>
      <c r="CI53" s="25" t="str">
        <f t="shared" si="21"/>
        <v/>
      </c>
      <c r="CJ53" s="25" t="str">
        <f t="shared" si="22"/>
        <v/>
      </c>
      <c r="CK53" s="25" t="str">
        <f t="shared" si="23"/>
        <v/>
      </c>
      <c r="CL53" s="25" t="str">
        <f t="shared" si="24"/>
        <v/>
      </c>
      <c r="CM53" s="25" t="str">
        <f t="shared" si="25"/>
        <v/>
      </c>
      <c r="CN53" s="25" t="str">
        <f t="shared" si="26"/>
        <v/>
      </c>
      <c r="CO53" s="25" t="str">
        <f t="shared" si="27"/>
        <v/>
      </c>
      <c r="CP53" s="25" t="str">
        <f t="shared" si="28"/>
        <v/>
      </c>
    </row>
    <row r="54" spans="1:94" x14ac:dyDescent="0.3">
      <c r="A54" s="30" t="s">
        <v>51</v>
      </c>
      <c r="B54" s="28">
        <v>4.3721300000000003</v>
      </c>
      <c r="C54" s="28"/>
      <c r="D54" s="28">
        <v>5.8143500000000001</v>
      </c>
      <c r="E54" s="28">
        <v>0.44788299999999998</v>
      </c>
      <c r="F54" s="28">
        <v>0.44788299999999998</v>
      </c>
      <c r="G54" s="28">
        <v>3.53592E-2</v>
      </c>
      <c r="H54" s="28">
        <v>0.32412600000000003</v>
      </c>
      <c r="I54" s="28"/>
      <c r="J54" s="28">
        <v>1.23757E-4</v>
      </c>
      <c r="K54" s="28"/>
      <c r="L54" s="28">
        <v>4.4199E-3</v>
      </c>
      <c r="M54" s="28"/>
      <c r="N54" s="68"/>
      <c r="O54" s="68"/>
      <c r="P54" s="68"/>
      <c r="R54" t="s">
        <v>51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B54" s="25">
        <f t="shared" si="15"/>
        <v>-1</v>
      </c>
      <c r="CD54" s="25">
        <f t="shared" si="16"/>
        <v>-1</v>
      </c>
      <c r="CE54" s="25">
        <f t="shared" si="17"/>
        <v>-1</v>
      </c>
      <c r="CF54" s="25">
        <f t="shared" si="18"/>
        <v>-1</v>
      </c>
      <c r="CG54" s="25">
        <f t="shared" si="19"/>
        <v>-1</v>
      </c>
      <c r="CH54" s="25">
        <f t="shared" si="20"/>
        <v>-1</v>
      </c>
      <c r="CI54" s="25" t="str">
        <f t="shared" si="21"/>
        <v/>
      </c>
      <c r="CJ54" s="25">
        <f t="shared" si="22"/>
        <v>-1</v>
      </c>
      <c r="CK54" s="25" t="str">
        <f t="shared" si="23"/>
        <v/>
      </c>
      <c r="CL54" s="25">
        <f t="shared" si="24"/>
        <v>-1</v>
      </c>
      <c r="CM54" s="25" t="str">
        <f t="shared" si="25"/>
        <v/>
      </c>
      <c r="CN54" s="25" t="str">
        <f t="shared" si="26"/>
        <v/>
      </c>
      <c r="CO54" s="25" t="str">
        <f t="shared" si="27"/>
        <v/>
      </c>
      <c r="CP54" s="25" t="str">
        <f t="shared" si="28"/>
        <v/>
      </c>
    </row>
    <row r="55" spans="1:94" x14ac:dyDescent="0.3">
      <c r="A55" s="30" t="s">
        <v>1</v>
      </c>
      <c r="B55" s="28">
        <v>2948.8799601999999</v>
      </c>
      <c r="C55" s="28"/>
      <c r="D55" s="28">
        <v>2363.5509708</v>
      </c>
      <c r="E55" s="28">
        <v>51.208215029999998</v>
      </c>
      <c r="F55" s="28">
        <v>50.86834503</v>
      </c>
      <c r="G55" s="28">
        <v>62.210944867999999</v>
      </c>
      <c r="H55" s="28">
        <v>25837.969809999999</v>
      </c>
      <c r="I55" s="28">
        <v>5.1196147673999999</v>
      </c>
      <c r="J55" s="28">
        <v>3073.6601105</v>
      </c>
      <c r="K55" s="28">
        <v>3.7347999999999999E-3</v>
      </c>
      <c r="L55" s="28">
        <v>33.306368915999997</v>
      </c>
      <c r="M55" s="28">
        <v>2.9902795363000001</v>
      </c>
      <c r="N55" s="68">
        <v>3.223214215</v>
      </c>
      <c r="O55" s="68">
        <v>0.60851799250000005</v>
      </c>
      <c r="P55" s="68">
        <v>0.1070389444</v>
      </c>
      <c r="R55" s="30" t="s">
        <v>1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 s="28">
        <v>0</v>
      </c>
      <c r="CB55" s="25">
        <f t="shared" si="15"/>
        <v>-1</v>
      </c>
      <c r="CD55" s="25">
        <f t="shared" si="16"/>
        <v>-1</v>
      </c>
      <c r="CE55" s="25">
        <f t="shared" si="17"/>
        <v>-1</v>
      </c>
      <c r="CF55" s="25">
        <f t="shared" si="18"/>
        <v>-1</v>
      </c>
      <c r="CG55" s="25">
        <f t="shared" si="19"/>
        <v>-1</v>
      </c>
      <c r="CH55" s="25">
        <f t="shared" si="20"/>
        <v>-1</v>
      </c>
      <c r="CI55" s="25">
        <f t="shared" si="21"/>
        <v>-1</v>
      </c>
      <c r="CJ55" s="25">
        <f t="shared" si="22"/>
        <v>-1</v>
      </c>
      <c r="CK55" s="25">
        <f t="shared" si="23"/>
        <v>-1</v>
      </c>
      <c r="CL55" s="25">
        <f t="shared" si="24"/>
        <v>-1</v>
      </c>
      <c r="CM55" s="25">
        <f t="shared" si="25"/>
        <v>-1</v>
      </c>
      <c r="CN55" s="25">
        <f t="shared" si="26"/>
        <v>-1</v>
      </c>
      <c r="CO55" s="25">
        <f t="shared" si="27"/>
        <v>-1</v>
      </c>
      <c r="CP55" s="25">
        <f t="shared" si="28"/>
        <v>-1</v>
      </c>
    </row>
    <row r="56" spans="1:94" x14ac:dyDescent="0.3">
      <c r="A56" s="30" t="s">
        <v>11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CB56" s="25" t="str">
        <f t="shared" si="15"/>
        <v/>
      </c>
      <c r="CD56" s="25" t="str">
        <f t="shared" si="16"/>
        <v/>
      </c>
      <c r="CE56" s="25" t="str">
        <f t="shared" si="17"/>
        <v/>
      </c>
      <c r="CF56" s="25" t="str">
        <f t="shared" si="18"/>
        <v/>
      </c>
      <c r="CG56" s="25" t="str">
        <f t="shared" si="19"/>
        <v/>
      </c>
      <c r="CH56" s="25" t="str">
        <f t="shared" si="20"/>
        <v/>
      </c>
      <c r="CI56" s="25" t="str">
        <f t="shared" si="21"/>
        <v/>
      </c>
      <c r="CK56" s="25" t="str">
        <f t="shared" si="23"/>
        <v/>
      </c>
      <c r="CL56" s="25" t="str">
        <f t="shared" si="24"/>
        <v/>
      </c>
      <c r="CM56" s="25" t="str">
        <f t="shared" si="25"/>
        <v/>
      </c>
    </row>
    <row r="57" spans="1:94" x14ac:dyDescent="0.3">
      <c r="A57" s="30" t="s">
        <v>58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R57" s="30"/>
      <c r="CB57" s="25" t="str">
        <f t="shared" si="15"/>
        <v/>
      </c>
      <c r="CD57" s="25" t="str">
        <f t="shared" si="16"/>
        <v/>
      </c>
      <c r="CE57" s="25" t="str">
        <f t="shared" si="17"/>
        <v/>
      </c>
      <c r="CF57" s="25" t="str">
        <f t="shared" si="18"/>
        <v/>
      </c>
      <c r="CG57" s="25" t="str">
        <f t="shared" si="19"/>
        <v/>
      </c>
      <c r="CH57" s="25" t="str">
        <f t="shared" si="20"/>
        <v/>
      </c>
      <c r="CI57" s="25" t="str">
        <f t="shared" si="21"/>
        <v/>
      </c>
      <c r="CK57" s="25" t="str">
        <f t="shared" si="23"/>
        <v/>
      </c>
      <c r="CL57" s="25" t="str">
        <f t="shared" si="24"/>
        <v/>
      </c>
      <c r="CM57" s="25" t="str">
        <f t="shared" si="25"/>
        <v/>
      </c>
    </row>
    <row r="58" spans="1:94" x14ac:dyDescent="0.3">
      <c r="A58" s="30" t="s">
        <v>75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R58" s="30"/>
      <c r="CB58" s="25" t="str">
        <f t="shared" si="15"/>
        <v/>
      </c>
      <c r="CD58" s="25" t="str">
        <f t="shared" si="16"/>
        <v/>
      </c>
      <c r="CE58" s="25" t="str">
        <f t="shared" si="17"/>
        <v/>
      </c>
      <c r="CF58" s="25" t="str">
        <f t="shared" si="18"/>
        <v/>
      </c>
      <c r="CG58" s="25" t="str">
        <f t="shared" si="19"/>
        <v/>
      </c>
      <c r="CH58" s="25" t="str">
        <f t="shared" si="20"/>
        <v/>
      </c>
      <c r="CI58" s="25" t="str">
        <f t="shared" si="21"/>
        <v/>
      </c>
      <c r="CK58" s="25" t="str">
        <f t="shared" si="23"/>
        <v/>
      </c>
      <c r="CL58" s="25" t="str">
        <f t="shared" si="24"/>
        <v/>
      </c>
      <c r="CM58" s="25" t="str">
        <f t="shared" si="25"/>
        <v/>
      </c>
    </row>
    <row r="59" spans="1:94" x14ac:dyDescent="0.3">
      <c r="A59" s="30" t="s">
        <v>237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CB59" s="25" t="str">
        <f t="shared" si="15"/>
        <v/>
      </c>
      <c r="CD59" s="25" t="str">
        <f t="shared" si="16"/>
        <v/>
      </c>
      <c r="CE59" s="25" t="str">
        <f t="shared" si="17"/>
        <v/>
      </c>
      <c r="CF59" s="25" t="str">
        <f t="shared" si="18"/>
        <v/>
      </c>
      <c r="CG59" s="25" t="str">
        <f t="shared" si="19"/>
        <v/>
      </c>
      <c r="CH59" s="25" t="str">
        <f t="shared" si="20"/>
        <v/>
      </c>
      <c r="CI59" s="25" t="str">
        <f t="shared" si="21"/>
        <v/>
      </c>
      <c r="CK59" s="25" t="str">
        <f t="shared" si="23"/>
        <v/>
      </c>
      <c r="CL59" s="25" t="str">
        <f t="shared" si="24"/>
        <v/>
      </c>
      <c r="CM59" s="25" t="str">
        <f t="shared" si="25"/>
        <v/>
      </c>
    </row>
    <row r="60" spans="1:94" s="30" customFormat="1" x14ac:dyDescent="0.3"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B60" s="25" t="str">
        <f t="shared" si="15"/>
        <v/>
      </c>
      <c r="CD60" s="25" t="str">
        <f t="shared" si="16"/>
        <v/>
      </c>
      <c r="CE60" s="25" t="str">
        <f t="shared" si="17"/>
        <v/>
      </c>
      <c r="CF60" s="25" t="str">
        <f t="shared" si="18"/>
        <v/>
      </c>
      <c r="CG60" s="25" t="str">
        <f t="shared" si="19"/>
        <v/>
      </c>
      <c r="CH60" s="25" t="str">
        <f t="shared" si="20"/>
        <v/>
      </c>
      <c r="CI60" s="25" t="str">
        <f t="shared" si="21"/>
        <v/>
      </c>
      <c r="CK60" s="25" t="str">
        <f t="shared" si="23"/>
        <v/>
      </c>
      <c r="CL60" s="25" t="str">
        <f t="shared" si="24"/>
        <v/>
      </c>
      <c r="CM60" s="25" t="str">
        <f t="shared" si="25"/>
        <v/>
      </c>
    </row>
    <row r="61" spans="1:94" x14ac:dyDescent="0.3">
      <c r="A61" s="2" t="s">
        <v>55</v>
      </c>
      <c r="B61" s="1">
        <f t="shared" ref="B61:C61" si="29">SUM(B3:B55)</f>
        <v>645039.49875723873</v>
      </c>
      <c r="C61" s="1">
        <f t="shared" si="29"/>
        <v>15.1882</v>
      </c>
      <c r="D61" s="1">
        <f>SUM(D3:D55)</f>
        <v>678562.95228509395</v>
      </c>
      <c r="E61" s="1">
        <f t="shared" ref="E61:P61" si="30">SUM(E3:E55)</f>
        <v>17797.830982025102</v>
      </c>
      <c r="F61" s="1">
        <f t="shared" si="30"/>
        <v>17531.660668242101</v>
      </c>
      <c r="G61" s="1">
        <f t="shared" si="30"/>
        <v>39024.833606662411</v>
      </c>
      <c r="H61" s="1">
        <f t="shared" si="30"/>
        <v>3012126.7834141352</v>
      </c>
      <c r="I61" s="1">
        <f t="shared" si="30"/>
        <v>2251.6488885550998</v>
      </c>
      <c r="J61" s="1">
        <f t="shared" si="30"/>
        <v>29532.133258256999</v>
      </c>
      <c r="K61" s="1">
        <f t="shared" si="30"/>
        <v>2.2052765948000008</v>
      </c>
      <c r="L61" s="1">
        <f t="shared" si="30"/>
        <v>17629.852447945101</v>
      </c>
      <c r="M61" s="1">
        <f t="shared" si="30"/>
        <v>1237.5264727249998</v>
      </c>
      <c r="N61" s="1">
        <f t="shared" si="30"/>
        <v>1196.6183710867003</v>
      </c>
      <c r="O61" s="1">
        <f t="shared" si="30"/>
        <v>278.15203883460009</v>
      </c>
      <c r="P61" s="1">
        <f t="shared" si="30"/>
        <v>48.912358961400002</v>
      </c>
      <c r="S61" s="1">
        <f t="shared" ref="S61" si="31">SUM(S3:S54)</f>
        <v>0</v>
      </c>
      <c r="T61" s="1">
        <f t="shared" ref="T61:BW61" si="32">SUM(T3:T54)</f>
        <v>1196.6567157400627</v>
      </c>
      <c r="U61" s="1">
        <f t="shared" si="32"/>
        <v>2255.3476453839835</v>
      </c>
      <c r="V61" s="1">
        <f t="shared" si="32"/>
        <v>2255.3476453839835</v>
      </c>
      <c r="W61" s="1">
        <f t="shared" si="32"/>
        <v>6.9115350296978537</v>
      </c>
      <c r="X61" s="1">
        <f t="shared" ref="X61" si="33">SUM(X3:X54)</f>
        <v>27201.671135756209</v>
      </c>
      <c r="Y61" s="1">
        <f t="shared" si="32"/>
        <v>278.30278468110026</v>
      </c>
      <c r="Z61" s="1">
        <f t="shared" si="32"/>
        <v>21322168.063074991</v>
      </c>
      <c r="AA61" s="1">
        <f t="shared" si="32"/>
        <v>2.2075797013375293</v>
      </c>
      <c r="AB61" s="1">
        <f t="shared" si="32"/>
        <v>643843.22933816933</v>
      </c>
      <c r="AC61" s="1">
        <f t="shared" si="32"/>
        <v>15220.348396591044</v>
      </c>
      <c r="AD61" s="1">
        <f t="shared" si="32"/>
        <v>996020.15018782089</v>
      </c>
      <c r="AE61" s="1">
        <f t="shared" si="32"/>
        <v>23074.357015940928</v>
      </c>
      <c r="AF61" s="1">
        <f t="shared" si="32"/>
        <v>0</v>
      </c>
      <c r="AG61" s="1">
        <f t="shared" si="32"/>
        <v>17646.904681503591</v>
      </c>
      <c r="AH61" s="1">
        <f t="shared" si="32"/>
        <v>17646.904681503591</v>
      </c>
      <c r="AI61" s="1">
        <f t="shared" si="32"/>
        <v>0</v>
      </c>
      <c r="AJ61" s="1">
        <f t="shared" si="32"/>
        <v>1371.0949610732825</v>
      </c>
      <c r="AK61" s="1">
        <f t="shared" ref="AK61" si="34">SUM(AK3:AK54)</f>
        <v>0.16023447331256421</v>
      </c>
      <c r="AL61" s="1">
        <f t="shared" si="32"/>
        <v>0</v>
      </c>
      <c r="AM61" s="1">
        <f t="shared" si="32"/>
        <v>1225.7446246221821</v>
      </c>
      <c r="AN61" s="1">
        <f t="shared" si="32"/>
        <v>48.477669424651545</v>
      </c>
      <c r="AO61" s="1">
        <f t="shared" ref="AO61:AP61" si="35">SUM(AO3:AO54)</f>
        <v>15.229680451065599</v>
      </c>
      <c r="AP61" s="1">
        <f t="shared" si="35"/>
        <v>0</v>
      </c>
      <c r="AQ61" s="1">
        <f t="shared" si="32"/>
        <v>610239.64984610118</v>
      </c>
      <c r="AR61" s="1">
        <f t="shared" si="32"/>
        <v>67804.401182813221</v>
      </c>
      <c r="AS61" s="1">
        <f t="shared" si="32"/>
        <v>678044.05102891556</v>
      </c>
      <c r="AT61" s="1">
        <f t="shared" si="32"/>
        <v>0</v>
      </c>
      <c r="AU61" s="1">
        <f t="shared" si="32"/>
        <v>6784.9924830874652</v>
      </c>
      <c r="AV61" s="1">
        <f t="shared" si="32"/>
        <v>0</v>
      </c>
      <c r="AW61" s="1">
        <f t="shared" si="32"/>
        <v>1960402.6716348999</v>
      </c>
      <c r="AX61" s="1">
        <f t="shared" si="32"/>
        <v>0</v>
      </c>
      <c r="AY61" s="1">
        <f t="shared" si="32"/>
        <v>0</v>
      </c>
      <c r="AZ61" s="1">
        <f t="shared" si="32"/>
        <v>0</v>
      </c>
      <c r="BA61" s="1">
        <f t="shared" si="32"/>
        <v>0</v>
      </c>
      <c r="BB61" s="1">
        <f t="shared" si="32"/>
        <v>988.5893664024585</v>
      </c>
      <c r="BC61" s="1">
        <f t="shared" si="32"/>
        <v>0</v>
      </c>
      <c r="BD61" s="1">
        <f t="shared" si="32"/>
        <v>17795.61727056466</v>
      </c>
      <c r="BE61" s="1">
        <f t="shared" si="32"/>
        <v>17529.058222817679</v>
      </c>
      <c r="BF61" s="1">
        <f t="shared" si="32"/>
        <v>266.55904774698587</v>
      </c>
      <c r="BG61" s="1">
        <f t="shared" si="32"/>
        <v>0</v>
      </c>
      <c r="BH61" s="1">
        <f t="shared" si="32"/>
        <v>0</v>
      </c>
      <c r="BI61" s="1">
        <f t="shared" si="32"/>
        <v>11514.2612522773</v>
      </c>
      <c r="BJ61" s="1">
        <f t="shared" si="32"/>
        <v>0</v>
      </c>
      <c r="BK61" s="1">
        <f t="shared" si="32"/>
        <v>245.39450488697847</v>
      </c>
      <c r="BL61" s="1">
        <f t="shared" si="32"/>
        <v>0</v>
      </c>
      <c r="BM61" s="1">
        <f t="shared" si="32"/>
        <v>48.202587278378232</v>
      </c>
      <c r="BN61" s="1">
        <f t="shared" si="32"/>
        <v>613.48681997383437</v>
      </c>
      <c r="BO61" s="1">
        <f t="shared" si="32"/>
        <v>867334.58684173168</v>
      </c>
      <c r="BP61" s="1">
        <f t="shared" ref="BP61" si="36">SUM(BP3:BP54)</f>
        <v>0</v>
      </c>
      <c r="BQ61" s="1">
        <f t="shared" si="32"/>
        <v>4119.1236919987286</v>
      </c>
      <c r="BR61" s="1">
        <f t="shared" si="32"/>
        <v>0</v>
      </c>
      <c r="BS61" s="1">
        <f t="shared" si="32"/>
        <v>39069.206557567173</v>
      </c>
      <c r="BT61" s="1">
        <f t="shared" ref="BT61" si="37">SUM(BT3:BT54)</f>
        <v>1258344.0898038109</v>
      </c>
      <c r="BU61" s="1">
        <f t="shared" si="32"/>
        <v>0</v>
      </c>
      <c r="BV61" s="1">
        <f t="shared" si="32"/>
        <v>0</v>
      </c>
      <c r="BW61" s="1">
        <f t="shared" si="32"/>
        <v>16559.131002214148</v>
      </c>
      <c r="BX61" s="1">
        <f t="shared" ref="BX61:BZ61" si="38">SUM(BX3:BX54)</f>
        <v>71167.275555661327</v>
      </c>
      <c r="BY61" s="1">
        <f t="shared" si="38"/>
        <v>2994454.9759897804</v>
      </c>
      <c r="BZ61" s="1">
        <f t="shared" si="38"/>
        <v>9837.4906361856301</v>
      </c>
      <c r="CB61" s="25">
        <f t="shared" si="15"/>
        <v>-1.8545676991473961E-3</v>
      </c>
      <c r="CD61" s="25">
        <f t="shared" si="16"/>
        <v>-7.6470614027919427E-4</v>
      </c>
      <c r="CE61" s="25">
        <f t="shared" si="17"/>
        <v>-1.2438096882012495E-4</v>
      </c>
      <c r="CF61" s="25">
        <f t="shared" si="18"/>
        <v>-1.4844260755832609E-4</v>
      </c>
      <c r="CG61" s="25">
        <f t="shared" si="19"/>
        <v>1.1370439487841172E-3</v>
      </c>
      <c r="CH61" s="25">
        <f t="shared" si="20"/>
        <v>-5.8668869855220658E-3</v>
      </c>
      <c r="CI61" s="25">
        <f t="shared" si="21"/>
        <v>1.6426880974578627E-3</v>
      </c>
      <c r="CK61" s="25">
        <f t="shared" si="23"/>
        <v>1.0443617562346606E-3</v>
      </c>
      <c r="CL61" s="25">
        <f t="shared" si="24"/>
        <v>9.6723631742463552E-4</v>
      </c>
      <c r="CM61" s="25">
        <f t="shared" si="25"/>
        <v>-9.5204816725047211E-3</v>
      </c>
    </row>
    <row r="62" spans="1:94" x14ac:dyDescent="0.3">
      <c r="A62" s="2" t="s">
        <v>56</v>
      </c>
      <c r="B62" s="1">
        <f>SUM(B2:B51)</f>
        <v>642086.24666703865</v>
      </c>
      <c r="C62" s="1">
        <f t="shared" ref="C62:M62" si="39">SUM(C2:C51)</f>
        <v>15.1882</v>
      </c>
      <c r="D62" s="1">
        <f t="shared" si="39"/>
        <v>676193.58696429397</v>
      </c>
      <c r="E62" s="1">
        <f t="shared" si="39"/>
        <v>17746.1748839951</v>
      </c>
      <c r="F62" s="1">
        <f t="shared" si="39"/>
        <v>17480.344440212099</v>
      </c>
      <c r="G62" s="1">
        <f t="shared" si="39"/>
        <v>38962.587302594409</v>
      </c>
      <c r="H62" s="1">
        <f t="shared" si="39"/>
        <v>2986288.489478135</v>
      </c>
      <c r="I62" s="1">
        <f t="shared" si="39"/>
        <v>2246.5292737876998</v>
      </c>
      <c r="J62" s="1">
        <f t="shared" si="39"/>
        <v>26458.473023999999</v>
      </c>
      <c r="K62" s="1">
        <f t="shared" si="39"/>
        <v>2.2015417948000007</v>
      </c>
      <c r="L62" s="1">
        <f t="shared" si="39"/>
        <v>17596.5416591291</v>
      </c>
      <c r="M62" s="1">
        <f t="shared" si="39"/>
        <v>1234.5361931886998</v>
      </c>
      <c r="N62" s="1">
        <f t="shared" ref="N62:P62" si="40">SUM(N2:N51)</f>
        <v>1193.3951568717002</v>
      </c>
      <c r="O62" s="1">
        <f t="shared" si="40"/>
        <v>277.54352084210007</v>
      </c>
      <c r="P62" s="1">
        <f t="shared" si="40"/>
        <v>48.805320017</v>
      </c>
      <c r="S62" s="1">
        <f t="shared" ref="S62" si="41">S61 - S55 - S56 - S57 - S58 - S54</f>
        <v>0</v>
      </c>
      <c r="T62" s="1">
        <f t="shared" ref="T62:BC62" si="42">T61 - T55 - T56 - T57 - T58 - T54</f>
        <v>1196.6567157400627</v>
      </c>
      <c r="U62" s="1">
        <f t="shared" si="42"/>
        <v>2255.3476453839835</v>
      </c>
      <c r="V62" s="1">
        <f t="shared" si="42"/>
        <v>2255.3476453839835</v>
      </c>
      <c r="W62" s="1">
        <f t="shared" si="42"/>
        <v>6.9115350296978537</v>
      </c>
      <c r="X62" s="1">
        <f t="shared" ref="X62" si="43">X61 - X55 - X56 - X57 - X58 - X54</f>
        <v>27201.671135756209</v>
      </c>
      <c r="Y62" s="1">
        <f t="shared" si="42"/>
        <v>278.30278468110026</v>
      </c>
      <c r="Z62" s="1">
        <f t="shared" si="42"/>
        <v>21322168.063074991</v>
      </c>
      <c r="AA62" s="1">
        <f t="shared" si="42"/>
        <v>2.2075797013375293</v>
      </c>
      <c r="AB62" s="1">
        <f t="shared" si="42"/>
        <v>643843.22933816933</v>
      </c>
      <c r="AC62" s="1">
        <f t="shared" si="42"/>
        <v>15220.348396591044</v>
      </c>
      <c r="AD62" s="1">
        <f t="shared" si="42"/>
        <v>996020.15018782089</v>
      </c>
      <c r="AE62" s="1">
        <f t="shared" si="42"/>
        <v>23074.357015940928</v>
      </c>
      <c r="AF62" s="1">
        <f t="shared" si="42"/>
        <v>0</v>
      </c>
      <c r="AG62" s="1">
        <f t="shared" si="42"/>
        <v>17646.904681503591</v>
      </c>
      <c r="AH62" s="1">
        <f t="shared" si="42"/>
        <v>17646.904681503591</v>
      </c>
      <c r="AI62" s="1">
        <f t="shared" si="42"/>
        <v>0</v>
      </c>
      <c r="AJ62" s="1">
        <f t="shared" si="42"/>
        <v>1371.0949610732825</v>
      </c>
      <c r="AK62" s="1">
        <f t="shared" ref="AK62" si="44">AK61 - AK55 - AK56 - AK57 - AK58 - AK54</f>
        <v>0.16023447331256421</v>
      </c>
      <c r="AL62" s="1">
        <f t="shared" si="42"/>
        <v>0</v>
      </c>
      <c r="AM62" s="1">
        <f t="shared" si="42"/>
        <v>1225.7446246221821</v>
      </c>
      <c r="AN62" s="1">
        <f t="shared" si="42"/>
        <v>48.477669424651545</v>
      </c>
      <c r="AO62" s="1">
        <f t="shared" ref="AO62:AP62" si="45">AO61 - AO55 - AO56 - AO57 - AO58 - AO54</f>
        <v>15.229680451065599</v>
      </c>
      <c r="AP62" s="1">
        <f t="shared" si="45"/>
        <v>0</v>
      </c>
      <c r="AQ62" s="1">
        <f t="shared" si="42"/>
        <v>610239.64984610118</v>
      </c>
      <c r="AR62" s="1">
        <f t="shared" si="42"/>
        <v>67804.401182813221</v>
      </c>
      <c r="AS62" s="1">
        <f t="shared" si="42"/>
        <v>678044.05102891556</v>
      </c>
      <c r="AT62" s="1">
        <f t="shared" si="42"/>
        <v>0</v>
      </c>
      <c r="AU62" s="1">
        <f t="shared" si="42"/>
        <v>6784.9924830874652</v>
      </c>
      <c r="AV62" s="1">
        <f t="shared" si="42"/>
        <v>0</v>
      </c>
      <c r="AW62" s="1">
        <f t="shared" si="42"/>
        <v>1960402.6716348999</v>
      </c>
      <c r="AX62" s="1">
        <f t="shared" si="42"/>
        <v>0</v>
      </c>
      <c r="AY62" s="1">
        <f t="shared" si="42"/>
        <v>0</v>
      </c>
      <c r="AZ62" s="1">
        <f t="shared" si="42"/>
        <v>0</v>
      </c>
      <c r="BA62" s="1">
        <f t="shared" si="42"/>
        <v>0</v>
      </c>
      <c r="BB62" s="1">
        <f t="shared" si="42"/>
        <v>988.5893664024585</v>
      </c>
      <c r="BC62" s="1">
        <f t="shared" si="42"/>
        <v>0</v>
      </c>
      <c r="BD62" s="1">
        <f t="shared" ref="BD62:BW62" si="46">BD61 - BD55 - BD56 - BD57 - BD58 - BD54</f>
        <v>17795.61727056466</v>
      </c>
      <c r="BE62" s="1">
        <f t="shared" si="46"/>
        <v>17529.058222817679</v>
      </c>
      <c r="BF62" s="1">
        <f t="shared" si="46"/>
        <v>266.55904774698587</v>
      </c>
      <c r="BG62" s="1">
        <f t="shared" si="46"/>
        <v>0</v>
      </c>
      <c r="BH62" s="1">
        <f t="shared" si="46"/>
        <v>0</v>
      </c>
      <c r="BI62" s="1">
        <f t="shared" si="46"/>
        <v>11514.2612522773</v>
      </c>
      <c r="BJ62" s="1">
        <f t="shared" si="46"/>
        <v>0</v>
      </c>
      <c r="BK62" s="1">
        <f t="shared" si="46"/>
        <v>245.39450488697847</v>
      </c>
      <c r="BL62" s="1">
        <f t="shared" si="46"/>
        <v>0</v>
      </c>
      <c r="BM62" s="1">
        <f t="shared" si="46"/>
        <v>48.202587278378232</v>
      </c>
      <c r="BN62" s="1">
        <f t="shared" si="46"/>
        <v>613.48681997383437</v>
      </c>
      <c r="BO62" s="1">
        <f t="shared" si="46"/>
        <v>867334.58684173168</v>
      </c>
      <c r="BP62" s="1">
        <f t="shared" ref="BP62" si="47">BP61 - BP55 - BP56 - BP57 - BP58 - BP54</f>
        <v>0</v>
      </c>
      <c r="BQ62" s="1">
        <f t="shared" si="46"/>
        <v>4119.1236919987286</v>
      </c>
      <c r="BR62" s="1">
        <f t="shared" si="46"/>
        <v>0</v>
      </c>
      <c r="BS62" s="1">
        <f t="shared" si="46"/>
        <v>39069.206557567173</v>
      </c>
      <c r="BT62" s="1">
        <f t="shared" ref="BT62" si="48">BT61 - BT55 - BT56 - BT57 - BT58 - BT54</f>
        <v>1258344.0898038109</v>
      </c>
      <c r="BU62" s="1">
        <f t="shared" si="46"/>
        <v>0</v>
      </c>
      <c r="BV62" s="1">
        <f t="shared" si="46"/>
        <v>0</v>
      </c>
      <c r="BW62" s="1">
        <f t="shared" si="46"/>
        <v>16559.131002214148</v>
      </c>
      <c r="BX62" s="1">
        <f t="shared" ref="BX62:BZ62" si="49">BX61 - BX55 - BX56 - BX57 - BX58 - BX54</f>
        <v>71167.275555661327</v>
      </c>
      <c r="BY62" s="1">
        <f t="shared" si="49"/>
        <v>2994454.9759897804</v>
      </c>
      <c r="BZ62" s="1">
        <f t="shared" si="49"/>
        <v>9837.4906361856301</v>
      </c>
      <c r="CB62" s="25">
        <f t="shared" si="15"/>
        <v>2.7363655276076725E-3</v>
      </c>
      <c r="CD62" s="25">
        <f t="shared" si="16"/>
        <v>2.7365891961931787E-3</v>
      </c>
      <c r="CE62" s="25">
        <f t="shared" si="17"/>
        <v>2.7860869676288274E-3</v>
      </c>
      <c r="CF62" s="25">
        <f t="shared" si="18"/>
        <v>2.7867747556231462E-3</v>
      </c>
      <c r="CG62" s="25">
        <f t="shared" si="19"/>
        <v>2.736452128928933E-3</v>
      </c>
      <c r="CH62" s="25">
        <f t="shared" si="20"/>
        <v>2.7346609480025479E-3</v>
      </c>
      <c r="CI62" s="25">
        <f t="shared" si="21"/>
        <v>3.9253312650654633E-3</v>
      </c>
      <c r="CK62" s="25">
        <f t="shared" si="23"/>
        <v>2.7425809275072994E-3</v>
      </c>
      <c r="CL62" s="25">
        <f t="shared" si="24"/>
        <v>2.8620977547802917E-3</v>
      </c>
      <c r="CM62" s="25">
        <f t="shared" si="25"/>
        <v>-7.1213534402826172E-3</v>
      </c>
    </row>
    <row r="63" spans="1:94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533858.32794238871</v>
      </c>
      <c r="C63" s="28">
        <f t="shared" ref="C63:P63" si="50">+C3+C5+C8+C9+C11+C12+C14+C15+C16+C17+C18+C19+C20+C21+C22+C23+C24+C25+C26+C28+C30+C31+C33+C34+C35+C36+C37+C39+C40+C41+C42+C43+C44+C46+C47+C49+C50+C10</f>
        <v>0</v>
      </c>
      <c r="D63" s="28">
        <f t="shared" si="50"/>
        <v>562511.74880741746</v>
      </c>
      <c r="E63" s="28">
        <f t="shared" si="50"/>
        <v>14004.211090607001</v>
      </c>
      <c r="F63" s="28">
        <f t="shared" si="50"/>
        <v>13863.346792826998</v>
      </c>
      <c r="G63" s="28">
        <f t="shared" si="50"/>
        <v>35224.872095890401</v>
      </c>
      <c r="H63" s="28">
        <f t="shared" si="50"/>
        <v>2289373.8123664991</v>
      </c>
      <c r="I63" s="28">
        <f t="shared" si="50"/>
        <v>1787.4572688139001</v>
      </c>
      <c r="J63" s="28">
        <f t="shared" si="50"/>
        <v>21710.7561934431</v>
      </c>
      <c r="K63" s="28">
        <f t="shared" si="50"/>
        <v>1.6764173063999999</v>
      </c>
      <c r="L63" s="28">
        <f t="shared" si="50"/>
        <v>13742.731598774501</v>
      </c>
      <c r="M63" s="28">
        <f t="shared" si="50"/>
        <v>1009.7829899304002</v>
      </c>
      <c r="N63" s="28">
        <f t="shared" si="50"/>
        <v>984.5845104202001</v>
      </c>
      <c r="O63" s="28">
        <f t="shared" si="50"/>
        <v>222.99802802349998</v>
      </c>
      <c r="P63" s="28">
        <f t="shared" si="50"/>
        <v>38.527959524400003</v>
      </c>
      <c r="CB63" s="25">
        <f t="shared" si="15"/>
        <v>-1</v>
      </c>
      <c r="CD63" s="25">
        <f t="shared" si="16"/>
        <v>-1</v>
      </c>
      <c r="CE63" s="25">
        <f t="shared" si="17"/>
        <v>-1</v>
      </c>
      <c r="CF63" s="25">
        <f t="shared" si="18"/>
        <v>-1</v>
      </c>
      <c r="CG63" s="25">
        <f t="shared" si="19"/>
        <v>-1</v>
      </c>
      <c r="CH63" s="25">
        <f t="shared" si="20"/>
        <v>-1</v>
      </c>
      <c r="CI63" s="25">
        <f t="shared" si="21"/>
        <v>-1</v>
      </c>
      <c r="CK63" s="25">
        <f t="shared" si="23"/>
        <v>-1</v>
      </c>
      <c r="CL63" s="25">
        <f t="shared" si="24"/>
        <v>-1</v>
      </c>
      <c r="CM63" s="25">
        <f t="shared" si="25"/>
        <v>-1</v>
      </c>
    </row>
    <row r="64" spans="1:94" x14ac:dyDescent="0.3">
      <c r="B64" s="28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25" sqref="L25"/>
    </sheetView>
  </sheetViews>
  <sheetFormatPr defaultRowHeight="14.4" x14ac:dyDescent="0.3"/>
  <cols>
    <col min="1" max="1" width="19.5546875" customWidth="1"/>
    <col min="2" max="2" width="9.33203125" customWidth="1"/>
    <col min="3" max="4" width="6.6640625" bestFit="1" customWidth="1"/>
    <col min="5" max="6" width="7.6640625" bestFit="1" customWidth="1"/>
    <col min="7" max="7" width="5.6640625" bestFit="1" customWidth="1"/>
    <col min="8" max="8" width="7.6640625" bestFit="1" customWidth="1"/>
    <col min="9" max="9" width="8.88671875" bestFit="1" customWidth="1"/>
    <col min="10" max="10" width="9" bestFit="1" customWidth="1"/>
    <col min="11" max="11" width="6.6640625" bestFit="1" customWidth="1"/>
    <col min="12" max="12" width="9.6640625" bestFit="1" customWidth="1"/>
    <col min="13" max="15" width="9" style="28" customWidth="1"/>
    <col min="17" max="17" width="15.44140625" bestFit="1" customWidth="1"/>
    <col min="18" max="18" width="6.6640625" style="30" bestFit="1" customWidth="1"/>
    <col min="19" max="19" width="9.88671875" style="28" bestFit="1" customWidth="1"/>
    <col min="20" max="20" width="5.6640625" style="28" bestFit="1" customWidth="1"/>
    <col min="21" max="21" width="14.5546875" style="28" bestFit="1" customWidth="1"/>
    <col min="22" max="23" width="6.6640625" style="28" bestFit="1" customWidth="1"/>
    <col min="24" max="24" width="13.44140625" style="28" bestFit="1" customWidth="1"/>
    <col min="25" max="25" width="7.6640625" style="28" bestFit="1" customWidth="1"/>
    <col min="26" max="26" width="4" style="28" bestFit="1" customWidth="1"/>
    <col min="27" max="27" width="9.33203125" style="28" bestFit="1" customWidth="1"/>
    <col min="28" max="30" width="6.6640625" style="28" bestFit="1" customWidth="1"/>
    <col min="31" max="31" width="5.88671875" style="28" bestFit="1" customWidth="1"/>
    <col min="32" max="32" width="6.6640625" style="28" bestFit="1" customWidth="1"/>
    <col min="33" max="33" width="15.44140625" style="28" bestFit="1" customWidth="1"/>
    <col min="34" max="34" width="6.5546875" style="28" bestFit="1" customWidth="1"/>
    <col min="35" max="37" width="5.6640625" style="28" bestFit="1" customWidth="1"/>
    <col min="38" max="38" width="6.5546875" style="28" bestFit="1" customWidth="1"/>
    <col min="39" max="39" width="6.109375" style="28" bestFit="1" customWidth="1"/>
    <col min="40" max="40" width="6.6640625" style="28" bestFit="1" customWidth="1"/>
    <col min="41" max="41" width="10" style="28" bestFit="1" customWidth="1"/>
    <col min="42" max="42" width="6.6640625" style="28" bestFit="1" customWidth="1"/>
    <col min="43" max="43" width="5.6640625" style="28" bestFit="1" customWidth="1"/>
    <col min="44" max="44" width="6.6640625" style="28" bestFit="1" customWidth="1"/>
    <col min="45" max="45" width="6" style="28" bestFit="1" customWidth="1"/>
    <col min="46" max="46" width="6.6640625" style="28" bestFit="1" customWidth="1"/>
    <col min="47" max="47" width="4.33203125" style="28" bestFit="1" customWidth="1"/>
    <col min="48" max="48" width="6.6640625" style="28" bestFit="1" customWidth="1"/>
    <col min="49" max="49" width="4.5546875" style="28" bestFit="1" customWidth="1"/>
    <col min="50" max="50" width="4.109375" style="28" bestFit="1" customWidth="1"/>
    <col min="51" max="51" width="6.6640625" style="28" bestFit="1" customWidth="1"/>
    <col min="52" max="52" width="4.109375" style="28" bestFit="1" customWidth="1"/>
    <col min="53" max="53" width="5.88671875" style="28" bestFit="1" customWidth="1"/>
    <col min="54" max="54" width="5.6640625" style="28" bestFit="1" customWidth="1"/>
    <col min="55" max="56" width="7.6640625" style="28" bestFit="1" customWidth="1"/>
    <col min="57" max="57" width="5" style="28" bestFit="1" customWidth="1"/>
    <col min="58" max="58" width="5.109375" style="28" bestFit="1" customWidth="1"/>
    <col min="59" max="59" width="5.33203125" style="28" bestFit="1" customWidth="1"/>
    <col min="60" max="60" width="8.6640625" style="28" bestFit="1" customWidth="1"/>
    <col min="61" max="61" width="4.88671875" style="28" bestFit="1" customWidth="1"/>
    <col min="62" max="62" width="7.88671875" style="28" bestFit="1" customWidth="1"/>
    <col min="63" max="63" width="5.88671875" style="28" bestFit="1" customWidth="1"/>
    <col min="64" max="64" width="6" style="28" bestFit="1" customWidth="1"/>
    <col min="65" max="65" width="7.6640625" style="28" bestFit="1" customWidth="1"/>
    <col min="66" max="66" width="5.6640625" style="28" bestFit="1" customWidth="1"/>
    <col min="67" max="67" width="4.109375" style="28" bestFit="1" customWidth="1"/>
    <col min="68" max="68" width="5.6640625" style="28" bestFit="1" customWidth="1"/>
    <col min="69" max="69" width="3.88671875" style="28" bestFit="1" customWidth="1"/>
    <col min="70" max="70" width="5.6640625" style="28" bestFit="1" customWidth="1"/>
    <col min="71" max="71" width="8" style="28" bestFit="1" customWidth="1"/>
    <col min="72" max="73" width="5.33203125" style="28" bestFit="1" customWidth="1"/>
    <col min="74" max="75" width="6.6640625" style="28" bestFit="1" customWidth="1"/>
    <col min="76" max="76" width="9.109375" style="28" bestFit="1" customWidth="1"/>
    <col min="77" max="77" width="7.109375" style="28" customWidth="1"/>
    <col min="79" max="89" width="9.109375" style="30"/>
  </cols>
  <sheetData>
    <row r="1" spans="1:92" x14ac:dyDescent="0.3">
      <c r="B1" s="101" t="s">
        <v>495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Q1" s="30" t="s">
        <v>489</v>
      </c>
    </row>
    <row r="2" spans="1:92" x14ac:dyDescent="0.3">
      <c r="A2" s="14" t="s">
        <v>52</v>
      </c>
      <c r="B2" s="101" t="s">
        <v>59</v>
      </c>
      <c r="C2" s="101" t="s">
        <v>57</v>
      </c>
      <c r="D2" s="101" t="s">
        <v>60</v>
      </c>
      <c r="E2" s="101" t="s">
        <v>54</v>
      </c>
      <c r="F2" s="101" t="s">
        <v>53</v>
      </c>
      <c r="G2" s="101" t="s">
        <v>61</v>
      </c>
      <c r="H2" s="101" t="s">
        <v>62</v>
      </c>
      <c r="I2" s="101" t="s">
        <v>63</v>
      </c>
      <c r="J2" s="101" t="s">
        <v>64</v>
      </c>
      <c r="K2" s="101" t="s">
        <v>226</v>
      </c>
      <c r="L2" s="101" t="s">
        <v>65</v>
      </c>
      <c r="M2" s="101" t="s">
        <v>317</v>
      </c>
      <c r="N2" s="101" t="s">
        <v>320</v>
      </c>
      <c r="O2" s="101" t="s">
        <v>327</v>
      </c>
      <c r="Q2" s="28" t="s">
        <v>227</v>
      </c>
      <c r="R2" s="28" t="s">
        <v>391</v>
      </c>
      <c r="S2" s="28" t="s">
        <v>178</v>
      </c>
      <c r="T2" s="28" t="s">
        <v>131</v>
      </c>
      <c r="U2" s="28" t="s">
        <v>132</v>
      </c>
      <c r="V2" s="28" t="s">
        <v>133</v>
      </c>
      <c r="W2" s="28" t="s">
        <v>392</v>
      </c>
      <c r="X2" s="28" t="s">
        <v>179</v>
      </c>
      <c r="Y2" s="28" t="s">
        <v>134</v>
      </c>
      <c r="Z2" s="28" t="s">
        <v>135</v>
      </c>
      <c r="AA2" s="28" t="s">
        <v>59</v>
      </c>
      <c r="AB2" s="28" t="s">
        <v>136</v>
      </c>
      <c r="AC2" s="28" t="s">
        <v>137</v>
      </c>
      <c r="AD2" s="28" t="s">
        <v>393</v>
      </c>
      <c r="AE2" s="28" t="s">
        <v>138</v>
      </c>
      <c r="AF2" s="28" t="s">
        <v>139</v>
      </c>
      <c r="AG2" s="28" t="s">
        <v>140</v>
      </c>
      <c r="AH2" s="28" t="s">
        <v>141</v>
      </c>
      <c r="AI2" s="28" t="s">
        <v>142</v>
      </c>
      <c r="AJ2" s="28" t="s">
        <v>143</v>
      </c>
      <c r="AK2" s="28" t="s">
        <v>394</v>
      </c>
      <c r="AL2" s="28" t="s">
        <v>144</v>
      </c>
      <c r="AM2" s="28" t="s">
        <v>403</v>
      </c>
      <c r="AN2" s="28" t="s">
        <v>57</v>
      </c>
      <c r="AO2" s="28" t="s">
        <v>128</v>
      </c>
      <c r="AP2" s="28" t="s">
        <v>145</v>
      </c>
      <c r="AQ2" s="28" t="s">
        <v>146</v>
      </c>
      <c r="AR2" s="28" t="s">
        <v>60</v>
      </c>
      <c r="AS2" s="28" t="s">
        <v>147</v>
      </c>
      <c r="AT2" s="28" t="s">
        <v>148</v>
      </c>
      <c r="AU2" s="28" t="s">
        <v>149</v>
      </c>
      <c r="AV2" s="28" t="s">
        <v>150</v>
      </c>
      <c r="AW2" s="28" t="s">
        <v>151</v>
      </c>
      <c r="AX2" s="28" t="s">
        <v>152</v>
      </c>
      <c r="AY2" s="28" t="s">
        <v>153</v>
      </c>
      <c r="AZ2" s="28" t="s">
        <v>154</v>
      </c>
      <c r="BA2" s="28" t="s">
        <v>155</v>
      </c>
      <c r="BB2" s="28" t="s">
        <v>156</v>
      </c>
      <c r="BC2" s="28" t="s">
        <v>54</v>
      </c>
      <c r="BD2" s="28" t="s">
        <v>53</v>
      </c>
      <c r="BE2" s="28" t="s">
        <v>157</v>
      </c>
      <c r="BF2" s="28" t="s">
        <v>158</v>
      </c>
      <c r="BG2" s="28" t="s">
        <v>159</v>
      </c>
      <c r="BH2" s="28" t="s">
        <v>160</v>
      </c>
      <c r="BI2" s="28" t="s">
        <v>161</v>
      </c>
      <c r="BJ2" s="28" t="s">
        <v>162</v>
      </c>
      <c r="BK2" s="28" t="s">
        <v>163</v>
      </c>
      <c r="BL2" s="28" t="s">
        <v>164</v>
      </c>
      <c r="BM2" s="28" t="s">
        <v>165</v>
      </c>
      <c r="BN2" s="28" t="s">
        <v>395</v>
      </c>
      <c r="BO2" s="28" t="s">
        <v>166</v>
      </c>
      <c r="BP2" s="28" t="s">
        <v>167</v>
      </c>
      <c r="BQ2" s="28" t="s">
        <v>168</v>
      </c>
      <c r="BR2" s="28" t="s">
        <v>61</v>
      </c>
      <c r="BS2" s="28" t="s">
        <v>404</v>
      </c>
      <c r="BT2" s="28" t="s">
        <v>169</v>
      </c>
      <c r="BU2" s="28" t="s">
        <v>170</v>
      </c>
      <c r="BV2" s="28" t="s">
        <v>171</v>
      </c>
      <c r="BW2" s="28" t="s">
        <v>173</v>
      </c>
      <c r="BX2" s="28" t="s">
        <v>174</v>
      </c>
      <c r="BY2" s="28" t="s">
        <v>405</v>
      </c>
      <c r="CA2" s="30" t="s">
        <v>59</v>
      </c>
      <c r="CB2" s="30" t="s">
        <v>57</v>
      </c>
      <c r="CC2" s="30" t="s">
        <v>60</v>
      </c>
      <c r="CD2" s="30" t="s">
        <v>54</v>
      </c>
      <c r="CE2" s="30" t="s">
        <v>53</v>
      </c>
      <c r="CF2" s="30" t="s">
        <v>61</v>
      </c>
      <c r="CG2" s="30" t="s">
        <v>62</v>
      </c>
      <c r="CH2" s="30" t="s">
        <v>63</v>
      </c>
      <c r="CI2" s="30" t="s">
        <v>64</v>
      </c>
      <c r="CJ2" s="30" t="s">
        <v>66</v>
      </c>
      <c r="CK2" s="30" t="s">
        <v>65</v>
      </c>
      <c r="CL2" s="28" t="s">
        <v>317</v>
      </c>
      <c r="CM2" s="28" t="s">
        <v>320</v>
      </c>
      <c r="CN2" s="28" t="s">
        <v>327</v>
      </c>
    </row>
    <row r="3" spans="1:92" x14ac:dyDescent="0.3">
      <c r="A3" s="28" t="s">
        <v>0</v>
      </c>
      <c r="B3" s="102">
        <v>19485.971833</v>
      </c>
      <c r="C3" s="102">
        <v>144.65247442</v>
      </c>
      <c r="D3" s="102">
        <v>329.91191031</v>
      </c>
      <c r="E3" s="102">
        <v>2729.4593988000001</v>
      </c>
      <c r="F3" s="102">
        <v>2726.3144338000002</v>
      </c>
      <c r="G3" s="102">
        <v>51.702873846000003</v>
      </c>
      <c r="H3" s="102">
        <v>3108.5560756999998</v>
      </c>
      <c r="I3" s="102">
        <v>72.330340789999994</v>
      </c>
      <c r="J3" s="102">
        <v>151.20269525</v>
      </c>
      <c r="K3" s="102"/>
      <c r="L3" s="102">
        <v>173.20376067000001</v>
      </c>
      <c r="M3" s="102">
        <v>7.3724771225000003</v>
      </c>
      <c r="N3" s="102">
        <v>25.632727808999999</v>
      </c>
      <c r="O3" s="102">
        <v>20.462374459999999</v>
      </c>
      <c r="P3" s="28"/>
      <c r="Q3" s="28" t="s">
        <v>0</v>
      </c>
      <c r="R3" s="28">
        <v>180.455659862385</v>
      </c>
      <c r="S3" s="28">
        <v>7.4051837881312199</v>
      </c>
      <c r="T3" s="28">
        <v>72.649171329854795</v>
      </c>
      <c r="U3" s="28">
        <v>72.649171329854795</v>
      </c>
      <c r="V3" s="28">
        <v>538.54266688071903</v>
      </c>
      <c r="W3" s="28">
        <v>151.84698465598899</v>
      </c>
      <c r="X3" s="28">
        <v>25.742372345238199</v>
      </c>
      <c r="Y3" s="28">
        <v>1226.3120969491399</v>
      </c>
      <c r="Z3" s="28">
        <v>0</v>
      </c>
      <c r="AA3" s="28">
        <v>19569.8639099588</v>
      </c>
      <c r="AB3" s="28">
        <v>369.28406909877799</v>
      </c>
      <c r="AC3" s="28">
        <v>134.807456546765</v>
      </c>
      <c r="AD3" s="28">
        <v>169.19904738026099</v>
      </c>
      <c r="AE3" s="28">
        <v>100.082496878943</v>
      </c>
      <c r="AF3" s="28">
        <v>173.95540675979399</v>
      </c>
      <c r="AG3" s="28">
        <v>173.95540675979399</v>
      </c>
      <c r="AH3" s="28">
        <v>0</v>
      </c>
      <c r="AI3" s="28">
        <v>65.633193265770799</v>
      </c>
      <c r="AJ3" s="28">
        <v>9.8823132983650108</v>
      </c>
      <c r="AK3" s="28">
        <v>41.076085934775598</v>
      </c>
      <c r="AL3" s="28">
        <v>0</v>
      </c>
      <c r="AM3" s="28">
        <v>20.551967263188601</v>
      </c>
      <c r="AN3" s="28">
        <v>145.28528124351601</v>
      </c>
      <c r="AO3" s="28">
        <v>0</v>
      </c>
      <c r="AP3" s="28">
        <v>298.19972487593998</v>
      </c>
      <c r="AQ3" s="28">
        <v>33.1333116223174</v>
      </c>
      <c r="AR3" s="28">
        <v>331.333036498257</v>
      </c>
      <c r="AS3" s="28">
        <v>52.909336041010398</v>
      </c>
      <c r="AT3" s="28">
        <v>144.53157217612801</v>
      </c>
      <c r="AU3" s="28">
        <v>0.30119069586468</v>
      </c>
      <c r="AV3" s="28">
        <v>405.74842580668297</v>
      </c>
      <c r="AW3" s="28">
        <v>0.27380964047134798</v>
      </c>
      <c r="AX3" s="28">
        <v>8.1184582625374002</v>
      </c>
      <c r="AY3" s="28">
        <v>152.785799525344</v>
      </c>
      <c r="AZ3" s="28">
        <v>0.24642869732634401</v>
      </c>
      <c r="BA3" s="28">
        <v>0</v>
      </c>
      <c r="BB3" s="28">
        <v>26.478770340448701</v>
      </c>
      <c r="BC3" s="28">
        <v>2741.3331937937601</v>
      </c>
      <c r="BD3" s="28">
        <v>2738.1748758148001</v>
      </c>
      <c r="BE3" s="28">
        <v>3.1583179789634901</v>
      </c>
      <c r="BF3" s="28">
        <v>0.309404879788576</v>
      </c>
      <c r="BG3" s="28">
        <v>0</v>
      </c>
      <c r="BH3" s="28">
        <v>67.083366401781305</v>
      </c>
      <c r="BI3" s="28">
        <v>2.5738107838864099</v>
      </c>
      <c r="BJ3" s="28">
        <v>1012.27444313342</v>
      </c>
      <c r="BK3" s="28">
        <v>4.1071451315001797</v>
      </c>
      <c r="BL3" s="28">
        <v>5.2023839979607196</v>
      </c>
      <c r="BM3" s="28">
        <v>1446.26271357881</v>
      </c>
      <c r="BN3" s="28">
        <v>49.221694704652201</v>
      </c>
      <c r="BO3" s="28">
        <v>0.93095281270082697</v>
      </c>
      <c r="BP3" s="28">
        <v>11.2261979329464</v>
      </c>
      <c r="BQ3" s="28">
        <v>0</v>
      </c>
      <c r="BR3" s="28">
        <v>51.925887008801901</v>
      </c>
      <c r="BS3" s="28">
        <v>15.4071323234218</v>
      </c>
      <c r="BT3" s="28">
        <v>0</v>
      </c>
      <c r="BU3" s="28">
        <v>0</v>
      </c>
      <c r="BV3" s="28">
        <v>304.08566811073098</v>
      </c>
      <c r="BW3" s="28">
        <v>344.70920346454801</v>
      </c>
      <c r="BX3" s="28">
        <v>3121.87304984099</v>
      </c>
      <c r="BY3" s="28">
        <v>81.3063863095405</v>
      </c>
      <c r="CA3" s="25">
        <f t="shared" ref="CA3:CA34" si="0">+(AA3-B3)/B3</f>
        <v>4.305254963815913E-3</v>
      </c>
      <c r="CB3" s="25">
        <f t="shared" ref="CB3:CB34" si="1">+(AN3-C3)/C3</f>
        <v>4.3746698841711108E-3</v>
      </c>
      <c r="CC3" s="25">
        <f t="shared" ref="CC3:CC34" si="2">+(AR3-D3)/D3</f>
        <v>4.3075928568982302E-3</v>
      </c>
      <c r="CD3" s="25">
        <f t="shared" ref="CD3:CD34" si="3">+(BC3-E3)/E3</f>
        <v>4.3502369000177152E-3</v>
      </c>
      <c r="CE3" s="25">
        <f t="shared" ref="CE3:CE34" si="4">+(BD3-F3)/F3</f>
        <v>4.350357342409893E-3</v>
      </c>
      <c r="CF3" s="25">
        <f t="shared" ref="CF3:CF34" si="5">+(BR3-G3)/G3</f>
        <v>4.3133610612469181E-3</v>
      </c>
      <c r="CG3" s="25">
        <f t="shared" ref="CG3:CG34" si="6">+(BX3-H3)/H3</f>
        <v>4.2839742364922237E-3</v>
      </c>
      <c r="CH3" s="25">
        <f t="shared" ref="CH3:CH34" si="7">+(U3-I3)/I3</f>
        <v>4.4079778468136405E-3</v>
      </c>
      <c r="CI3" s="25">
        <f t="shared" ref="CI3:CI34" si="8">+(W3-J3)/J3</f>
        <v>4.2610973628724727E-3</v>
      </c>
      <c r="CJ3" s="25"/>
      <c r="CK3" s="25">
        <f t="shared" ref="CK3:CK34" si="9">+(AG3-L3)/L3</f>
        <v>4.3396637976358286E-3</v>
      </c>
      <c r="CL3" s="25">
        <f t="shared" ref="CL3:CL34" si="10">+(S3-M3)/M3</f>
        <v>4.4363197182941952E-3</v>
      </c>
      <c r="CM3" s="25">
        <f t="shared" ref="CM3:CM34" si="11">+(X3-N3)/N3</f>
        <v>4.2775211852287623E-3</v>
      </c>
      <c r="CN3" s="25">
        <f t="shared" ref="CN3:CN34" si="12">+(AM3-O3)/O3</f>
        <v>4.3784167552860589E-3</v>
      </c>
    </row>
    <row r="4" spans="1:92" x14ac:dyDescent="0.3">
      <c r="A4" s="28" t="s">
        <v>2</v>
      </c>
      <c r="B4" s="102">
        <v>22371.18434</v>
      </c>
      <c r="C4" s="102">
        <v>178.64222380000001</v>
      </c>
      <c r="D4" s="102">
        <v>379.16779409999998</v>
      </c>
      <c r="E4" s="102">
        <v>3187.72595</v>
      </c>
      <c r="F4" s="102">
        <v>3183.7834499999999</v>
      </c>
      <c r="G4" s="102">
        <v>59.531027000000002</v>
      </c>
      <c r="H4" s="102">
        <v>3907.7298430000001</v>
      </c>
      <c r="I4" s="102">
        <v>85.115217349999995</v>
      </c>
      <c r="J4" s="102">
        <v>175.7909655</v>
      </c>
      <c r="K4" s="102"/>
      <c r="L4" s="102">
        <v>192.2514247</v>
      </c>
      <c r="M4" s="102">
        <v>9.5264130149999993</v>
      </c>
      <c r="N4" s="102">
        <v>30.581310729999998</v>
      </c>
      <c r="O4" s="102">
        <v>25.15435488</v>
      </c>
      <c r="P4" s="28"/>
      <c r="Q4" s="28" t="s">
        <v>2</v>
      </c>
      <c r="R4" s="28">
        <v>241.57647758496401</v>
      </c>
      <c r="S4" s="28">
        <v>9.5609828291852903</v>
      </c>
      <c r="T4" s="28">
        <v>84.698295019122</v>
      </c>
      <c r="U4" s="28">
        <v>84.698295019122</v>
      </c>
      <c r="V4" s="28">
        <v>720.94861623573297</v>
      </c>
      <c r="W4" s="28">
        <v>176.185830163063</v>
      </c>
      <c r="X4" s="28">
        <v>30.689645367131501</v>
      </c>
      <c r="Y4" s="28">
        <v>1467.7568011564199</v>
      </c>
      <c r="Z4" s="28">
        <v>0</v>
      </c>
      <c r="AA4" s="28">
        <v>22450.909684214301</v>
      </c>
      <c r="AB4" s="28">
        <v>420.15193190780798</v>
      </c>
      <c r="AC4" s="28">
        <v>156.881619687219</v>
      </c>
      <c r="AD4" s="28">
        <v>226.507146273443</v>
      </c>
      <c r="AE4" s="28">
        <v>59.366815550886699</v>
      </c>
      <c r="AF4" s="28">
        <v>190.390045865254</v>
      </c>
      <c r="AG4" s="28">
        <v>190.390045865254</v>
      </c>
      <c r="AH4" s="28">
        <v>0</v>
      </c>
      <c r="AI4" s="28">
        <v>87.861089484219804</v>
      </c>
      <c r="AJ4" s="28">
        <v>13.229472435049299</v>
      </c>
      <c r="AK4" s="28">
        <v>54.988696466163503</v>
      </c>
      <c r="AL4" s="28">
        <v>0</v>
      </c>
      <c r="AM4" s="28">
        <v>21.796083480667701</v>
      </c>
      <c r="AN4" s="28">
        <v>179.285464352585</v>
      </c>
      <c r="AO4" s="28">
        <v>0</v>
      </c>
      <c r="AP4" s="28">
        <v>342.46815309430701</v>
      </c>
      <c r="AQ4" s="28">
        <v>38.052006895731203</v>
      </c>
      <c r="AR4" s="28">
        <v>380.520159990038</v>
      </c>
      <c r="AS4" s="28">
        <v>70.829861355493804</v>
      </c>
      <c r="AT4" s="28">
        <v>186.36357447884001</v>
      </c>
      <c r="AU4" s="28">
        <v>0.35146758695084102</v>
      </c>
      <c r="AV4" s="28">
        <v>536.76888086544704</v>
      </c>
      <c r="AW4" s="28">
        <v>0.31951504234307199</v>
      </c>
      <c r="AX4" s="28">
        <v>9.4736385602715991</v>
      </c>
      <c r="AY4" s="28">
        <v>178.28974439965299</v>
      </c>
      <c r="AZ4" s="28">
        <v>0.28756389878800898</v>
      </c>
      <c r="BA4" s="28">
        <v>0</v>
      </c>
      <c r="BB4" s="28">
        <v>30.8987667839525</v>
      </c>
      <c r="BC4" s="28">
        <v>3199.20468262042</v>
      </c>
      <c r="BD4" s="28">
        <v>3195.2484207059401</v>
      </c>
      <c r="BE4" s="28">
        <v>3.95626191448271</v>
      </c>
      <c r="BF4" s="28">
        <v>0.361052701107271</v>
      </c>
      <c r="BG4" s="28">
        <v>0</v>
      </c>
      <c r="BH4" s="28">
        <v>78.281325470879693</v>
      </c>
      <c r="BI4" s="28">
        <v>3.00344965126187</v>
      </c>
      <c r="BJ4" s="28">
        <v>1181.24934550835</v>
      </c>
      <c r="BK4" s="28">
        <v>4.7927343999074097</v>
      </c>
      <c r="BL4" s="28">
        <v>6.0707999404421296</v>
      </c>
      <c r="BM4" s="28">
        <v>1687.68251836946</v>
      </c>
      <c r="BN4" s="28">
        <v>59.684485390220999</v>
      </c>
      <c r="BO4" s="28">
        <v>1.08635407525477</v>
      </c>
      <c r="BP4" s="28">
        <v>13.1001443173112</v>
      </c>
      <c r="BQ4" s="28">
        <v>0</v>
      </c>
      <c r="BR4" s="28">
        <v>59.743513381724803</v>
      </c>
      <c r="BS4" s="28">
        <v>20.625553260138599</v>
      </c>
      <c r="BT4" s="28">
        <v>0</v>
      </c>
      <c r="BU4" s="28">
        <v>0</v>
      </c>
      <c r="BV4" s="28">
        <v>406.87384617065402</v>
      </c>
      <c r="BW4" s="28">
        <v>460.46290727916698</v>
      </c>
      <c r="BX4" s="28">
        <v>3921.5608773359299</v>
      </c>
      <c r="BY4" s="28">
        <v>108.66578660878</v>
      </c>
      <c r="CA4" s="25">
        <f t="shared" si="0"/>
        <v>3.5637516102243606E-3</v>
      </c>
      <c r="CB4" s="25">
        <f t="shared" si="1"/>
        <v>3.6007195773890967E-3</v>
      </c>
      <c r="CC4" s="25">
        <f t="shared" si="2"/>
        <v>3.5666686651170294E-3</v>
      </c>
      <c r="CD4" s="25">
        <f t="shared" si="3"/>
        <v>3.6009157626677515E-3</v>
      </c>
      <c r="CE4" s="25">
        <f t="shared" si="4"/>
        <v>3.6010522970524998E-3</v>
      </c>
      <c r="CF4" s="25">
        <f t="shared" si="5"/>
        <v>3.5693384178438793E-3</v>
      </c>
      <c r="CG4" s="25">
        <f t="shared" si="6"/>
        <v>3.5394039228954627E-3</v>
      </c>
      <c r="CH4" s="25">
        <f t="shared" si="7"/>
        <v>-4.8983289223545031E-3</v>
      </c>
      <c r="CI4" s="25">
        <f t="shared" si="8"/>
        <v>2.2462170449994126E-3</v>
      </c>
      <c r="CJ4" s="25"/>
      <c r="CK4" s="25">
        <f t="shared" si="9"/>
        <v>-9.6820028129862064E-3</v>
      </c>
      <c r="CL4" s="25">
        <f t="shared" si="10"/>
        <v>3.6288384863073292E-3</v>
      </c>
      <c r="CM4" s="25">
        <f t="shared" si="11"/>
        <v>3.5425112444649747E-3</v>
      </c>
      <c r="CN4" s="25">
        <f t="shared" si="12"/>
        <v>-0.13350656040884715</v>
      </c>
    </row>
    <row r="5" spans="1:92" x14ac:dyDescent="0.3">
      <c r="A5" s="28" t="s">
        <v>3</v>
      </c>
      <c r="B5" s="102">
        <v>8661.5192012000007</v>
      </c>
      <c r="C5" s="102">
        <v>64.214442701999999</v>
      </c>
      <c r="D5" s="102">
        <v>143.47101107</v>
      </c>
      <c r="E5" s="102">
        <v>1268.8452130999999</v>
      </c>
      <c r="F5" s="102">
        <v>1266.3893794999999</v>
      </c>
      <c r="G5" s="102">
        <v>26.066299608000001</v>
      </c>
      <c r="H5" s="102">
        <v>1405.6066281999999</v>
      </c>
      <c r="I5" s="102">
        <v>32.054028574999997</v>
      </c>
      <c r="J5" s="102">
        <v>66.850956934999999</v>
      </c>
      <c r="K5" s="102"/>
      <c r="L5" s="102">
        <v>70.727608154999999</v>
      </c>
      <c r="M5" s="102">
        <v>3.2723025665000001</v>
      </c>
      <c r="N5" s="102">
        <v>9.9259192149000004</v>
      </c>
      <c r="O5" s="102">
        <v>8.7979337950000005</v>
      </c>
      <c r="P5" s="28"/>
      <c r="Q5" s="28" t="s">
        <v>3</v>
      </c>
      <c r="R5" s="28">
        <v>84.339550979979194</v>
      </c>
      <c r="S5" s="28">
        <v>3.2883904618991702</v>
      </c>
      <c r="T5" s="28">
        <v>32.210234225357901</v>
      </c>
      <c r="U5" s="28">
        <v>32.210234225357901</v>
      </c>
      <c r="V5" s="28">
        <v>251.69868510489499</v>
      </c>
      <c r="W5" s="28">
        <v>67.161947334429698</v>
      </c>
      <c r="X5" s="28">
        <v>9.9727316835845894</v>
      </c>
      <c r="Y5" s="28">
        <v>542.07945074253405</v>
      </c>
      <c r="Z5" s="28">
        <v>0</v>
      </c>
      <c r="AA5" s="28">
        <v>8702.3561096755293</v>
      </c>
      <c r="AB5" s="28">
        <v>159.337842449368</v>
      </c>
      <c r="AC5" s="28">
        <v>58.792369624366401</v>
      </c>
      <c r="AD5" s="28">
        <v>79.078506597980095</v>
      </c>
      <c r="AE5" s="28">
        <v>33.448896086806599</v>
      </c>
      <c r="AF5" s="28">
        <v>71.067256037024507</v>
      </c>
      <c r="AG5" s="28">
        <v>71.067256037024507</v>
      </c>
      <c r="AH5" s="28">
        <v>0</v>
      </c>
      <c r="AI5" s="28">
        <v>30.6746052045211</v>
      </c>
      <c r="AJ5" s="28">
        <v>4.6186950705010004</v>
      </c>
      <c r="AK5" s="28">
        <v>19.197723954207799</v>
      </c>
      <c r="AL5" s="28">
        <v>0</v>
      </c>
      <c r="AM5" s="28">
        <v>8.8405730310262491</v>
      </c>
      <c r="AN5" s="28">
        <v>64.524026210420104</v>
      </c>
      <c r="AO5" s="28">
        <v>0</v>
      </c>
      <c r="AP5" s="28">
        <v>129.736889736514</v>
      </c>
      <c r="AQ5" s="28">
        <v>14.4152145937135</v>
      </c>
      <c r="AR5" s="28">
        <v>144.15210433022801</v>
      </c>
      <c r="AS5" s="28">
        <v>24.728224844499401</v>
      </c>
      <c r="AT5" s="28">
        <v>66.277802999487406</v>
      </c>
      <c r="AU5" s="28">
        <v>0.139961135760622</v>
      </c>
      <c r="AV5" s="28">
        <v>188.49015525499999</v>
      </c>
      <c r="AW5" s="28">
        <v>0.127237428243412</v>
      </c>
      <c r="AX5" s="28">
        <v>3.7725890224154899</v>
      </c>
      <c r="AY5" s="28">
        <v>70.998463725480406</v>
      </c>
      <c r="AZ5" s="28">
        <v>0.114513650170582</v>
      </c>
      <c r="BA5" s="28">
        <v>0</v>
      </c>
      <c r="BB5" s="28">
        <v>12.304491947838599</v>
      </c>
      <c r="BC5" s="28">
        <v>1274.8775256480401</v>
      </c>
      <c r="BD5" s="28">
        <v>1272.41021025139</v>
      </c>
      <c r="BE5" s="28">
        <v>2.4673153966500698</v>
      </c>
      <c r="BF5" s="28">
        <v>0.14377826339059799</v>
      </c>
      <c r="BG5" s="28">
        <v>0</v>
      </c>
      <c r="BH5" s="28">
        <v>31.173159224303699</v>
      </c>
      <c r="BI5" s="28">
        <v>1.19603169632434</v>
      </c>
      <c r="BJ5" s="28">
        <v>470.39666794755198</v>
      </c>
      <c r="BK5" s="28">
        <v>1.9085608305031501</v>
      </c>
      <c r="BL5" s="28">
        <v>2.4175113415455498</v>
      </c>
      <c r="BM5" s="28">
        <v>672.06790191746995</v>
      </c>
      <c r="BN5" s="28">
        <v>21.895810187611399</v>
      </c>
      <c r="BO5" s="28">
        <v>0.432607223543158</v>
      </c>
      <c r="BP5" s="28">
        <v>5.2167348968512401</v>
      </c>
      <c r="BQ5" s="28">
        <v>0</v>
      </c>
      <c r="BR5" s="28">
        <v>26.1882756604661</v>
      </c>
      <c r="BS5" s="28">
        <v>7.2008266847290896</v>
      </c>
      <c r="BT5" s="28">
        <v>0</v>
      </c>
      <c r="BU5" s="28">
        <v>0</v>
      </c>
      <c r="BV5" s="28">
        <v>142.083752567538</v>
      </c>
      <c r="BW5" s="28">
        <v>160.928171752879</v>
      </c>
      <c r="BX5" s="28">
        <v>1412.18338896917</v>
      </c>
      <c r="BY5" s="28">
        <v>37.968168124005103</v>
      </c>
      <c r="CA5" s="25">
        <f t="shared" si="0"/>
        <v>4.7147512493964008E-3</v>
      </c>
      <c r="CB5" s="25">
        <f t="shared" si="1"/>
        <v>4.8210884560158616E-3</v>
      </c>
      <c r="CC5" s="25">
        <f t="shared" si="2"/>
        <v>4.7472535054186148E-3</v>
      </c>
      <c r="CD5" s="25">
        <f t="shared" si="3"/>
        <v>4.7541752813979876E-3</v>
      </c>
      <c r="CE5" s="25">
        <f t="shared" si="4"/>
        <v>4.7543282096753582E-3</v>
      </c>
      <c r="CF5" s="25">
        <f t="shared" si="5"/>
        <v>4.6794540959186805E-3</v>
      </c>
      <c r="CG5" s="25">
        <f t="shared" si="6"/>
        <v>4.6789483182731982E-3</v>
      </c>
      <c r="CH5" s="25">
        <f t="shared" si="7"/>
        <v>4.8731986992653501E-3</v>
      </c>
      <c r="CI5" s="25">
        <f t="shared" si="8"/>
        <v>4.6519962269512202E-3</v>
      </c>
      <c r="CJ5" s="25"/>
      <c r="CK5" s="25">
        <f t="shared" si="9"/>
        <v>4.8021966369931161E-3</v>
      </c>
      <c r="CL5" s="25">
        <f t="shared" si="10"/>
        <v>4.9163838221651509E-3</v>
      </c>
      <c r="CM5" s="25">
        <f t="shared" si="11"/>
        <v>4.7161847352452596E-3</v>
      </c>
      <c r="CN5" s="25">
        <f t="shared" si="12"/>
        <v>4.8465056705110877E-3</v>
      </c>
    </row>
    <row r="6" spans="1:92" x14ac:dyDescent="0.3">
      <c r="A6" s="28" t="s">
        <v>4</v>
      </c>
      <c r="B6" s="102">
        <v>44607.445569000003</v>
      </c>
      <c r="C6" s="102">
        <v>346.19339000000002</v>
      </c>
      <c r="D6" s="102">
        <v>740.25458000000003</v>
      </c>
      <c r="E6" s="102">
        <v>7089.0121600000002</v>
      </c>
      <c r="F6" s="102">
        <v>6825.1855699999996</v>
      </c>
      <c r="G6" s="102">
        <v>169.04924299999999</v>
      </c>
      <c r="H6" s="102">
        <v>4960.0113600000004</v>
      </c>
      <c r="I6" s="102">
        <v>429.128536</v>
      </c>
      <c r="J6" s="102">
        <v>198.39310420000001</v>
      </c>
      <c r="K6" s="102">
        <v>61.352428549999999</v>
      </c>
      <c r="L6" s="102">
        <v>462.45272599999998</v>
      </c>
      <c r="M6" s="102">
        <v>92.282148399999997</v>
      </c>
      <c r="N6" s="102">
        <v>100.2057631</v>
      </c>
      <c r="O6" s="102">
        <v>76.638736108000003</v>
      </c>
      <c r="P6" s="28"/>
      <c r="Q6" s="28" t="s">
        <v>4</v>
      </c>
      <c r="R6" s="28">
        <v>277.56624782741898</v>
      </c>
      <c r="S6" s="28">
        <v>92.613267376013198</v>
      </c>
      <c r="T6" s="28">
        <v>430.66728791804502</v>
      </c>
      <c r="U6" s="28">
        <v>430.66728791804502</v>
      </c>
      <c r="V6" s="28">
        <v>828.35467220513897</v>
      </c>
      <c r="W6" s="28">
        <v>199.11796510224701</v>
      </c>
      <c r="X6" s="28">
        <v>100.565269883551</v>
      </c>
      <c r="Y6" s="28">
        <v>1527.4349384846601</v>
      </c>
      <c r="Z6" s="28">
        <v>61.577040235099403</v>
      </c>
      <c r="AA6" s="28">
        <v>44773.285045671197</v>
      </c>
      <c r="AB6" s="28">
        <v>414.90456803030702</v>
      </c>
      <c r="AC6" s="28">
        <v>158.692021888601</v>
      </c>
      <c r="AD6" s="28">
        <v>260.25186512539801</v>
      </c>
      <c r="AE6" s="28">
        <v>0</v>
      </c>
      <c r="AF6" s="28">
        <v>464.10948334972198</v>
      </c>
      <c r="AG6" s="28">
        <v>464.10948334972198</v>
      </c>
      <c r="AH6" s="28">
        <v>0</v>
      </c>
      <c r="AI6" s="28">
        <v>100.948858016674</v>
      </c>
      <c r="AJ6" s="28">
        <v>15.200379393676499</v>
      </c>
      <c r="AK6" s="28">
        <v>63.180798660900699</v>
      </c>
      <c r="AL6" s="28">
        <v>0</v>
      </c>
      <c r="AM6" s="28">
        <v>76.918710057461595</v>
      </c>
      <c r="AN6" s="28">
        <v>347.47478757694603</v>
      </c>
      <c r="AO6" s="28">
        <v>0</v>
      </c>
      <c r="AP6" s="28">
        <v>668.60859233569397</v>
      </c>
      <c r="AQ6" s="28">
        <v>74.289836264711695</v>
      </c>
      <c r="AR6" s="28">
        <v>742.89842860040596</v>
      </c>
      <c r="AS6" s="28">
        <v>81.381996930020904</v>
      </c>
      <c r="AT6" s="28">
        <v>207.61776827424899</v>
      </c>
      <c r="AU6" s="28">
        <v>0.75351322719236902</v>
      </c>
      <c r="AV6" s="28">
        <v>610.878675903214</v>
      </c>
      <c r="AW6" s="28">
        <v>0.68501221763657805</v>
      </c>
      <c r="AX6" s="28">
        <v>20.3106070831263</v>
      </c>
      <c r="AY6" s="28">
        <v>382.23671538987003</v>
      </c>
      <c r="AZ6" s="28">
        <v>0.61651088961025502</v>
      </c>
      <c r="BA6" s="28">
        <v>0</v>
      </c>
      <c r="BB6" s="28">
        <v>66.2440917725568</v>
      </c>
      <c r="BC6" s="28">
        <v>7115.1085682053099</v>
      </c>
      <c r="BD6" s="28">
        <v>6850.3160440107104</v>
      </c>
      <c r="BE6" s="28">
        <v>264.79252419460198</v>
      </c>
      <c r="BF6" s="28">
        <v>0.77406367991718295</v>
      </c>
      <c r="BG6" s="28">
        <v>0</v>
      </c>
      <c r="BH6" s="28">
        <v>167.827948724865</v>
      </c>
      <c r="BI6" s="28">
        <v>6.4391119491252597</v>
      </c>
      <c r="BJ6" s="28">
        <v>2532.4897892971098</v>
      </c>
      <c r="BK6" s="28">
        <v>10.275180997624</v>
      </c>
      <c r="BL6" s="28">
        <v>13.015229676829</v>
      </c>
      <c r="BM6" s="28">
        <v>3618.2337352710801</v>
      </c>
      <c r="BN6" s="28">
        <v>62.900320786573403</v>
      </c>
      <c r="BO6" s="28">
        <v>2.3290409776951702</v>
      </c>
      <c r="BP6" s="28">
        <v>28.0854928564669</v>
      </c>
      <c r="BQ6" s="28">
        <v>0</v>
      </c>
      <c r="BR6" s="28">
        <v>169.603627860823</v>
      </c>
      <c r="BS6" s="28">
        <v>23.698327931689299</v>
      </c>
      <c r="BT6" s="28">
        <v>0</v>
      </c>
      <c r="BU6" s="28">
        <v>0</v>
      </c>
      <c r="BV6" s="28">
        <v>467.30197575881698</v>
      </c>
      <c r="BW6" s="28">
        <v>528.149024817385</v>
      </c>
      <c r="BX6" s="28">
        <v>4977.7836081137702</v>
      </c>
      <c r="BY6" s="28">
        <v>124.691337247715</v>
      </c>
      <c r="CA6" s="25">
        <f t="shared" si="0"/>
        <v>3.7177532709123315E-3</v>
      </c>
      <c r="CB6" s="25">
        <f t="shared" si="1"/>
        <v>3.7013923834478923E-3</v>
      </c>
      <c r="CC6" s="25">
        <f t="shared" si="2"/>
        <v>3.5715396727514083E-3</v>
      </c>
      <c r="CD6" s="25">
        <f t="shared" si="3"/>
        <v>3.6812474878459892E-3</v>
      </c>
      <c r="CE6" s="25">
        <f t="shared" si="4"/>
        <v>3.6820206209734916E-3</v>
      </c>
      <c r="CF6" s="25">
        <f t="shared" si="5"/>
        <v>3.2794282363216879E-3</v>
      </c>
      <c r="CG6" s="25">
        <f t="shared" si="6"/>
        <v>3.5831063325971533E-3</v>
      </c>
      <c r="CH6" s="25">
        <f t="shared" si="7"/>
        <v>3.5857599505921059E-3</v>
      </c>
      <c r="CI6" s="25">
        <f t="shared" si="8"/>
        <v>3.6536597638810574E-3</v>
      </c>
      <c r="CJ6" s="25">
        <f>+(Z6-K6)/K6</f>
        <v>3.6610072397762357E-3</v>
      </c>
      <c r="CK6" s="25">
        <f t="shared" si="9"/>
        <v>3.5825442398235525E-3</v>
      </c>
      <c r="CL6" s="25">
        <f t="shared" si="10"/>
        <v>3.588115163703763E-3</v>
      </c>
      <c r="CM6" s="25">
        <f t="shared" si="11"/>
        <v>3.587685702190895E-3</v>
      </c>
      <c r="CN6" s="25">
        <f t="shared" si="12"/>
        <v>3.6531650139304257E-3</v>
      </c>
    </row>
    <row r="7" spans="1:92" x14ac:dyDescent="0.3">
      <c r="A7" s="28" t="s">
        <v>5</v>
      </c>
      <c r="B7" s="102">
        <v>21731.782987999999</v>
      </c>
      <c r="C7" s="102">
        <v>144.90110048</v>
      </c>
      <c r="D7" s="102">
        <v>447.21374156000002</v>
      </c>
      <c r="E7" s="102">
        <v>3157.1022572000002</v>
      </c>
      <c r="F7" s="102">
        <v>3142.0001738999999</v>
      </c>
      <c r="G7" s="102">
        <v>48.024963448000001</v>
      </c>
      <c r="H7" s="102">
        <v>3772.8550071999998</v>
      </c>
      <c r="I7" s="102">
        <v>72.352993803000004</v>
      </c>
      <c r="J7" s="102">
        <v>168.8662942</v>
      </c>
      <c r="K7" s="102"/>
      <c r="L7" s="102">
        <v>182.02416890000001</v>
      </c>
      <c r="M7" s="102">
        <v>7.3589034914999996</v>
      </c>
      <c r="N7" s="102">
        <v>27.809260464000001</v>
      </c>
      <c r="O7" s="102">
        <v>22.240488131999999</v>
      </c>
      <c r="P7" s="28"/>
      <c r="Q7" s="28" t="s">
        <v>5</v>
      </c>
      <c r="R7" s="28">
        <v>224.287670512028</v>
      </c>
      <c r="S7" s="28">
        <v>7.3871128430809598</v>
      </c>
      <c r="T7" s="28">
        <v>72.627133494020796</v>
      </c>
      <c r="U7" s="28">
        <v>72.627133494020796</v>
      </c>
      <c r="V7" s="28">
        <v>669.35223601468704</v>
      </c>
      <c r="W7" s="28">
        <v>169.464556200321</v>
      </c>
      <c r="X7" s="28">
        <v>27.908774427779001</v>
      </c>
      <c r="Y7" s="28">
        <v>1503.5064915099599</v>
      </c>
      <c r="Z7" s="28">
        <v>0</v>
      </c>
      <c r="AA7" s="28">
        <v>21810.164720818299</v>
      </c>
      <c r="AB7" s="28">
        <v>450.16073356955502</v>
      </c>
      <c r="AC7" s="28">
        <v>164.748229852023</v>
      </c>
      <c r="AD7" s="28">
        <v>210.29669763507201</v>
      </c>
      <c r="AE7" s="28">
        <v>115.52338118228</v>
      </c>
      <c r="AF7" s="28">
        <v>182.693107029403</v>
      </c>
      <c r="AG7" s="28">
        <v>182.693107029403</v>
      </c>
      <c r="AH7" s="28">
        <v>0</v>
      </c>
      <c r="AI7" s="28">
        <v>81.574946762666201</v>
      </c>
      <c r="AJ7" s="28">
        <v>12.2826828693332</v>
      </c>
      <c r="AK7" s="28">
        <v>51.053280693464302</v>
      </c>
      <c r="AL7" s="28">
        <v>0</v>
      </c>
      <c r="AM7" s="28">
        <v>22.3232902013604</v>
      </c>
      <c r="AN7" s="28">
        <v>145.44219868488699</v>
      </c>
      <c r="AO7" s="28">
        <v>0</v>
      </c>
      <c r="AP7" s="28">
        <v>403.93461486393602</v>
      </c>
      <c r="AQ7" s="28">
        <v>44.881633794526998</v>
      </c>
      <c r="AR7" s="28">
        <v>448.816248658463</v>
      </c>
      <c r="AS7" s="28">
        <v>65.760772421524507</v>
      </c>
      <c r="AT7" s="28">
        <v>178.79115700769199</v>
      </c>
      <c r="AU7" s="28">
        <v>0.34687199017289699</v>
      </c>
      <c r="AV7" s="28">
        <v>503.54126718277502</v>
      </c>
      <c r="AW7" s="28">
        <v>0.31533797477537601</v>
      </c>
      <c r="AX7" s="28">
        <v>9.3497739761680307</v>
      </c>
      <c r="AY7" s="28">
        <v>175.95863783682401</v>
      </c>
      <c r="AZ7" s="28">
        <v>0.28380437978130102</v>
      </c>
      <c r="BA7" s="28">
        <v>0</v>
      </c>
      <c r="BB7" s="28">
        <v>30.494763753920001</v>
      </c>
      <c r="BC7" s="28">
        <v>3168.6249067263602</v>
      </c>
      <c r="BD7" s="28">
        <v>3153.4706802184</v>
      </c>
      <c r="BE7" s="28">
        <v>15.154226507955901</v>
      </c>
      <c r="BF7" s="28">
        <v>0.35633211614279298</v>
      </c>
      <c r="BG7" s="28">
        <v>0</v>
      </c>
      <c r="BH7" s="28">
        <v>77.257824421038606</v>
      </c>
      <c r="BI7" s="28">
        <v>2.96417836468195</v>
      </c>
      <c r="BJ7" s="28">
        <v>1165.8049715842899</v>
      </c>
      <c r="BK7" s="28">
        <v>4.7300711505922104</v>
      </c>
      <c r="BL7" s="28">
        <v>5.9914239350077398</v>
      </c>
      <c r="BM7" s="28">
        <v>1665.6156779596199</v>
      </c>
      <c r="BN7" s="28">
        <v>60.439447234808803</v>
      </c>
      <c r="BO7" s="28">
        <v>1.07214947586655</v>
      </c>
      <c r="BP7" s="28">
        <v>12.9288612995144</v>
      </c>
      <c r="BQ7" s="28">
        <v>0</v>
      </c>
      <c r="BR7" s="28">
        <v>48.1997851353538</v>
      </c>
      <c r="BS7" s="28">
        <v>19.149456278015499</v>
      </c>
      <c r="BT7" s="28">
        <v>0</v>
      </c>
      <c r="BU7" s="28">
        <v>0</v>
      </c>
      <c r="BV7" s="28">
        <v>377.92231477748498</v>
      </c>
      <c r="BW7" s="28">
        <v>428.318576484088</v>
      </c>
      <c r="BX7" s="28">
        <v>3786.3038169947599</v>
      </c>
      <c r="BY7" s="28">
        <v>101.034074732867</v>
      </c>
      <c r="CA7" s="25">
        <f t="shared" si="0"/>
        <v>3.60677873792412E-3</v>
      </c>
      <c r="CB7" s="25">
        <f t="shared" si="1"/>
        <v>3.7342587674941623E-3</v>
      </c>
      <c r="CC7" s="25">
        <f t="shared" si="2"/>
        <v>3.5833136362782812E-3</v>
      </c>
      <c r="CD7" s="25">
        <f t="shared" si="3"/>
        <v>3.6497549295661296E-3</v>
      </c>
      <c r="CE7" s="25">
        <f t="shared" si="4"/>
        <v>3.6507019998545621E-3</v>
      </c>
      <c r="CF7" s="25">
        <f t="shared" si="5"/>
        <v>3.6402253078878476E-3</v>
      </c>
      <c r="CG7" s="25">
        <f t="shared" si="6"/>
        <v>3.5646240762220696E-3</v>
      </c>
      <c r="CH7" s="25">
        <f t="shared" si="7"/>
        <v>3.788919802920798E-3</v>
      </c>
      <c r="CI7" s="25">
        <f t="shared" si="8"/>
        <v>3.5428147645168149E-3</v>
      </c>
      <c r="CJ7" s="25"/>
      <c r="CK7" s="25">
        <f t="shared" si="9"/>
        <v>3.6749962021279062E-3</v>
      </c>
      <c r="CL7" s="25">
        <f t="shared" si="10"/>
        <v>3.8333634370315991E-3</v>
      </c>
      <c r="CM7" s="25">
        <f t="shared" si="11"/>
        <v>3.5784469676143947E-3</v>
      </c>
      <c r="CN7" s="25">
        <f t="shared" si="12"/>
        <v>3.7230329149684428E-3</v>
      </c>
    </row>
    <row r="8" spans="1:92" x14ac:dyDescent="0.3">
      <c r="A8" s="28" t="s">
        <v>6</v>
      </c>
      <c r="B8" s="102">
        <v>33443.553569999996</v>
      </c>
      <c r="C8" s="102">
        <v>223.7756292</v>
      </c>
      <c r="D8" s="102">
        <v>523.17126010000004</v>
      </c>
      <c r="E8" s="102">
        <v>4903.4042449999997</v>
      </c>
      <c r="F8" s="102">
        <v>4895.8075150000004</v>
      </c>
      <c r="G8" s="102">
        <v>112.74297850000001</v>
      </c>
      <c r="H8" s="102">
        <v>5467.444821</v>
      </c>
      <c r="I8" s="102">
        <v>106.5663524</v>
      </c>
      <c r="J8" s="102">
        <v>273.34996310000002</v>
      </c>
      <c r="K8" s="102"/>
      <c r="L8" s="102">
        <v>247.20660715</v>
      </c>
      <c r="M8" s="102">
        <v>10.04251346</v>
      </c>
      <c r="N8" s="102">
        <v>36.088589865000003</v>
      </c>
      <c r="O8" s="102">
        <v>30.570089684999999</v>
      </c>
      <c r="P8" s="28"/>
      <c r="Q8" s="28" t="s">
        <v>6</v>
      </c>
      <c r="R8" s="28">
        <v>325.86504860896599</v>
      </c>
      <c r="S8" s="28">
        <v>10.0885960106823</v>
      </c>
      <c r="T8" s="28">
        <v>107.022360838244</v>
      </c>
      <c r="U8" s="28">
        <v>107.022360838244</v>
      </c>
      <c r="V8" s="28">
        <v>972.49484869293406</v>
      </c>
      <c r="W8" s="28">
        <v>274.20527216654602</v>
      </c>
      <c r="X8" s="28">
        <v>36.202158148696697</v>
      </c>
      <c r="Y8" s="28">
        <v>2158.1144472636302</v>
      </c>
      <c r="Z8" s="28">
        <v>0</v>
      </c>
      <c r="AA8" s="28">
        <v>33559.855012152897</v>
      </c>
      <c r="AB8" s="28">
        <v>642.80516765779805</v>
      </c>
      <c r="AC8" s="28">
        <v>235.79223684533099</v>
      </c>
      <c r="AD8" s="28">
        <v>305.53784748658501</v>
      </c>
      <c r="AE8" s="28">
        <v>156.55289662358501</v>
      </c>
      <c r="AF8" s="28">
        <v>248.12054140752099</v>
      </c>
      <c r="AG8" s="28">
        <v>248.12054140752099</v>
      </c>
      <c r="AH8" s="28">
        <v>0</v>
      </c>
      <c r="AI8" s="28">
        <v>118.519116164663</v>
      </c>
      <c r="AJ8" s="28">
        <v>17.845377475924298</v>
      </c>
      <c r="AK8" s="28">
        <v>74.174799861593797</v>
      </c>
      <c r="AL8" s="28">
        <v>0</v>
      </c>
      <c r="AM8" s="28">
        <v>30.6924088386906</v>
      </c>
      <c r="AN8" s="28">
        <v>224.666271418729</v>
      </c>
      <c r="AO8" s="28">
        <v>0</v>
      </c>
      <c r="AP8" s="28">
        <v>472.43140384816701</v>
      </c>
      <c r="AQ8" s="28">
        <v>52.492348115103297</v>
      </c>
      <c r="AR8" s="28">
        <v>524.92375196326998</v>
      </c>
      <c r="AS8" s="28">
        <v>95.543112574824306</v>
      </c>
      <c r="AT8" s="28">
        <v>258.68630253118101</v>
      </c>
      <c r="AU8" s="28">
        <v>0.54048446546184004</v>
      </c>
      <c r="AV8" s="28">
        <v>730.62027822880702</v>
      </c>
      <c r="AW8" s="28">
        <v>0.491349267018303</v>
      </c>
      <c r="AX8" s="28">
        <v>14.5685118470874</v>
      </c>
      <c r="AY8" s="28">
        <v>274.17294972910599</v>
      </c>
      <c r="AZ8" s="28">
        <v>0.44221457861406399</v>
      </c>
      <c r="BA8" s="28">
        <v>0</v>
      </c>
      <c r="BB8" s="28">
        <v>47.515938259561104</v>
      </c>
      <c r="BC8" s="28">
        <v>4921.2493510879203</v>
      </c>
      <c r="BD8" s="28">
        <v>4913.6341501056504</v>
      </c>
      <c r="BE8" s="28">
        <v>7.6152009822693296</v>
      </c>
      <c r="BF8" s="28">
        <v>0.55522474743299299</v>
      </c>
      <c r="BG8" s="28">
        <v>0</v>
      </c>
      <c r="BH8" s="28">
        <v>120.38060395619399</v>
      </c>
      <c r="BI8" s="28">
        <v>4.6186849484945096</v>
      </c>
      <c r="BJ8" s="28">
        <v>1816.51889879131</v>
      </c>
      <c r="BK8" s="28">
        <v>7.3702405760677197</v>
      </c>
      <c r="BL8" s="28">
        <v>9.3356377321053596</v>
      </c>
      <c r="BM8" s="28">
        <v>2595.3074962659198</v>
      </c>
      <c r="BN8" s="28">
        <v>86.872386181341</v>
      </c>
      <c r="BO8" s="28">
        <v>1.6705870864266901</v>
      </c>
      <c r="BP8" s="28">
        <v>20.145327854847601</v>
      </c>
      <c r="BQ8" s="28">
        <v>0</v>
      </c>
      <c r="BR8" s="28">
        <v>113.14265811714201</v>
      </c>
      <c r="BS8" s="28">
        <v>27.82203156456</v>
      </c>
      <c r="BT8" s="28">
        <v>0</v>
      </c>
      <c r="BU8" s="28">
        <v>0</v>
      </c>
      <c r="BV8" s="28">
        <v>549.04806806725003</v>
      </c>
      <c r="BW8" s="28">
        <v>622.148200794986</v>
      </c>
      <c r="BX8" s="28">
        <v>5485.8229202422799</v>
      </c>
      <c r="BY8" s="28">
        <v>146.764275159151</v>
      </c>
      <c r="CA8" s="25">
        <f t="shared" si="0"/>
        <v>3.4775443916111506E-3</v>
      </c>
      <c r="CB8" s="25">
        <f t="shared" si="1"/>
        <v>3.9800679900356146E-3</v>
      </c>
      <c r="CC8" s="25">
        <f t="shared" si="2"/>
        <v>3.3497479638597946E-3</v>
      </c>
      <c r="CD8" s="25">
        <f t="shared" si="3"/>
        <v>3.6393299830657982E-3</v>
      </c>
      <c r="CE8" s="25">
        <f t="shared" si="4"/>
        <v>3.6412042448629605E-3</v>
      </c>
      <c r="CF8" s="25">
        <f t="shared" si="5"/>
        <v>3.5450510751053E-3</v>
      </c>
      <c r="CG8" s="25">
        <f t="shared" si="6"/>
        <v>3.3613689472806584E-3</v>
      </c>
      <c r="CH8" s="25">
        <f t="shared" si="7"/>
        <v>4.2791033752601088E-3</v>
      </c>
      <c r="CI8" s="25">
        <f t="shared" si="8"/>
        <v>3.1289891421463264E-3</v>
      </c>
      <c r="CJ8" s="25"/>
      <c r="CK8" s="25">
        <f t="shared" si="9"/>
        <v>3.6970462402181486E-3</v>
      </c>
      <c r="CL8" s="25">
        <f t="shared" si="10"/>
        <v>4.5887467182244568E-3</v>
      </c>
      <c r="CM8" s="25">
        <f t="shared" si="11"/>
        <v>3.1469304874900679E-3</v>
      </c>
      <c r="CN8" s="25">
        <f t="shared" si="12"/>
        <v>4.0012690492896982E-3</v>
      </c>
    </row>
    <row r="9" spans="1:92" x14ac:dyDescent="0.3">
      <c r="A9" s="28" t="s">
        <v>7</v>
      </c>
      <c r="B9" s="102">
        <v>3479.5078600000002</v>
      </c>
      <c r="C9" s="102">
        <v>25.026118100000001</v>
      </c>
      <c r="D9" s="102">
        <v>54.126013100000002</v>
      </c>
      <c r="E9" s="102">
        <v>501.46015499999999</v>
      </c>
      <c r="F9" s="102">
        <v>501.04018500000001</v>
      </c>
      <c r="G9" s="102">
        <v>10.101498400000001</v>
      </c>
      <c r="H9" s="102">
        <v>566.94726300000002</v>
      </c>
      <c r="I9" s="102">
        <v>12.420658700000001</v>
      </c>
      <c r="J9" s="102">
        <v>26.546676869999999</v>
      </c>
      <c r="K9" s="102"/>
      <c r="L9" s="102">
        <v>28.6324282</v>
      </c>
      <c r="M9" s="102">
        <v>1.2508129299999999</v>
      </c>
      <c r="N9" s="102">
        <v>4.1433738599999996</v>
      </c>
      <c r="O9" s="102">
        <v>3.4415478099999999</v>
      </c>
      <c r="P9" s="28"/>
      <c r="Q9" s="28" t="s">
        <v>7</v>
      </c>
      <c r="R9" s="28">
        <v>33.670974232048103</v>
      </c>
      <c r="S9" s="28">
        <v>1.2543793151490401</v>
      </c>
      <c r="T9" s="28">
        <v>12.456218853706</v>
      </c>
      <c r="U9" s="28">
        <v>12.456218853706</v>
      </c>
      <c r="V9" s="28">
        <v>100.485866492997</v>
      </c>
      <c r="W9" s="28">
        <v>26.621452039816301</v>
      </c>
      <c r="X9" s="28">
        <v>4.1542645208114299</v>
      </c>
      <c r="Y9" s="28">
        <v>221.65817680073999</v>
      </c>
      <c r="Z9" s="28">
        <v>0</v>
      </c>
      <c r="AA9" s="28">
        <v>3489.45091816994</v>
      </c>
      <c r="AB9" s="28">
        <v>65.849931094941994</v>
      </c>
      <c r="AC9" s="28">
        <v>24.1828342896846</v>
      </c>
      <c r="AD9" s="28">
        <v>31.570620246055601</v>
      </c>
      <c r="AE9" s="28">
        <v>15.603422183226799</v>
      </c>
      <c r="AF9" s="28">
        <v>28.710647466420099</v>
      </c>
      <c r="AG9" s="28">
        <v>28.710647466420099</v>
      </c>
      <c r="AH9" s="28">
        <v>0</v>
      </c>
      <c r="AI9" s="28">
        <v>12.2463041141652</v>
      </c>
      <c r="AJ9" s="28">
        <v>1.84392430293876</v>
      </c>
      <c r="AK9" s="28">
        <v>7.6643176877373396</v>
      </c>
      <c r="AL9" s="28">
        <v>0</v>
      </c>
      <c r="AM9" s="28">
        <v>3.45123171079101</v>
      </c>
      <c r="AN9" s="28">
        <v>25.097548721594801</v>
      </c>
      <c r="AO9" s="28">
        <v>0</v>
      </c>
      <c r="AP9" s="28">
        <v>48.846186020051</v>
      </c>
      <c r="AQ9" s="28">
        <v>5.4273613642200802</v>
      </c>
      <c r="AR9" s="28">
        <v>54.273547384271097</v>
      </c>
      <c r="AS9" s="28">
        <v>9.8722708577114808</v>
      </c>
      <c r="AT9" s="28">
        <v>26.6748867186075</v>
      </c>
      <c r="AU9" s="28">
        <v>5.5275529026604299E-2</v>
      </c>
      <c r="AV9" s="28">
        <v>75.444288028737205</v>
      </c>
      <c r="AW9" s="28">
        <v>5.0250498630378601E-2</v>
      </c>
      <c r="AX9" s="28">
        <v>1.4899271361409101</v>
      </c>
      <c r="AY9" s="28">
        <v>28.0397759552902</v>
      </c>
      <c r="AZ9" s="28">
        <v>4.5225431196503497E-2</v>
      </c>
      <c r="BA9" s="28">
        <v>0</v>
      </c>
      <c r="BB9" s="28">
        <v>4.8594744666192602</v>
      </c>
      <c r="BC9" s="28">
        <v>502.94044727940798</v>
      </c>
      <c r="BD9" s="28">
        <v>502.51939260239101</v>
      </c>
      <c r="BE9" s="28">
        <v>0.42105467701736599</v>
      </c>
      <c r="BF9" s="28">
        <v>5.6783083715008502E-2</v>
      </c>
      <c r="BG9" s="28">
        <v>0</v>
      </c>
      <c r="BH9" s="28">
        <v>12.3113748794347</v>
      </c>
      <c r="BI9" s="28">
        <v>0.47235474792903298</v>
      </c>
      <c r="BJ9" s="28">
        <v>185.77611611744001</v>
      </c>
      <c r="BK9" s="28">
        <v>0.75375796833060404</v>
      </c>
      <c r="BL9" s="28">
        <v>0.95475824666413101</v>
      </c>
      <c r="BM9" s="28">
        <v>265.42319637119198</v>
      </c>
      <c r="BN9" s="28">
        <v>8.9286719916894501</v>
      </c>
      <c r="BO9" s="28">
        <v>0.170851728699217</v>
      </c>
      <c r="BP9" s="28">
        <v>2.0602704420818201</v>
      </c>
      <c r="BQ9" s="28">
        <v>0</v>
      </c>
      <c r="BR9" s="28">
        <v>10.1324453962532</v>
      </c>
      <c r="BS9" s="28">
        <v>2.87479068754695</v>
      </c>
      <c r="BT9" s="28">
        <v>0</v>
      </c>
      <c r="BU9" s="28">
        <v>0</v>
      </c>
      <c r="BV9" s="28">
        <v>56.730417642613098</v>
      </c>
      <c r="BW9" s="28">
        <v>64.277632962185095</v>
      </c>
      <c r="BX9" s="28">
        <v>568.57355588992198</v>
      </c>
      <c r="BY9" s="28">
        <v>15.163458413339001</v>
      </c>
      <c r="CA9" s="25">
        <f t="shared" si="0"/>
        <v>2.8576047446950822E-3</v>
      </c>
      <c r="CB9" s="25">
        <f t="shared" si="1"/>
        <v>2.8542429676618507E-3</v>
      </c>
      <c r="CC9" s="25">
        <f t="shared" si="2"/>
        <v>2.7257556177012385E-3</v>
      </c>
      <c r="CD9" s="25">
        <f t="shared" si="3"/>
        <v>2.9519639090926186E-3</v>
      </c>
      <c r="CE9" s="25">
        <f t="shared" si="4"/>
        <v>2.9522733838025384E-3</v>
      </c>
      <c r="CF9" s="25">
        <f t="shared" si="5"/>
        <v>3.063604529521995E-3</v>
      </c>
      <c r="CG9" s="25">
        <f t="shared" si="6"/>
        <v>2.8685082300537643E-3</v>
      </c>
      <c r="CH9" s="25">
        <f t="shared" si="7"/>
        <v>2.8629845296368459E-3</v>
      </c>
      <c r="CI9" s="25">
        <f t="shared" si="8"/>
        <v>2.8167431344600599E-3</v>
      </c>
      <c r="CJ9" s="25"/>
      <c r="CK9" s="25">
        <f t="shared" si="9"/>
        <v>2.7318418778082935E-3</v>
      </c>
      <c r="CL9" s="25">
        <f t="shared" si="10"/>
        <v>2.8512538234156041E-3</v>
      </c>
      <c r="CM9" s="25">
        <f t="shared" si="11"/>
        <v>2.6284523625947453E-3</v>
      </c>
      <c r="CN9" s="25">
        <f t="shared" si="12"/>
        <v>2.8138213750429097E-3</v>
      </c>
    </row>
    <row r="10" spans="1:92" x14ac:dyDescent="0.3">
      <c r="A10" s="28" t="s">
        <v>8</v>
      </c>
      <c r="B10" s="102">
        <v>343.44649199999998</v>
      </c>
      <c r="C10" s="102">
        <v>2.3908272400000001</v>
      </c>
      <c r="D10" s="102">
        <v>7.8602676000000002</v>
      </c>
      <c r="E10" s="102">
        <v>52.9021866</v>
      </c>
      <c r="F10" s="102">
        <v>52.516386599999997</v>
      </c>
      <c r="G10" s="102">
        <v>0.70592007000000001</v>
      </c>
      <c r="H10" s="102">
        <v>62.186644000000001</v>
      </c>
      <c r="I10" s="102">
        <v>1.2396647000000001</v>
      </c>
      <c r="J10" s="102">
        <v>2.5245191199999999</v>
      </c>
      <c r="K10" s="102"/>
      <c r="L10" s="102">
        <v>2.79279849</v>
      </c>
      <c r="M10" s="102">
        <v>0.1334368105</v>
      </c>
      <c r="N10" s="102">
        <v>0.39564217550000003</v>
      </c>
      <c r="O10" s="102">
        <v>0.3696272505</v>
      </c>
      <c r="P10" s="28"/>
      <c r="Q10" s="28" t="s">
        <v>8</v>
      </c>
      <c r="R10" s="28">
        <v>3.84026478042064</v>
      </c>
      <c r="S10" s="28">
        <v>0.13375812421048799</v>
      </c>
      <c r="T10" s="28">
        <v>1.2426476146093599</v>
      </c>
      <c r="U10" s="28">
        <v>1.2426476146093599</v>
      </c>
      <c r="V10" s="28">
        <v>11.460658281568801</v>
      </c>
      <c r="W10" s="28">
        <v>2.5306004399012001</v>
      </c>
      <c r="X10" s="28">
        <v>0.396595337102707</v>
      </c>
      <c r="Y10" s="28">
        <v>23.919785488629099</v>
      </c>
      <c r="Z10" s="28">
        <v>0</v>
      </c>
      <c r="AA10" s="28">
        <v>344.27391396462599</v>
      </c>
      <c r="AB10" s="28">
        <v>6.9296473689611204</v>
      </c>
      <c r="AC10" s="28">
        <v>2.57354765087881</v>
      </c>
      <c r="AD10" s="28">
        <v>3.6007053191401899</v>
      </c>
      <c r="AE10" s="28">
        <v>1.19572027340315</v>
      </c>
      <c r="AF10" s="28">
        <v>2.7995197099281799</v>
      </c>
      <c r="AG10" s="28">
        <v>2.7995197099281799</v>
      </c>
      <c r="AH10" s="28">
        <v>0</v>
      </c>
      <c r="AI10" s="28">
        <v>1.3967062803430299</v>
      </c>
      <c r="AJ10" s="28">
        <v>0.21030525707841199</v>
      </c>
      <c r="AK10" s="28">
        <v>0.87413560347889296</v>
      </c>
      <c r="AL10" s="28">
        <v>0</v>
      </c>
      <c r="AM10" s="28">
        <v>0.37051717771051101</v>
      </c>
      <c r="AN10" s="28">
        <v>2.3965868436978099</v>
      </c>
      <c r="AO10" s="28">
        <v>0</v>
      </c>
      <c r="AP10" s="28">
        <v>7.0912774247810502</v>
      </c>
      <c r="AQ10" s="28">
        <v>0.78792146210530301</v>
      </c>
      <c r="AR10" s="28">
        <v>7.8791988868863498</v>
      </c>
      <c r="AS10" s="28">
        <v>1.1259588872035999</v>
      </c>
      <c r="AT10" s="28">
        <v>2.9866082130381302</v>
      </c>
      <c r="AU10" s="28">
        <v>5.7907230608971599E-3</v>
      </c>
      <c r="AV10" s="28">
        <v>8.5544878519816692</v>
      </c>
      <c r="AW10" s="28">
        <v>5.2642894558441698E-3</v>
      </c>
      <c r="AX10" s="28">
        <v>0.15608656139596599</v>
      </c>
      <c r="AY10" s="28">
        <v>2.9374742748171498</v>
      </c>
      <c r="AZ10" s="28">
        <v>4.7378658487519003E-3</v>
      </c>
      <c r="BA10" s="28">
        <v>0</v>
      </c>
      <c r="BB10" s="28">
        <v>0.50908350766381605</v>
      </c>
      <c r="BC10" s="28">
        <v>53.031139358410897</v>
      </c>
      <c r="BD10" s="28">
        <v>52.6444097609197</v>
      </c>
      <c r="BE10" s="28">
        <v>0.386729597491139</v>
      </c>
      <c r="BF10" s="28">
        <v>5.9486431102807004E-3</v>
      </c>
      <c r="BG10" s="28">
        <v>0</v>
      </c>
      <c r="BH10" s="28">
        <v>1.28975092180756</v>
      </c>
      <c r="BI10" s="28">
        <v>4.9484350601035003E-2</v>
      </c>
      <c r="BJ10" s="28">
        <v>19.4620842055369</v>
      </c>
      <c r="BK10" s="28">
        <v>7.8964376174650103E-2</v>
      </c>
      <c r="BL10" s="28">
        <v>0.100021669780695</v>
      </c>
      <c r="BM10" s="28">
        <v>27.8059837850052</v>
      </c>
      <c r="BN10" s="28">
        <v>0.96975464247931698</v>
      </c>
      <c r="BO10" s="28">
        <v>1.78985834201403E-2</v>
      </c>
      <c r="BP10" s="28">
        <v>0.21583600324079399</v>
      </c>
      <c r="BQ10" s="28">
        <v>0</v>
      </c>
      <c r="BR10" s="28">
        <v>0.70762235971714704</v>
      </c>
      <c r="BS10" s="28">
        <v>0.327877782698206</v>
      </c>
      <c r="BT10" s="28">
        <v>0</v>
      </c>
      <c r="BU10" s="28">
        <v>0</v>
      </c>
      <c r="BV10" s="28">
        <v>6.4686505733009199</v>
      </c>
      <c r="BW10" s="28">
        <v>7.3232199783660397</v>
      </c>
      <c r="BX10" s="28">
        <v>62.336457833848598</v>
      </c>
      <c r="BY10" s="28">
        <v>1.7280382907753</v>
      </c>
      <c r="CA10" s="25">
        <f t="shared" si="0"/>
        <v>2.4091728519562579E-3</v>
      </c>
      <c r="CB10" s="25">
        <f t="shared" si="1"/>
        <v>2.4090421931991252E-3</v>
      </c>
      <c r="CC10" s="25">
        <f t="shared" si="2"/>
        <v>2.4084786739766461E-3</v>
      </c>
      <c r="CD10" s="25">
        <f t="shared" si="3"/>
        <v>2.4375695353752486E-3</v>
      </c>
      <c r="CE10" s="25">
        <f t="shared" si="4"/>
        <v>2.4377755060494416E-3</v>
      </c>
      <c r="CF10" s="25">
        <f t="shared" si="5"/>
        <v>2.4114482495830327E-3</v>
      </c>
      <c r="CG10" s="25">
        <f t="shared" si="6"/>
        <v>2.4090998357878461E-3</v>
      </c>
      <c r="CH10" s="25">
        <f t="shared" si="7"/>
        <v>2.4062269493999814E-3</v>
      </c>
      <c r="CI10" s="25">
        <f t="shared" si="8"/>
        <v>2.4089022947071993E-3</v>
      </c>
      <c r="CJ10" s="25"/>
      <c r="CK10" s="25">
        <f t="shared" si="9"/>
        <v>2.406625451942244E-3</v>
      </c>
      <c r="CL10" s="25">
        <f t="shared" si="10"/>
        <v>2.4079840434135039E-3</v>
      </c>
      <c r="CM10" s="25">
        <f t="shared" si="11"/>
        <v>2.4091506460412119E-3</v>
      </c>
      <c r="CN10" s="25">
        <f t="shared" si="12"/>
        <v>2.4076342025843413E-3</v>
      </c>
    </row>
    <row r="11" spans="1:92" x14ac:dyDescent="0.3">
      <c r="A11" s="28" t="s">
        <v>9</v>
      </c>
      <c r="B11" s="102">
        <v>24311.687020000001</v>
      </c>
      <c r="C11" s="102">
        <v>188.51003244</v>
      </c>
      <c r="D11" s="102">
        <v>424.04699792000002</v>
      </c>
      <c r="E11" s="102">
        <v>3528.9453042</v>
      </c>
      <c r="F11" s="102">
        <v>3521.3007742</v>
      </c>
      <c r="G11" s="102">
        <v>62.070843433</v>
      </c>
      <c r="H11" s="102">
        <v>3971.7269249999999</v>
      </c>
      <c r="I11" s="102">
        <v>96.841473655000001</v>
      </c>
      <c r="J11" s="102">
        <v>178.01961231999999</v>
      </c>
      <c r="K11" s="102"/>
      <c r="L11" s="102">
        <v>214.7528116</v>
      </c>
      <c r="M11" s="102">
        <v>10.293095936</v>
      </c>
      <c r="N11" s="102">
        <v>30.115012395000001</v>
      </c>
      <c r="O11" s="102">
        <v>26.383809022000001</v>
      </c>
      <c r="P11" s="28"/>
      <c r="Q11" s="28" t="s">
        <v>9</v>
      </c>
      <c r="R11" s="28">
        <v>239.098221747227</v>
      </c>
      <c r="S11" s="28">
        <v>10.395847649399199</v>
      </c>
      <c r="T11" s="28">
        <v>97.800643671586499</v>
      </c>
      <c r="U11" s="28">
        <v>97.800643671586499</v>
      </c>
      <c r="V11" s="28">
        <v>713.55276289532503</v>
      </c>
      <c r="W11" s="28">
        <v>179.71185938401101</v>
      </c>
      <c r="X11" s="28">
        <v>30.410420606615599</v>
      </c>
      <c r="Y11" s="28">
        <v>1529.85479472677</v>
      </c>
      <c r="Z11" s="28">
        <v>0</v>
      </c>
      <c r="AA11" s="28">
        <v>24545.2162740155</v>
      </c>
      <c r="AB11" s="28">
        <v>448.76467650877998</v>
      </c>
      <c r="AC11" s="28">
        <v>165.73581272837299</v>
      </c>
      <c r="AD11" s="28">
        <v>224.18355347938899</v>
      </c>
      <c r="AE11" s="28">
        <v>91.859962123984303</v>
      </c>
      <c r="AF11" s="28">
        <v>216.871863677525</v>
      </c>
      <c r="AG11" s="28">
        <v>216.871863677525</v>
      </c>
      <c r="AH11" s="28">
        <v>0</v>
      </c>
      <c r="AI11" s="28">
        <v>86.960809009443494</v>
      </c>
      <c r="AJ11" s="28">
        <v>13.0937593153823</v>
      </c>
      <c r="AK11" s="28">
        <v>54.424579230574601</v>
      </c>
      <c r="AL11" s="28">
        <v>0</v>
      </c>
      <c r="AM11" s="28">
        <v>26.643600507680901</v>
      </c>
      <c r="AN11" s="28">
        <v>190.36357945028101</v>
      </c>
      <c r="AO11" s="28">
        <v>0</v>
      </c>
      <c r="AP11" s="28">
        <v>385.315864192547</v>
      </c>
      <c r="AQ11" s="28">
        <v>42.812851745692399</v>
      </c>
      <c r="AR11" s="28">
        <v>428.128715938239</v>
      </c>
      <c r="AS11" s="28">
        <v>70.103262258849597</v>
      </c>
      <c r="AT11" s="28">
        <v>187.61108148788099</v>
      </c>
      <c r="AU11" s="28">
        <v>0.39104415649784702</v>
      </c>
      <c r="AV11" s="28">
        <v>534.10537399677798</v>
      </c>
      <c r="AW11" s="28">
        <v>0.35549487009970299</v>
      </c>
      <c r="AX11" s="28">
        <v>10.540418220414701</v>
      </c>
      <c r="AY11" s="28">
        <v>198.36607755672699</v>
      </c>
      <c r="AZ11" s="28">
        <v>0.319945358062798</v>
      </c>
      <c r="BA11" s="28">
        <v>0</v>
      </c>
      <c r="BB11" s="28">
        <v>34.378118471855203</v>
      </c>
      <c r="BC11" s="28">
        <v>3562.7601213406801</v>
      </c>
      <c r="BD11" s="28">
        <v>3555.0490544038698</v>
      </c>
      <c r="BE11" s="28">
        <v>7.7110669368045102</v>
      </c>
      <c r="BF11" s="28">
        <v>0.40170890531093401</v>
      </c>
      <c r="BG11" s="28">
        <v>0</v>
      </c>
      <c r="BH11" s="28">
        <v>87.096218131538706</v>
      </c>
      <c r="BI11" s="28">
        <v>3.34165110676543</v>
      </c>
      <c r="BJ11" s="28">
        <v>1314.2642176631</v>
      </c>
      <c r="BK11" s="28">
        <v>5.3324223904550898</v>
      </c>
      <c r="BL11" s="28">
        <v>6.7544010469573399</v>
      </c>
      <c r="BM11" s="28">
        <v>1877.72336716777</v>
      </c>
      <c r="BN11" s="28">
        <v>61.826672895583101</v>
      </c>
      <c r="BO11" s="28">
        <v>1.2086828903740601</v>
      </c>
      <c r="BP11" s="28">
        <v>14.575286467939801</v>
      </c>
      <c r="BQ11" s="28">
        <v>0</v>
      </c>
      <c r="BR11" s="28">
        <v>62.653339454591503</v>
      </c>
      <c r="BS11" s="28">
        <v>20.413978272651502</v>
      </c>
      <c r="BT11" s="28">
        <v>0</v>
      </c>
      <c r="BU11" s="28">
        <v>0</v>
      </c>
      <c r="BV11" s="28">
        <v>402.79201448389898</v>
      </c>
      <c r="BW11" s="28">
        <v>456.183290404817</v>
      </c>
      <c r="BX11" s="28">
        <v>4009.4952063730102</v>
      </c>
      <c r="BY11" s="28">
        <v>107.630758920129</v>
      </c>
      <c r="CA11" s="25">
        <f t="shared" si="0"/>
        <v>9.6056375612019844E-3</v>
      </c>
      <c r="CB11" s="25">
        <f t="shared" si="1"/>
        <v>9.8326173216853174E-3</v>
      </c>
      <c r="CC11" s="25">
        <f t="shared" si="2"/>
        <v>9.6256264948467417E-3</v>
      </c>
      <c r="CD11" s="25">
        <f t="shared" si="3"/>
        <v>9.582131267502271E-3</v>
      </c>
      <c r="CE11" s="25">
        <f t="shared" si="4"/>
        <v>9.584037935963333E-3</v>
      </c>
      <c r="CF11" s="25">
        <f t="shared" si="5"/>
        <v>9.3843741984955594E-3</v>
      </c>
      <c r="CG11" s="25">
        <f t="shared" si="6"/>
        <v>9.5092845218733828E-3</v>
      </c>
      <c r="CH11" s="25">
        <f t="shared" si="7"/>
        <v>9.9045375951584882E-3</v>
      </c>
      <c r="CI11" s="25">
        <f t="shared" si="8"/>
        <v>9.5059585961186494E-3</v>
      </c>
      <c r="CJ11" s="25"/>
      <c r="CK11" s="25">
        <f t="shared" si="9"/>
        <v>9.8674008583969474E-3</v>
      </c>
      <c r="CL11" s="25">
        <f t="shared" si="10"/>
        <v>9.9825858068441561E-3</v>
      </c>
      <c r="CM11" s="25">
        <f t="shared" si="11"/>
        <v>9.8093338877271955E-3</v>
      </c>
      <c r="CN11" s="25">
        <f t="shared" si="12"/>
        <v>9.8466254612544404E-3</v>
      </c>
    </row>
    <row r="12" spans="1:92" x14ac:dyDescent="0.3">
      <c r="A12" s="28" t="s">
        <v>10</v>
      </c>
      <c r="B12" s="102">
        <v>29832.749206</v>
      </c>
      <c r="C12" s="102">
        <v>225.55067381999999</v>
      </c>
      <c r="D12" s="102">
        <v>508.77364834999997</v>
      </c>
      <c r="E12" s="102">
        <v>4199.5480993000001</v>
      </c>
      <c r="F12" s="102">
        <v>4194.1305648999996</v>
      </c>
      <c r="G12" s="102">
        <v>76.890225939000004</v>
      </c>
      <c r="H12" s="102">
        <v>4776.4930224999998</v>
      </c>
      <c r="I12" s="102">
        <v>113.92312359</v>
      </c>
      <c r="J12" s="102">
        <v>227.03214629999999</v>
      </c>
      <c r="K12" s="102"/>
      <c r="L12" s="102">
        <v>268.15221735</v>
      </c>
      <c r="M12" s="102">
        <v>11.792272540000001</v>
      </c>
      <c r="N12" s="102">
        <v>39.211371251000003</v>
      </c>
      <c r="O12" s="102">
        <v>31.858488090000002</v>
      </c>
      <c r="P12" s="28"/>
      <c r="Q12" s="28" t="s">
        <v>10</v>
      </c>
      <c r="R12" s="28">
        <v>279.15653866011297</v>
      </c>
      <c r="S12" s="28">
        <v>11.8565442655458</v>
      </c>
      <c r="T12" s="28">
        <v>114.54123580466501</v>
      </c>
      <c r="U12" s="28">
        <v>114.54123580466501</v>
      </c>
      <c r="V12" s="28">
        <v>833.10038580862101</v>
      </c>
      <c r="W12" s="28">
        <v>228.230574538957</v>
      </c>
      <c r="X12" s="28">
        <v>39.419446765132001</v>
      </c>
      <c r="Y12" s="28">
        <v>1872.6446550612</v>
      </c>
      <c r="Z12" s="28">
        <v>0</v>
      </c>
      <c r="AA12" s="28">
        <v>29991.4701021414</v>
      </c>
      <c r="AB12" s="28">
        <v>560.85203742253498</v>
      </c>
      <c r="AC12" s="28">
        <v>205.23131889826499</v>
      </c>
      <c r="AD12" s="28">
        <v>261.74295530944897</v>
      </c>
      <c r="AE12" s="28">
        <v>144.35331160526101</v>
      </c>
      <c r="AF12" s="28">
        <v>269.59111481621801</v>
      </c>
      <c r="AG12" s="28">
        <v>269.59111481621801</v>
      </c>
      <c r="AH12" s="28">
        <v>0</v>
      </c>
      <c r="AI12" s="28">
        <v>101.53119344554101</v>
      </c>
      <c r="AJ12" s="28">
        <v>15.2874797515979</v>
      </c>
      <c r="AK12" s="28">
        <v>63.542778242333704</v>
      </c>
      <c r="AL12" s="28">
        <v>0</v>
      </c>
      <c r="AM12" s="28">
        <v>32.030552529625297</v>
      </c>
      <c r="AN12" s="28">
        <v>226.76725228763499</v>
      </c>
      <c r="AO12" s="28">
        <v>0</v>
      </c>
      <c r="AP12" s="28">
        <v>460.33514923572801</v>
      </c>
      <c r="AQ12" s="28">
        <v>51.148350618419599</v>
      </c>
      <c r="AR12" s="28">
        <v>511.483499854147</v>
      </c>
      <c r="AS12" s="28">
        <v>81.848268630187604</v>
      </c>
      <c r="AT12" s="28">
        <v>222.584409779162</v>
      </c>
      <c r="AU12" s="28">
        <v>0.46381395718458701</v>
      </c>
      <c r="AV12" s="28">
        <v>626.77486365670802</v>
      </c>
      <c r="AW12" s="28">
        <v>0.42164909434657699</v>
      </c>
      <c r="AX12" s="28">
        <v>12.5018944150961</v>
      </c>
      <c r="AY12" s="28">
        <v>235.280193866807</v>
      </c>
      <c r="AZ12" s="28">
        <v>0.37948423339506199</v>
      </c>
      <c r="BA12" s="28">
        <v>0</v>
      </c>
      <c r="BB12" s="28">
        <v>40.775571566394902</v>
      </c>
      <c r="BC12" s="28">
        <v>4222.0566435103401</v>
      </c>
      <c r="BD12" s="28">
        <v>4216.6110420592004</v>
      </c>
      <c r="BE12" s="28">
        <v>5.4456014511384101</v>
      </c>
      <c r="BF12" s="28">
        <v>0.47646357171238402</v>
      </c>
      <c r="BG12" s="28">
        <v>0</v>
      </c>
      <c r="BH12" s="28">
        <v>103.304021524606</v>
      </c>
      <c r="BI12" s="28">
        <v>3.9635009414948401</v>
      </c>
      <c r="BJ12" s="28">
        <v>1558.8367272726</v>
      </c>
      <c r="BK12" s="28">
        <v>6.3247372487915801</v>
      </c>
      <c r="BL12" s="28">
        <v>8.0113319451743497</v>
      </c>
      <c r="BM12" s="28">
        <v>2227.1504335453001</v>
      </c>
      <c r="BN12" s="28">
        <v>75.272453268418204</v>
      </c>
      <c r="BO12" s="28">
        <v>1.4336068554351</v>
      </c>
      <c r="BP12" s="28">
        <v>17.287612020851299</v>
      </c>
      <c r="BQ12" s="28">
        <v>0</v>
      </c>
      <c r="BR12" s="28">
        <v>77.2995184158044</v>
      </c>
      <c r="BS12" s="28">
        <v>23.834112288490399</v>
      </c>
      <c r="BT12" s="28">
        <v>0</v>
      </c>
      <c r="BU12" s="28">
        <v>0</v>
      </c>
      <c r="BV12" s="28">
        <v>470.37765510230503</v>
      </c>
      <c r="BW12" s="28">
        <v>533.10857626930601</v>
      </c>
      <c r="BX12" s="28">
        <v>4801.7734417149704</v>
      </c>
      <c r="BY12" s="28">
        <v>125.75209433154301</v>
      </c>
      <c r="CA12" s="25">
        <f t="shared" si="0"/>
        <v>5.3203576728851299E-3</v>
      </c>
      <c r="CB12" s="25">
        <f t="shared" si="1"/>
        <v>5.3938143789625274E-3</v>
      </c>
      <c r="CC12" s="25">
        <f t="shared" si="2"/>
        <v>5.3262418620447895E-3</v>
      </c>
      <c r="CD12" s="25">
        <f t="shared" si="3"/>
        <v>5.3597538778260055E-3</v>
      </c>
      <c r="CE12" s="25">
        <f t="shared" si="4"/>
        <v>5.3599850580084993E-3</v>
      </c>
      <c r="CF12" s="25">
        <f t="shared" si="5"/>
        <v>5.3230754859415206E-3</v>
      </c>
      <c r="CG12" s="25">
        <f t="shared" si="6"/>
        <v>5.2926737453368924E-3</v>
      </c>
      <c r="CH12" s="25">
        <f t="shared" si="7"/>
        <v>5.4256958129899882E-3</v>
      </c>
      <c r="CI12" s="25">
        <f t="shared" si="8"/>
        <v>5.2786720228306582E-3</v>
      </c>
      <c r="CJ12" s="25"/>
      <c r="CK12" s="25">
        <f t="shared" si="9"/>
        <v>5.3659726570148723E-3</v>
      </c>
      <c r="CL12" s="25">
        <f t="shared" si="10"/>
        <v>5.4503256541761696E-3</v>
      </c>
      <c r="CM12" s="25">
        <f t="shared" si="11"/>
        <v>5.3065095020539939E-3</v>
      </c>
      <c r="CN12" s="25">
        <f t="shared" si="12"/>
        <v>5.4008978435892575E-3</v>
      </c>
    </row>
    <row r="13" spans="1:92" x14ac:dyDescent="0.3">
      <c r="A13" s="28" t="s">
        <v>12</v>
      </c>
      <c r="B13" s="102">
        <v>6483.1911499999997</v>
      </c>
      <c r="C13" s="102">
        <v>53.708905626000004</v>
      </c>
      <c r="D13" s="102">
        <v>118.42630989</v>
      </c>
      <c r="E13" s="102">
        <v>925.69242670000006</v>
      </c>
      <c r="F13" s="102">
        <v>925.69242670000006</v>
      </c>
      <c r="G13" s="102">
        <v>23.200314787</v>
      </c>
      <c r="H13" s="102">
        <v>691.44359220000001</v>
      </c>
      <c r="I13" s="102">
        <v>31.743436798000001</v>
      </c>
      <c r="J13" s="102">
        <v>38.162414435999999</v>
      </c>
      <c r="K13" s="102"/>
      <c r="L13" s="102">
        <v>73.253853425000003</v>
      </c>
      <c r="M13" s="102">
        <v>2.9526281391999998</v>
      </c>
      <c r="N13" s="102">
        <v>5.7591737067000004</v>
      </c>
      <c r="O13" s="102">
        <v>9.1001369509999996</v>
      </c>
      <c r="P13" s="28"/>
      <c r="Q13" s="28" t="s">
        <v>12</v>
      </c>
      <c r="R13" s="28">
        <v>39.917251644378098</v>
      </c>
      <c r="S13" s="28">
        <v>3.0139124049675998</v>
      </c>
      <c r="T13" s="28">
        <v>32.304359190798301</v>
      </c>
      <c r="U13" s="28">
        <v>32.304359190798301</v>
      </c>
      <c r="V13" s="28">
        <v>119.127022949189</v>
      </c>
      <c r="W13" s="28">
        <v>38.602760557215099</v>
      </c>
      <c r="X13" s="28">
        <v>5.8466126037888504</v>
      </c>
      <c r="Y13" s="28">
        <v>219.66286331652901</v>
      </c>
      <c r="Z13" s="28">
        <v>0</v>
      </c>
      <c r="AA13" s="28">
        <v>6570.67077685808</v>
      </c>
      <c r="AB13" s="28">
        <v>59.668078280749299</v>
      </c>
      <c r="AC13" s="28">
        <v>22.8217407139059</v>
      </c>
      <c r="AD13" s="28">
        <v>37.427241751756398</v>
      </c>
      <c r="AE13" s="28">
        <v>0</v>
      </c>
      <c r="AF13" s="28">
        <v>74.285551518391898</v>
      </c>
      <c r="AG13" s="28">
        <v>74.285551518391898</v>
      </c>
      <c r="AH13" s="28">
        <v>0</v>
      </c>
      <c r="AI13" s="28">
        <v>14.5176262467802</v>
      </c>
      <c r="AJ13" s="28">
        <v>2.1859921486496101</v>
      </c>
      <c r="AK13" s="28">
        <v>9.0861353669141298</v>
      </c>
      <c r="AL13" s="28">
        <v>0</v>
      </c>
      <c r="AM13" s="28">
        <v>9.2447777132820601</v>
      </c>
      <c r="AN13" s="28">
        <v>54.653540408185698</v>
      </c>
      <c r="AO13" s="28">
        <v>0</v>
      </c>
      <c r="AP13" s="28">
        <v>107.981758432072</v>
      </c>
      <c r="AQ13" s="28">
        <v>11.9979751059596</v>
      </c>
      <c r="AR13" s="28">
        <v>119.97973353803199</v>
      </c>
      <c r="AS13" s="28">
        <v>11.7036778433671</v>
      </c>
      <c r="AT13" s="28">
        <v>29.857857411674502</v>
      </c>
      <c r="AU13" s="28">
        <v>0.10329841985923401</v>
      </c>
      <c r="AV13" s="28">
        <v>87.851470712399305</v>
      </c>
      <c r="AW13" s="28">
        <v>9.3907648010052996E-2</v>
      </c>
      <c r="AX13" s="28">
        <v>2.7843623438438598</v>
      </c>
      <c r="AY13" s="28">
        <v>52.4004912404856</v>
      </c>
      <c r="AZ13" s="28">
        <v>8.4516930096948203E-2</v>
      </c>
      <c r="BA13" s="28">
        <v>0</v>
      </c>
      <c r="BB13" s="28">
        <v>9.0813444995232508</v>
      </c>
      <c r="BC13" s="28">
        <v>939.10379836099503</v>
      </c>
      <c r="BD13" s="28">
        <v>939.10379836099503</v>
      </c>
      <c r="BE13" s="28">
        <v>0</v>
      </c>
      <c r="BF13" s="28">
        <v>0.106115717180068</v>
      </c>
      <c r="BG13" s="28">
        <v>0</v>
      </c>
      <c r="BH13" s="28">
        <v>23.0073880497362</v>
      </c>
      <c r="BI13" s="28">
        <v>0.88273221239328203</v>
      </c>
      <c r="BJ13" s="28">
        <v>347.17679521817399</v>
      </c>
      <c r="BK13" s="28">
        <v>1.4086159337952</v>
      </c>
      <c r="BL13" s="28">
        <v>1.7842463429179201</v>
      </c>
      <c r="BM13" s="28">
        <v>496.02048460898197</v>
      </c>
      <c r="BN13" s="28">
        <v>9.0457913128027396</v>
      </c>
      <c r="BO13" s="28">
        <v>0.31928614981508702</v>
      </c>
      <c r="BP13" s="28">
        <v>3.85021304618131</v>
      </c>
      <c r="BQ13" s="28">
        <v>0</v>
      </c>
      <c r="BR13" s="28">
        <v>23.461184076544399</v>
      </c>
      <c r="BS13" s="28">
        <v>3.4080966328961302</v>
      </c>
      <c r="BT13" s="28">
        <v>0</v>
      </c>
      <c r="BU13" s="28">
        <v>0</v>
      </c>
      <c r="BV13" s="28">
        <v>67.203495081128693</v>
      </c>
      <c r="BW13" s="28">
        <v>75.953967017682103</v>
      </c>
      <c r="BX13" s="28">
        <v>701.92400496039897</v>
      </c>
      <c r="BY13" s="28">
        <v>17.9320719478165</v>
      </c>
      <c r="CA13" s="25">
        <f t="shared" si="0"/>
        <v>1.3493297487932366E-2</v>
      </c>
      <c r="CB13" s="25">
        <f t="shared" si="1"/>
        <v>1.7588047478822682E-2</v>
      </c>
      <c r="CC13" s="25">
        <f t="shared" si="2"/>
        <v>1.3117217360524774E-2</v>
      </c>
      <c r="CD13" s="25">
        <f t="shared" si="3"/>
        <v>1.4487934949198146E-2</v>
      </c>
      <c r="CE13" s="25">
        <f t="shared" si="4"/>
        <v>1.4487934949198146E-2</v>
      </c>
      <c r="CF13" s="25">
        <f t="shared" si="5"/>
        <v>1.1244213362595127E-2</v>
      </c>
      <c r="CG13" s="25">
        <f t="shared" si="6"/>
        <v>1.5157292480002481E-2</v>
      </c>
      <c r="CH13" s="25">
        <f t="shared" si="7"/>
        <v>1.7670499775047709E-2</v>
      </c>
      <c r="CI13" s="25">
        <f t="shared" si="8"/>
        <v>1.1538738513350076E-2</v>
      </c>
      <c r="CJ13" s="25"/>
      <c r="CK13" s="25">
        <f t="shared" si="9"/>
        <v>1.408387470630724E-2</v>
      </c>
      <c r="CL13" s="25">
        <f t="shared" si="10"/>
        <v>2.075583611561892E-2</v>
      </c>
      <c r="CM13" s="25">
        <f t="shared" si="11"/>
        <v>1.5182542069729023E-2</v>
      </c>
      <c r="CN13" s="25">
        <f t="shared" si="12"/>
        <v>1.5894350058783029E-2</v>
      </c>
    </row>
    <row r="14" spans="1:92" x14ac:dyDescent="0.3">
      <c r="A14" s="28" t="s">
        <v>13</v>
      </c>
      <c r="B14" s="102">
        <v>70843.443234000006</v>
      </c>
      <c r="C14" s="102">
        <v>531.36956873999998</v>
      </c>
      <c r="D14" s="102">
        <v>920.97144451999998</v>
      </c>
      <c r="E14" s="102">
        <v>11244.851282</v>
      </c>
      <c r="F14" s="102">
        <v>11226.997646</v>
      </c>
      <c r="G14" s="102">
        <v>348.81494087999999</v>
      </c>
      <c r="H14" s="102">
        <v>11651.756171000001</v>
      </c>
      <c r="I14" s="102">
        <v>234.35389549999999</v>
      </c>
      <c r="J14" s="102">
        <v>626.72904290999998</v>
      </c>
      <c r="K14" s="102"/>
      <c r="L14" s="102">
        <v>397.67491802000001</v>
      </c>
      <c r="M14" s="102">
        <v>22.812947573999999</v>
      </c>
      <c r="N14" s="102">
        <v>50.877292838999999</v>
      </c>
      <c r="O14" s="102">
        <v>63.023879952000001</v>
      </c>
      <c r="P14" s="28"/>
      <c r="Q14" s="28" t="s">
        <v>13</v>
      </c>
      <c r="R14" s="28">
        <v>751.08114924484198</v>
      </c>
      <c r="S14" s="28">
        <v>22.988825956681499</v>
      </c>
      <c r="T14" s="28">
        <v>234.60146701678099</v>
      </c>
      <c r="U14" s="28">
        <v>234.60146701678099</v>
      </c>
      <c r="V14" s="28">
        <v>2241.48843417015</v>
      </c>
      <c r="W14" s="28">
        <v>629.66018058585905</v>
      </c>
      <c r="X14" s="28">
        <v>51.210909982032</v>
      </c>
      <c r="Y14" s="28">
        <v>4234.6192995623096</v>
      </c>
      <c r="Z14" s="28">
        <v>0</v>
      </c>
      <c r="AA14" s="28">
        <v>71260.108097157703</v>
      </c>
      <c r="AB14" s="28">
        <v>1166.0030447967299</v>
      </c>
      <c r="AC14" s="28">
        <v>443.171951087357</v>
      </c>
      <c r="AD14" s="28">
        <v>704.22943186812904</v>
      </c>
      <c r="AE14" s="28">
        <v>43.526864395327102</v>
      </c>
      <c r="AF14" s="28">
        <v>395.45743656796299</v>
      </c>
      <c r="AG14" s="28">
        <v>395.45743656796299</v>
      </c>
      <c r="AH14" s="28">
        <v>0</v>
      </c>
      <c r="AI14" s="28">
        <v>273.163927961365</v>
      </c>
      <c r="AJ14" s="28">
        <v>41.131517815088898</v>
      </c>
      <c r="AK14" s="28">
        <v>170.96426060896499</v>
      </c>
      <c r="AL14" s="28">
        <v>0</v>
      </c>
      <c r="AM14" s="28">
        <v>56.575662530808998</v>
      </c>
      <c r="AN14" s="28">
        <v>534.88970246234203</v>
      </c>
      <c r="AO14" s="28">
        <v>0</v>
      </c>
      <c r="AP14" s="28">
        <v>834.14379976388398</v>
      </c>
      <c r="AQ14" s="28">
        <v>92.682641151033195</v>
      </c>
      <c r="AR14" s="28">
        <v>926.82644091491795</v>
      </c>
      <c r="AS14" s="28">
        <v>220.215824716821</v>
      </c>
      <c r="AT14" s="28">
        <v>565.95818478147203</v>
      </c>
      <c r="AU14" s="28">
        <v>1.24219839338172</v>
      </c>
      <c r="AV14" s="28">
        <v>1656.7469073621201</v>
      </c>
      <c r="AW14" s="28">
        <v>1.12927114469485</v>
      </c>
      <c r="AX14" s="28">
        <v>33.4828925321737</v>
      </c>
      <c r="AY14" s="28">
        <v>630.133417693193</v>
      </c>
      <c r="AZ14" s="28">
        <v>1.01634406785826</v>
      </c>
      <c r="BA14" s="28">
        <v>0</v>
      </c>
      <c r="BB14" s="28">
        <v>109.20619549375201</v>
      </c>
      <c r="BC14" s="28">
        <v>11310.9760574723</v>
      </c>
      <c r="BD14" s="28">
        <v>11293.035672022501</v>
      </c>
      <c r="BE14" s="28">
        <v>17.940385449792402</v>
      </c>
      <c r="BF14" s="28">
        <v>1.2760764730457399</v>
      </c>
      <c r="BG14" s="28">
        <v>0</v>
      </c>
      <c r="BH14" s="28">
        <v>276.67146398143598</v>
      </c>
      <c r="BI14" s="28">
        <v>10.6151506036806</v>
      </c>
      <c r="BJ14" s="28">
        <v>4174.9165581331199</v>
      </c>
      <c r="BK14" s="28">
        <v>16.939070843874099</v>
      </c>
      <c r="BL14" s="28">
        <v>21.456155081488301</v>
      </c>
      <c r="BM14" s="28">
        <v>5964.8112360764299</v>
      </c>
      <c r="BN14" s="28">
        <v>173.82712001007701</v>
      </c>
      <c r="BO14" s="28">
        <v>3.8395213668656298</v>
      </c>
      <c r="BP14" s="28">
        <v>46.300120137568399</v>
      </c>
      <c r="BQ14" s="28">
        <v>0</v>
      </c>
      <c r="BR14" s="28">
        <v>350.69402326008401</v>
      </c>
      <c r="BS14" s="28">
        <v>64.126573983325599</v>
      </c>
      <c r="BT14" s="28">
        <v>0</v>
      </c>
      <c r="BU14" s="28">
        <v>0</v>
      </c>
      <c r="BV14" s="28">
        <v>1264.61722900122</v>
      </c>
      <c r="BW14" s="28">
        <v>1429.7297295140299</v>
      </c>
      <c r="BX14" s="28">
        <v>11716.859382926201</v>
      </c>
      <c r="BY14" s="28">
        <v>337.51339510411202</v>
      </c>
      <c r="CA14" s="25">
        <f t="shared" si="0"/>
        <v>5.8814880267949289E-3</v>
      </c>
      <c r="CB14" s="25">
        <f t="shared" si="1"/>
        <v>6.6246430534008614E-3</v>
      </c>
      <c r="CC14" s="25">
        <f t="shared" si="2"/>
        <v>6.3574136090283825E-3</v>
      </c>
      <c r="CD14" s="25">
        <f t="shared" si="3"/>
        <v>5.8804490885663299E-3</v>
      </c>
      <c r="CE14" s="25">
        <f t="shared" si="4"/>
        <v>5.8820735609603847E-3</v>
      </c>
      <c r="CF14" s="25">
        <f t="shared" si="5"/>
        <v>5.387046711197099E-3</v>
      </c>
      <c r="CG14" s="25">
        <f t="shared" si="6"/>
        <v>5.5874162633299017E-3</v>
      </c>
      <c r="CH14" s="25">
        <f t="shared" si="7"/>
        <v>1.056400262742779E-3</v>
      </c>
      <c r="CI14" s="25">
        <f t="shared" si="8"/>
        <v>4.676881834371917E-3</v>
      </c>
      <c r="CJ14" s="25"/>
      <c r="CK14" s="25">
        <f t="shared" si="9"/>
        <v>-5.5761159468586301E-3</v>
      </c>
      <c r="CL14" s="25">
        <f t="shared" si="10"/>
        <v>7.7095860633962553E-3</v>
      </c>
      <c r="CM14" s="25">
        <f t="shared" si="11"/>
        <v>6.557289596514586E-3</v>
      </c>
      <c r="CN14" s="25">
        <f t="shared" si="12"/>
        <v>-0.10231387572618617</v>
      </c>
    </row>
    <row r="15" spans="1:92" x14ac:dyDescent="0.3">
      <c r="A15" s="28" t="s">
        <v>14</v>
      </c>
      <c r="B15" s="102">
        <v>82775.898734999995</v>
      </c>
      <c r="C15" s="102">
        <v>541.55576647999999</v>
      </c>
      <c r="D15" s="102">
        <v>1047.4796666</v>
      </c>
      <c r="E15" s="102">
        <v>12873.517658999999</v>
      </c>
      <c r="F15" s="102">
        <v>12860.92942</v>
      </c>
      <c r="G15" s="102">
        <v>355.67514627000003</v>
      </c>
      <c r="H15" s="102">
        <v>13621.773166999999</v>
      </c>
      <c r="I15" s="102">
        <v>250.22726987999999</v>
      </c>
      <c r="J15" s="102">
        <v>682.02137577999997</v>
      </c>
      <c r="K15" s="102"/>
      <c r="L15" s="102">
        <v>490.21456669999998</v>
      </c>
      <c r="M15" s="102">
        <v>22.578301771</v>
      </c>
      <c r="N15" s="102">
        <v>63.778206068000003</v>
      </c>
      <c r="O15" s="102">
        <v>66.15218394</v>
      </c>
      <c r="P15" s="28"/>
      <c r="Q15" s="28" t="s">
        <v>14</v>
      </c>
      <c r="R15" s="28">
        <v>850.46455951139001</v>
      </c>
      <c r="S15" s="28">
        <v>22.761827433871201</v>
      </c>
      <c r="T15" s="28">
        <v>252.06925749609999</v>
      </c>
      <c r="U15" s="28">
        <v>252.06925749609999</v>
      </c>
      <c r="V15" s="28">
        <v>2538.0826255174502</v>
      </c>
      <c r="W15" s="28">
        <v>685.60336286742995</v>
      </c>
      <c r="X15" s="28">
        <v>64.180258187467601</v>
      </c>
      <c r="Y15" s="28">
        <v>5226.4677460616003</v>
      </c>
      <c r="Z15" s="28">
        <v>0</v>
      </c>
      <c r="AA15" s="28">
        <v>83251.230680357403</v>
      </c>
      <c r="AB15" s="28">
        <v>1504.4238083251</v>
      </c>
      <c r="AC15" s="28">
        <v>560.33492780730796</v>
      </c>
      <c r="AD15" s="28">
        <v>797.41327021402799</v>
      </c>
      <c r="AE15" s="28">
        <v>234.425518992549</v>
      </c>
      <c r="AF15" s="28">
        <v>493.65420870434798</v>
      </c>
      <c r="AG15" s="28">
        <v>493.65420870434798</v>
      </c>
      <c r="AH15" s="28">
        <v>0</v>
      </c>
      <c r="AI15" s="28">
        <v>309.31429197234098</v>
      </c>
      <c r="AJ15" s="28">
        <v>46.574065966418402</v>
      </c>
      <c r="AK15" s="28">
        <v>193.58627556414601</v>
      </c>
      <c r="AL15" s="28">
        <v>0</v>
      </c>
      <c r="AM15" s="28">
        <v>66.629107600362104</v>
      </c>
      <c r="AN15" s="28">
        <v>545.209054787171</v>
      </c>
      <c r="AO15" s="28">
        <v>0</v>
      </c>
      <c r="AP15" s="28">
        <v>948.63863588551396</v>
      </c>
      <c r="AQ15" s="28">
        <v>105.404294094809</v>
      </c>
      <c r="AR15" s="28">
        <v>1054.04292998032</v>
      </c>
      <c r="AS15" s="28">
        <v>249.35486787115801</v>
      </c>
      <c r="AT15" s="28">
        <v>658.51551963418103</v>
      </c>
      <c r="AU15" s="28">
        <v>1.4228242484168001</v>
      </c>
      <c r="AV15" s="28">
        <v>1891.8665669904501</v>
      </c>
      <c r="AW15" s="28">
        <v>1.2934769172770699</v>
      </c>
      <c r="AX15" s="28">
        <v>38.351587493179402</v>
      </c>
      <c r="AY15" s="28">
        <v>721.76005435495495</v>
      </c>
      <c r="AZ15" s="28">
        <v>1.16412927627771</v>
      </c>
      <c r="BA15" s="28">
        <v>0</v>
      </c>
      <c r="BB15" s="28">
        <v>125.08568196233399</v>
      </c>
      <c r="BC15" s="28">
        <v>12947.7861907592</v>
      </c>
      <c r="BD15" s="28">
        <v>12935.137453371</v>
      </c>
      <c r="BE15" s="28">
        <v>12.6487373882614</v>
      </c>
      <c r="BF15" s="28">
        <v>1.46162904093431</v>
      </c>
      <c r="BG15" s="28">
        <v>0</v>
      </c>
      <c r="BH15" s="28">
        <v>316.90182751037503</v>
      </c>
      <c r="BI15" s="28">
        <v>12.158685014963799</v>
      </c>
      <c r="BJ15" s="28">
        <v>4781.9842895330003</v>
      </c>
      <c r="BK15" s="28">
        <v>19.402151733108401</v>
      </c>
      <c r="BL15" s="28">
        <v>24.576063269454401</v>
      </c>
      <c r="BM15" s="28">
        <v>6832.1446874672802</v>
      </c>
      <c r="BN15" s="28">
        <v>212.233635609061</v>
      </c>
      <c r="BO15" s="28">
        <v>4.3978215380545302</v>
      </c>
      <c r="BP15" s="28">
        <v>53.032544011419901</v>
      </c>
      <c r="BQ15" s="28">
        <v>0</v>
      </c>
      <c r="BR15" s="28">
        <v>357.54770404537101</v>
      </c>
      <c r="BS15" s="28">
        <v>72.611805972009705</v>
      </c>
      <c r="BT15" s="28">
        <v>0</v>
      </c>
      <c r="BU15" s="28">
        <v>0</v>
      </c>
      <c r="BV15" s="28">
        <v>1432.46274732232</v>
      </c>
      <c r="BW15" s="28">
        <v>1621.3914302190101</v>
      </c>
      <c r="BX15" s="28">
        <v>13696.1664471965</v>
      </c>
      <c r="BY15" s="28">
        <v>382.61732281614002</v>
      </c>
      <c r="CA15" s="25">
        <f t="shared" si="0"/>
        <v>5.742395463190832E-3</v>
      </c>
      <c r="CB15" s="25">
        <f t="shared" si="1"/>
        <v>6.7459134096505436E-3</v>
      </c>
      <c r="CC15" s="25">
        <f t="shared" si="2"/>
        <v>6.2657668588676305E-3</v>
      </c>
      <c r="CD15" s="25">
        <f t="shared" si="3"/>
        <v>5.7690938659084043E-3</v>
      </c>
      <c r="CE15" s="25">
        <f t="shared" si="4"/>
        <v>5.7700365928141494E-3</v>
      </c>
      <c r="CF15" s="25">
        <f t="shared" si="5"/>
        <v>5.2647979343192087E-3</v>
      </c>
      <c r="CG15" s="25">
        <f t="shared" si="6"/>
        <v>5.4613506835310384E-3</v>
      </c>
      <c r="CH15" s="25">
        <f t="shared" si="7"/>
        <v>7.361258495060711E-3</v>
      </c>
      <c r="CI15" s="25">
        <f t="shared" si="8"/>
        <v>5.2520158672936124E-3</v>
      </c>
      <c r="CJ15" s="25"/>
      <c r="CK15" s="25">
        <f t="shared" si="9"/>
        <v>7.0166050501167254E-3</v>
      </c>
      <c r="CL15" s="25">
        <f t="shared" si="10"/>
        <v>8.1284086257950913E-3</v>
      </c>
      <c r="CM15" s="25">
        <f t="shared" si="11"/>
        <v>6.3039107597183267E-3</v>
      </c>
      <c r="CN15" s="25">
        <f t="shared" si="12"/>
        <v>7.2094922942328469E-3</v>
      </c>
    </row>
    <row r="16" spans="1:92" x14ac:dyDescent="0.3">
      <c r="A16" s="28" t="s">
        <v>15</v>
      </c>
      <c r="B16" s="102">
        <v>40928.340820999998</v>
      </c>
      <c r="C16" s="102">
        <v>282.71864526000002</v>
      </c>
      <c r="D16" s="102">
        <v>587.71394134000002</v>
      </c>
      <c r="E16" s="102">
        <v>6072.9087433000004</v>
      </c>
      <c r="F16" s="102">
        <v>6065.8100653000001</v>
      </c>
      <c r="G16" s="102">
        <v>165.16856497000001</v>
      </c>
      <c r="H16" s="102">
        <v>6463.4166956999998</v>
      </c>
      <c r="I16" s="102">
        <v>131.13643296000001</v>
      </c>
      <c r="J16" s="102">
        <v>352.05919649999998</v>
      </c>
      <c r="K16" s="102"/>
      <c r="L16" s="102">
        <v>280.9396615</v>
      </c>
      <c r="M16" s="102">
        <v>12.097981725</v>
      </c>
      <c r="N16" s="102">
        <v>39.421700477000002</v>
      </c>
      <c r="O16" s="102">
        <v>35.769499021000001</v>
      </c>
      <c r="P16" s="28"/>
      <c r="Q16" s="28" t="s">
        <v>15</v>
      </c>
      <c r="R16" s="28">
        <v>389.13705613311299</v>
      </c>
      <c r="S16" s="28">
        <v>12.158483045246101</v>
      </c>
      <c r="T16" s="28">
        <v>131.78352607833401</v>
      </c>
      <c r="U16" s="28">
        <v>131.78352607833401</v>
      </c>
      <c r="V16" s="28">
        <v>1161.3206640978101</v>
      </c>
      <c r="W16" s="28">
        <v>353.72992113246499</v>
      </c>
      <c r="X16" s="28">
        <v>39.613532204235099</v>
      </c>
      <c r="Y16" s="28">
        <v>2502.8887698703602</v>
      </c>
      <c r="Z16" s="28">
        <v>0</v>
      </c>
      <c r="AA16" s="28">
        <v>41123.890667460299</v>
      </c>
      <c r="AB16" s="28">
        <v>735.92923778530405</v>
      </c>
      <c r="AC16" s="28">
        <v>271.50408889506701</v>
      </c>
      <c r="AD16" s="28">
        <v>364.86295882684999</v>
      </c>
      <c r="AE16" s="28">
        <v>155.09041528235699</v>
      </c>
      <c r="AF16" s="28">
        <v>282.319780893835</v>
      </c>
      <c r="AG16" s="28">
        <v>282.319780893835</v>
      </c>
      <c r="AH16" s="28">
        <v>0</v>
      </c>
      <c r="AI16" s="28">
        <v>141.53062229832</v>
      </c>
      <c r="AJ16" s="28">
        <v>21.310343905957499</v>
      </c>
      <c r="AK16" s="28">
        <v>88.577004437344002</v>
      </c>
      <c r="AL16" s="28">
        <v>0</v>
      </c>
      <c r="AM16" s="28">
        <v>35.945599318707401</v>
      </c>
      <c r="AN16" s="28">
        <v>284.09837521001702</v>
      </c>
      <c r="AO16" s="28">
        <v>0</v>
      </c>
      <c r="AP16" s="28">
        <v>531.50510342697396</v>
      </c>
      <c r="AQ16" s="28">
        <v>59.056134781130602</v>
      </c>
      <c r="AR16" s="28">
        <v>590.56123820810501</v>
      </c>
      <c r="AS16" s="28">
        <v>114.09439286389799</v>
      </c>
      <c r="AT16" s="28">
        <v>305.87378461885902</v>
      </c>
      <c r="AU16" s="28">
        <v>0.67041915408654196</v>
      </c>
      <c r="AV16" s="28">
        <v>869.746206999322</v>
      </c>
      <c r="AW16" s="28">
        <v>0.60947191774555298</v>
      </c>
      <c r="AX16" s="28">
        <v>18.070838867044699</v>
      </c>
      <c r="AY16" s="28">
        <v>340.08530693739402</v>
      </c>
      <c r="AZ16" s="28">
        <v>0.54852478755711298</v>
      </c>
      <c r="BA16" s="28">
        <v>0</v>
      </c>
      <c r="BB16" s="28">
        <v>58.938969656685202</v>
      </c>
      <c r="BC16" s="28">
        <v>6102.0246486362903</v>
      </c>
      <c r="BD16" s="28">
        <v>6094.8927357161901</v>
      </c>
      <c r="BE16" s="28">
        <v>7.1319129200989799</v>
      </c>
      <c r="BF16" s="28">
        <v>0.68870323947155199</v>
      </c>
      <c r="BG16" s="28">
        <v>0</v>
      </c>
      <c r="BH16" s="28">
        <v>149.320608783214</v>
      </c>
      <c r="BI16" s="28">
        <v>5.7290365961738701</v>
      </c>
      <c r="BJ16" s="28">
        <v>2253.2177257670701</v>
      </c>
      <c r="BK16" s="28">
        <v>9.1420795400056196</v>
      </c>
      <c r="BL16" s="28">
        <v>11.5799671758241</v>
      </c>
      <c r="BM16" s="28">
        <v>3219.23052800696</v>
      </c>
      <c r="BN16" s="28">
        <v>101.088987711576</v>
      </c>
      <c r="BO16" s="28">
        <v>2.0722043367119101</v>
      </c>
      <c r="BP16" s="28">
        <v>24.988350950247199</v>
      </c>
      <c r="BQ16" s="28">
        <v>0</v>
      </c>
      <c r="BR16" s="28">
        <v>165.94816983437701</v>
      </c>
      <c r="BS16" s="28">
        <v>33.224137435375397</v>
      </c>
      <c r="BT16" s="28">
        <v>0</v>
      </c>
      <c r="BU16" s="28">
        <v>0</v>
      </c>
      <c r="BV16" s="28">
        <v>655.56696318685101</v>
      </c>
      <c r="BW16" s="28">
        <v>742.52179362529102</v>
      </c>
      <c r="BX16" s="28">
        <v>6494.0421653797102</v>
      </c>
      <c r="BY16" s="28">
        <v>175.184467427264</v>
      </c>
      <c r="CA16" s="25">
        <f t="shared" si="0"/>
        <v>4.7778591200541799E-3</v>
      </c>
      <c r="CB16" s="25">
        <f t="shared" si="1"/>
        <v>4.8802226989597746E-3</v>
      </c>
      <c r="CC16" s="25">
        <f t="shared" si="2"/>
        <v>4.8446985307394521E-3</v>
      </c>
      <c r="CD16" s="25">
        <f t="shared" si="3"/>
        <v>4.7943920396321281E-3</v>
      </c>
      <c r="CE16" s="25">
        <f t="shared" si="4"/>
        <v>4.7945237491955088E-3</v>
      </c>
      <c r="CF16" s="25">
        <f t="shared" si="5"/>
        <v>4.7200559290359401E-3</v>
      </c>
      <c r="CG16" s="25">
        <f t="shared" si="6"/>
        <v>4.7382787032878562E-3</v>
      </c>
      <c r="CH16" s="25">
        <f t="shared" si="7"/>
        <v>4.9345029731850234E-3</v>
      </c>
      <c r="CI16" s="25">
        <f t="shared" si="8"/>
        <v>4.7455787239036379E-3</v>
      </c>
      <c r="CJ16" s="25"/>
      <c r="CK16" s="25">
        <f t="shared" si="9"/>
        <v>4.9125117702008853E-3</v>
      </c>
      <c r="CL16" s="25">
        <f t="shared" si="10"/>
        <v>5.0009432665183021E-3</v>
      </c>
      <c r="CM16" s="25">
        <f t="shared" si="11"/>
        <v>4.8661454202620939E-3</v>
      </c>
      <c r="CN16" s="25">
        <f t="shared" si="12"/>
        <v>4.9231972078785016E-3</v>
      </c>
    </row>
    <row r="17" spans="1:92" x14ac:dyDescent="0.3">
      <c r="A17" s="28" t="s">
        <v>16</v>
      </c>
      <c r="B17" s="102">
        <v>27276.914403999999</v>
      </c>
      <c r="C17" s="102">
        <v>188.23103899</v>
      </c>
      <c r="D17" s="102">
        <v>368.31739156999998</v>
      </c>
      <c r="E17" s="102">
        <v>4026.6251753000001</v>
      </c>
      <c r="F17" s="102">
        <v>4025.0360439999999</v>
      </c>
      <c r="G17" s="102">
        <v>107.38526856</v>
      </c>
      <c r="H17" s="102">
        <v>4329.5475133999998</v>
      </c>
      <c r="I17" s="102">
        <v>87.800094685000005</v>
      </c>
      <c r="J17" s="102">
        <v>228.90181254000001</v>
      </c>
      <c r="K17" s="102"/>
      <c r="L17" s="102">
        <v>189.63572260999999</v>
      </c>
      <c r="M17" s="102">
        <v>8.1649737050999995</v>
      </c>
      <c r="N17" s="102">
        <v>26.770709495999998</v>
      </c>
      <c r="O17" s="102">
        <v>23.641015136</v>
      </c>
      <c r="P17" s="28"/>
      <c r="Q17" s="28" t="s">
        <v>16</v>
      </c>
      <c r="R17" s="28">
        <v>261.03776819944102</v>
      </c>
      <c r="S17" s="28">
        <v>8.2068305400551207</v>
      </c>
      <c r="T17" s="28">
        <v>88.245243488208203</v>
      </c>
      <c r="U17" s="28">
        <v>88.245243488208203</v>
      </c>
      <c r="V17" s="28">
        <v>779.027831086731</v>
      </c>
      <c r="W17" s="28">
        <v>230.03177579644401</v>
      </c>
      <c r="X17" s="28">
        <v>26.907514502789301</v>
      </c>
      <c r="Y17" s="28">
        <v>1680.05526172554</v>
      </c>
      <c r="Z17" s="28">
        <v>0</v>
      </c>
      <c r="AA17" s="28">
        <v>27411.819475332999</v>
      </c>
      <c r="AB17" s="28">
        <v>494.13422860510298</v>
      </c>
      <c r="AC17" s="28">
        <v>182.27569263871899</v>
      </c>
      <c r="AD17" s="28">
        <v>244.75451038389801</v>
      </c>
      <c r="AE17" s="28">
        <v>104.50304479747</v>
      </c>
      <c r="AF17" s="28">
        <v>190.60343239675299</v>
      </c>
      <c r="AG17" s="28">
        <v>190.60343239675299</v>
      </c>
      <c r="AH17" s="28">
        <v>0</v>
      </c>
      <c r="AI17" s="28">
        <v>94.940456668520099</v>
      </c>
      <c r="AJ17" s="28">
        <v>14.295238667281</v>
      </c>
      <c r="AK17" s="28">
        <v>59.418539650119001</v>
      </c>
      <c r="AL17" s="28">
        <v>0</v>
      </c>
      <c r="AM17" s="28">
        <v>23.7611185809467</v>
      </c>
      <c r="AN17" s="28">
        <v>189.17816644240099</v>
      </c>
      <c r="AO17" s="28">
        <v>0</v>
      </c>
      <c r="AP17" s="28">
        <v>333.16206407242203</v>
      </c>
      <c r="AQ17" s="28">
        <v>37.018005171765402</v>
      </c>
      <c r="AR17" s="28">
        <v>370.180069244187</v>
      </c>
      <c r="AS17" s="28">
        <v>76.535878593759406</v>
      </c>
      <c r="AT17" s="28">
        <v>205.228346144478</v>
      </c>
      <c r="AU17" s="28">
        <v>0.44492944074494101</v>
      </c>
      <c r="AV17" s="28">
        <v>583.47625324627302</v>
      </c>
      <c r="AW17" s="28">
        <v>0.40448142491410199</v>
      </c>
      <c r="AX17" s="28">
        <v>11.9928736815533</v>
      </c>
      <c r="AY17" s="28">
        <v>225.70060356806999</v>
      </c>
      <c r="AZ17" s="28">
        <v>0.364033222421556</v>
      </c>
      <c r="BA17" s="28">
        <v>0</v>
      </c>
      <c r="BB17" s="28">
        <v>39.115363562746303</v>
      </c>
      <c r="BC17" s="28">
        <v>4046.5260460828299</v>
      </c>
      <c r="BD17" s="28">
        <v>4044.92896395154</v>
      </c>
      <c r="BE17" s="28">
        <v>1.59708213130177</v>
      </c>
      <c r="BF17" s="28">
        <v>0.45706390801534402</v>
      </c>
      <c r="BG17" s="28">
        <v>0</v>
      </c>
      <c r="BH17" s="28">
        <v>99.097936264047505</v>
      </c>
      <c r="BI17" s="28">
        <v>3.8021260376869099</v>
      </c>
      <c r="BJ17" s="28">
        <v>1495.36770001741</v>
      </c>
      <c r="BK17" s="28">
        <v>6.0672208713503801</v>
      </c>
      <c r="BL17" s="28">
        <v>7.6851459358190297</v>
      </c>
      <c r="BM17" s="28">
        <v>2136.47051459062</v>
      </c>
      <c r="BN17" s="28">
        <v>67.850524449668001</v>
      </c>
      <c r="BO17" s="28">
        <v>1.3752363380324799</v>
      </c>
      <c r="BP17" s="28">
        <v>16.5837350880911</v>
      </c>
      <c r="BQ17" s="28">
        <v>0</v>
      </c>
      <c r="BR17" s="28">
        <v>107.906179765</v>
      </c>
      <c r="BS17" s="28">
        <v>22.287142145411298</v>
      </c>
      <c r="BT17" s="28">
        <v>0</v>
      </c>
      <c r="BU17" s="28">
        <v>0</v>
      </c>
      <c r="BV17" s="28">
        <v>439.76361942437097</v>
      </c>
      <c r="BW17" s="28">
        <v>498.098921786115</v>
      </c>
      <c r="BX17" s="28">
        <v>4350.8002057918702</v>
      </c>
      <c r="BY17" s="28">
        <v>117.51696773056401</v>
      </c>
      <c r="CA17" s="25">
        <f t="shared" si="0"/>
        <v>4.9457599688481173E-3</v>
      </c>
      <c r="CB17" s="25">
        <f t="shared" si="1"/>
        <v>5.0317283349390037E-3</v>
      </c>
      <c r="CC17" s="25">
        <f t="shared" si="2"/>
        <v>5.0572623417186732E-3</v>
      </c>
      <c r="CD17" s="25">
        <f t="shared" si="3"/>
        <v>4.9423201605416555E-3</v>
      </c>
      <c r="CE17" s="25">
        <f t="shared" si="4"/>
        <v>4.9422961022159932E-3</v>
      </c>
      <c r="CF17" s="25">
        <f t="shared" si="5"/>
        <v>4.8508628044167217E-3</v>
      </c>
      <c r="CG17" s="25">
        <f t="shared" si="6"/>
        <v>4.908756013438596E-3</v>
      </c>
      <c r="CH17" s="25">
        <f t="shared" si="7"/>
        <v>5.0700264595984383E-3</v>
      </c>
      <c r="CI17" s="25">
        <f t="shared" si="8"/>
        <v>4.9364539489897752E-3</v>
      </c>
      <c r="CJ17" s="25"/>
      <c r="CK17" s="25">
        <f t="shared" si="9"/>
        <v>5.1029931145577063E-3</v>
      </c>
      <c r="CL17" s="25">
        <f t="shared" si="10"/>
        <v>5.1263894369894389E-3</v>
      </c>
      <c r="CM17" s="25">
        <f t="shared" si="11"/>
        <v>5.110249573689607E-3</v>
      </c>
      <c r="CN17" s="25">
        <f t="shared" si="12"/>
        <v>5.0802998202818042E-3</v>
      </c>
    </row>
    <row r="18" spans="1:92" x14ac:dyDescent="0.3">
      <c r="A18" s="28" t="s">
        <v>17</v>
      </c>
      <c r="B18" s="102">
        <v>31503.882077999999</v>
      </c>
      <c r="C18" s="102">
        <v>218.28467649000001</v>
      </c>
      <c r="D18" s="102">
        <v>463.67573805000001</v>
      </c>
      <c r="E18" s="102">
        <v>4543.5860093000001</v>
      </c>
      <c r="F18" s="102">
        <v>4541.9557378</v>
      </c>
      <c r="G18" s="102">
        <v>98.387568696000002</v>
      </c>
      <c r="H18" s="102">
        <v>5126.3468352</v>
      </c>
      <c r="I18" s="102">
        <v>106.14533156</v>
      </c>
      <c r="J18" s="102">
        <v>246.08119185999999</v>
      </c>
      <c r="K18" s="102"/>
      <c r="L18" s="102">
        <v>247.76307396000001</v>
      </c>
      <c r="M18" s="102">
        <v>10.342703972000001</v>
      </c>
      <c r="N18" s="102">
        <v>36.257084149000001</v>
      </c>
      <c r="O18" s="102">
        <v>29.634422084000001</v>
      </c>
      <c r="P18" s="28"/>
      <c r="Q18" s="28" t="s">
        <v>17</v>
      </c>
      <c r="R18" s="28">
        <v>304.45677151656503</v>
      </c>
      <c r="S18" s="28">
        <v>10.3837262410563</v>
      </c>
      <c r="T18" s="28">
        <v>106.565588495176</v>
      </c>
      <c r="U18" s="28">
        <v>106.565588495176</v>
      </c>
      <c r="V18" s="28">
        <v>908.60517413925402</v>
      </c>
      <c r="W18" s="28">
        <v>247.04132763341701</v>
      </c>
      <c r="X18" s="28">
        <v>36.396024822082602</v>
      </c>
      <c r="Y18" s="28">
        <v>2022.14321058518</v>
      </c>
      <c r="Z18" s="28">
        <v>0</v>
      </c>
      <c r="AA18" s="28">
        <v>31627.6845401676</v>
      </c>
      <c r="AB18" s="28">
        <v>603.05407186216098</v>
      </c>
      <c r="AC18" s="28">
        <v>221.08928663465801</v>
      </c>
      <c r="AD18" s="28">
        <v>285.46494187056101</v>
      </c>
      <c r="AE18" s="28">
        <v>148.76051395112401</v>
      </c>
      <c r="AF18" s="28">
        <v>248.726564418339</v>
      </c>
      <c r="AG18" s="28">
        <v>248.726564418339</v>
      </c>
      <c r="AH18" s="28">
        <v>0</v>
      </c>
      <c r="AI18" s="28">
        <v>110.732831975094</v>
      </c>
      <c r="AJ18" s="28">
        <v>16.672995977076599</v>
      </c>
      <c r="AK18" s="28">
        <v>69.301727741772595</v>
      </c>
      <c r="AL18" s="28">
        <v>0</v>
      </c>
      <c r="AM18" s="28">
        <v>29.750916580387099</v>
      </c>
      <c r="AN18" s="28">
        <v>219.14598362230399</v>
      </c>
      <c r="AO18" s="28">
        <v>0</v>
      </c>
      <c r="AP18" s="28">
        <v>418.92813685235001</v>
      </c>
      <c r="AQ18" s="28">
        <v>46.547584414777603</v>
      </c>
      <c r="AR18" s="28">
        <v>465.47572126712799</v>
      </c>
      <c r="AS18" s="28">
        <v>89.266249967061299</v>
      </c>
      <c r="AT18" s="28">
        <v>241.92939248789901</v>
      </c>
      <c r="AU18" s="28">
        <v>0.50159336343744598</v>
      </c>
      <c r="AV18" s="28">
        <v>682.83511116505895</v>
      </c>
      <c r="AW18" s="28">
        <v>0.45599408098678801</v>
      </c>
      <c r="AX18" s="28">
        <v>13.5202215517231</v>
      </c>
      <c r="AY18" s="28">
        <v>254.44462803838201</v>
      </c>
      <c r="AZ18" s="28">
        <v>0.41039452988089498</v>
      </c>
      <c r="BA18" s="28">
        <v>0</v>
      </c>
      <c r="BB18" s="28">
        <v>44.096903459713197</v>
      </c>
      <c r="BC18" s="28">
        <v>4561.70652342226</v>
      </c>
      <c r="BD18" s="28">
        <v>4560.0699080308004</v>
      </c>
      <c r="BE18" s="28">
        <v>1.63661539145521</v>
      </c>
      <c r="BF18" s="28">
        <v>0.51527316034766901</v>
      </c>
      <c r="BG18" s="28">
        <v>0</v>
      </c>
      <c r="BH18" s="28">
        <v>111.718516271433</v>
      </c>
      <c r="BI18" s="28">
        <v>4.2863439934522702</v>
      </c>
      <c r="BJ18" s="28">
        <v>1685.8098905515401</v>
      </c>
      <c r="BK18" s="28">
        <v>6.8399098774781297</v>
      </c>
      <c r="BL18" s="28">
        <v>8.6638885302336295</v>
      </c>
      <c r="BM18" s="28">
        <v>2408.5602229313699</v>
      </c>
      <c r="BN18" s="28">
        <v>81.3725728266988</v>
      </c>
      <c r="BO18" s="28">
        <v>1.5503797182493</v>
      </c>
      <c r="BP18" s="28">
        <v>18.695747972574502</v>
      </c>
      <c r="BQ18" s="28">
        <v>0</v>
      </c>
      <c r="BR18" s="28">
        <v>98.780897155045494</v>
      </c>
      <c r="BS18" s="28">
        <v>25.994218103758499</v>
      </c>
      <c r="BT18" s="28">
        <v>0</v>
      </c>
      <c r="BU18" s="28">
        <v>0</v>
      </c>
      <c r="BV18" s="28">
        <v>512.98450715785998</v>
      </c>
      <c r="BW18" s="28">
        <v>581.30853788784805</v>
      </c>
      <c r="BX18" s="28">
        <v>5146.50284639847</v>
      </c>
      <c r="BY18" s="28">
        <v>137.12832365147301</v>
      </c>
      <c r="CA18" s="25">
        <f t="shared" si="0"/>
        <v>3.9297525892548939E-3</v>
      </c>
      <c r="CB18" s="25">
        <f t="shared" si="1"/>
        <v>3.9457975069699201E-3</v>
      </c>
      <c r="CC18" s="25">
        <f t="shared" si="2"/>
        <v>3.8819870642744052E-3</v>
      </c>
      <c r="CD18" s="25">
        <f t="shared" si="3"/>
        <v>3.9881525484870544E-3</v>
      </c>
      <c r="CE18" s="25">
        <f t="shared" si="4"/>
        <v>3.98818730883857E-3</v>
      </c>
      <c r="CF18" s="25">
        <f t="shared" si="5"/>
        <v>3.9977454901930385E-3</v>
      </c>
      <c r="CG18" s="25">
        <f t="shared" si="6"/>
        <v>3.9318469558222158E-3</v>
      </c>
      <c r="CH18" s="25">
        <f t="shared" si="7"/>
        <v>3.9592597149545241E-3</v>
      </c>
      <c r="CI18" s="25">
        <f t="shared" si="8"/>
        <v>3.9017031986876131E-3</v>
      </c>
      <c r="CJ18" s="25"/>
      <c r="CK18" s="25">
        <f t="shared" si="9"/>
        <v>3.8887572830749242E-3</v>
      </c>
      <c r="CL18" s="25">
        <f t="shared" si="10"/>
        <v>3.9663002216205083E-3</v>
      </c>
      <c r="CM18" s="25">
        <f t="shared" si="11"/>
        <v>3.8320972671607723E-3</v>
      </c>
      <c r="CN18" s="25">
        <f t="shared" si="12"/>
        <v>3.9310534235116679E-3</v>
      </c>
    </row>
    <row r="19" spans="1:92" x14ac:dyDescent="0.3">
      <c r="A19" s="28" t="s">
        <v>18</v>
      </c>
      <c r="B19" s="102">
        <v>6910.1017902000003</v>
      </c>
      <c r="C19" s="102">
        <v>58.233140196999997</v>
      </c>
      <c r="D19" s="102">
        <v>117.09744078</v>
      </c>
      <c r="E19" s="102">
        <v>1013.3203985</v>
      </c>
      <c r="F19" s="102">
        <v>1011.3722798</v>
      </c>
      <c r="G19" s="102">
        <v>17.512738404</v>
      </c>
      <c r="H19" s="102">
        <v>1250.4316334</v>
      </c>
      <c r="I19" s="102">
        <v>28.196492133</v>
      </c>
      <c r="J19" s="102">
        <v>52.508597442000003</v>
      </c>
      <c r="K19" s="102"/>
      <c r="L19" s="102">
        <v>59.357477512000003</v>
      </c>
      <c r="M19" s="102">
        <v>3.2932141591000001</v>
      </c>
      <c r="N19" s="102">
        <v>9.2981007042999995</v>
      </c>
      <c r="O19" s="102">
        <v>7.7764557634000004</v>
      </c>
      <c r="P19" s="28"/>
      <c r="Q19" s="28" t="s">
        <v>18</v>
      </c>
      <c r="R19" s="28">
        <v>79.409398883163306</v>
      </c>
      <c r="S19" s="28">
        <v>3.3084493994486102</v>
      </c>
      <c r="T19" s="28">
        <v>28.157978133024201</v>
      </c>
      <c r="U19" s="28">
        <v>28.157978133024201</v>
      </c>
      <c r="V19" s="28">
        <v>236.985303486654</v>
      </c>
      <c r="W19" s="28">
        <v>52.6904801570685</v>
      </c>
      <c r="X19" s="28">
        <v>9.3399767394804805</v>
      </c>
      <c r="Y19" s="28">
        <v>457.46465200006901</v>
      </c>
      <c r="Z19" s="28">
        <v>0</v>
      </c>
      <c r="AA19" s="28">
        <v>6941.3613718410197</v>
      </c>
      <c r="AB19" s="28">
        <v>127.438990823738</v>
      </c>
      <c r="AC19" s="28">
        <v>48.177681056055398</v>
      </c>
      <c r="AD19" s="28">
        <v>74.4559086062809</v>
      </c>
      <c r="AE19" s="28">
        <v>8.7858901313197606</v>
      </c>
      <c r="AF19" s="28">
        <v>59.0354886951989</v>
      </c>
      <c r="AG19" s="28">
        <v>59.0354886951989</v>
      </c>
      <c r="AH19" s="28">
        <v>0</v>
      </c>
      <c r="AI19" s="28">
        <v>28.880842968150699</v>
      </c>
      <c r="AJ19" s="28">
        <v>4.3487039109504497</v>
      </c>
      <c r="AK19" s="28">
        <v>18.0755054487081</v>
      </c>
      <c r="AL19" s="28">
        <v>0</v>
      </c>
      <c r="AM19" s="28">
        <v>7.0095592692352602</v>
      </c>
      <c r="AN19" s="28">
        <v>58.500193524015401</v>
      </c>
      <c r="AO19" s="28">
        <v>0</v>
      </c>
      <c r="AP19" s="28">
        <v>105.864083910986</v>
      </c>
      <c r="AQ19" s="28">
        <v>11.762676067023101</v>
      </c>
      <c r="AR19" s="28">
        <v>117.62675997800901</v>
      </c>
      <c r="AS19" s="28">
        <v>23.2827085659274</v>
      </c>
      <c r="AT19" s="28">
        <v>60.2362217287344</v>
      </c>
      <c r="AU19" s="28">
        <v>0.111755068933348</v>
      </c>
      <c r="AV19" s="28">
        <v>175.521787138946</v>
      </c>
      <c r="AW19" s="28">
        <v>0.10159549731543099</v>
      </c>
      <c r="AX19" s="28">
        <v>3.01230820746374</v>
      </c>
      <c r="AY19" s="28">
        <v>56.690291226486302</v>
      </c>
      <c r="AZ19" s="28">
        <v>9.1435975987367496E-2</v>
      </c>
      <c r="BA19" s="28">
        <v>0</v>
      </c>
      <c r="BB19" s="28">
        <v>9.8247930195164095</v>
      </c>
      <c r="BC19" s="28">
        <v>1017.94050792598</v>
      </c>
      <c r="BD19" s="28">
        <v>1015.98411238442</v>
      </c>
      <c r="BE19" s="28">
        <v>1.9563955415543599</v>
      </c>
      <c r="BF19" s="28">
        <v>0.11480295262719201</v>
      </c>
      <c r="BG19" s="28">
        <v>0</v>
      </c>
      <c r="BH19" s="28">
        <v>24.890899262774401</v>
      </c>
      <c r="BI19" s="28">
        <v>0.95499769231523901</v>
      </c>
      <c r="BJ19" s="28">
        <v>375.59864524479502</v>
      </c>
      <c r="BK19" s="28">
        <v>1.52393236509091</v>
      </c>
      <c r="BL19" s="28">
        <v>1.93031500147158</v>
      </c>
      <c r="BM19" s="28">
        <v>536.62750146629401</v>
      </c>
      <c r="BN19" s="28">
        <v>18.7263336524496</v>
      </c>
      <c r="BO19" s="28">
        <v>0.345424843601911</v>
      </c>
      <c r="BP19" s="28">
        <v>4.1654145597535202</v>
      </c>
      <c r="BQ19" s="28">
        <v>0</v>
      </c>
      <c r="BR19" s="28">
        <v>17.592100299619499</v>
      </c>
      <c r="BS19" s="28">
        <v>6.7798964370379702</v>
      </c>
      <c r="BT19" s="28">
        <v>0</v>
      </c>
      <c r="BU19" s="28">
        <v>0</v>
      </c>
      <c r="BV19" s="28">
        <v>133.71545855206199</v>
      </c>
      <c r="BW19" s="28">
        <v>151.21676011833699</v>
      </c>
      <c r="BX19" s="28">
        <v>1256.03583807779</v>
      </c>
      <c r="BY19" s="28">
        <v>35.694238596250401</v>
      </c>
      <c r="CA19" s="25">
        <f t="shared" si="0"/>
        <v>4.5237512543378385E-3</v>
      </c>
      <c r="CB19" s="25">
        <f t="shared" si="1"/>
        <v>4.585933818989924E-3</v>
      </c>
      <c r="CC19" s="25">
        <f t="shared" si="2"/>
        <v>4.5203310549158677E-3</v>
      </c>
      <c r="CD19" s="25">
        <f t="shared" si="3"/>
        <v>4.5593767112741988E-3</v>
      </c>
      <c r="CE19" s="25">
        <f t="shared" si="4"/>
        <v>4.5599752697710544E-3</v>
      </c>
      <c r="CF19" s="25">
        <f t="shared" si="5"/>
        <v>4.5316668238116519E-3</v>
      </c>
      <c r="CG19" s="25">
        <f t="shared" si="6"/>
        <v>4.4818161410007029E-3</v>
      </c>
      <c r="CH19" s="25">
        <f t="shared" si="7"/>
        <v>-1.3659145894507566E-3</v>
      </c>
      <c r="CI19" s="25">
        <f t="shared" si="8"/>
        <v>3.4638654225986692E-3</v>
      </c>
      <c r="CJ19" s="25"/>
      <c r="CK19" s="25">
        <f t="shared" si="9"/>
        <v>-5.4245704214099669E-3</v>
      </c>
      <c r="CL19" s="25">
        <f t="shared" si="10"/>
        <v>4.6262525340209394E-3</v>
      </c>
      <c r="CM19" s="25">
        <f t="shared" si="11"/>
        <v>4.5037192553867489E-3</v>
      </c>
      <c r="CN19" s="25">
        <f t="shared" si="12"/>
        <v>-9.8617740201667387E-2</v>
      </c>
    </row>
    <row r="20" spans="1:92" x14ac:dyDescent="0.3">
      <c r="A20" s="28" t="s">
        <v>19</v>
      </c>
      <c r="B20" s="102">
        <v>38589.959699999999</v>
      </c>
      <c r="C20" s="102">
        <v>266.18822782000001</v>
      </c>
      <c r="D20" s="102">
        <v>526.1880443</v>
      </c>
      <c r="E20" s="102">
        <v>5620.3235670000004</v>
      </c>
      <c r="F20" s="102">
        <v>5620.3235670000004</v>
      </c>
      <c r="G20" s="102">
        <v>150.83249106</v>
      </c>
      <c r="H20" s="102">
        <v>6013.3537219999998</v>
      </c>
      <c r="I20" s="102">
        <v>124.43669952</v>
      </c>
      <c r="J20" s="102">
        <v>326.26149075000001</v>
      </c>
      <c r="K20" s="102"/>
      <c r="L20" s="102">
        <v>277.46470905000001</v>
      </c>
      <c r="M20" s="102">
        <v>11.388060734</v>
      </c>
      <c r="N20" s="102">
        <v>39.526469355000003</v>
      </c>
      <c r="O20" s="102">
        <v>34.335517525</v>
      </c>
      <c r="P20" s="28"/>
      <c r="Q20" s="28" t="s">
        <v>19</v>
      </c>
      <c r="R20" s="28">
        <v>355.68735706194201</v>
      </c>
      <c r="S20" s="28">
        <v>11.4522332567778</v>
      </c>
      <c r="T20" s="28">
        <v>125.083415427273</v>
      </c>
      <c r="U20" s="28">
        <v>125.083415427273</v>
      </c>
      <c r="V20" s="28">
        <v>1061.49459971395</v>
      </c>
      <c r="W20" s="28">
        <v>327.51958957304703</v>
      </c>
      <c r="X20" s="28">
        <v>39.686600917652498</v>
      </c>
      <c r="Y20" s="28">
        <v>2360.7655892246198</v>
      </c>
      <c r="Z20" s="28">
        <v>0</v>
      </c>
      <c r="AA20" s="28">
        <v>38754.356273527403</v>
      </c>
      <c r="AB20" s="28">
        <v>703.82900224212301</v>
      </c>
      <c r="AC20" s="28">
        <v>258.06911577778698</v>
      </c>
      <c r="AD20" s="28">
        <v>333.499705522108</v>
      </c>
      <c r="AE20" s="28">
        <v>173.08836366512301</v>
      </c>
      <c r="AF20" s="28">
        <v>278.753506711493</v>
      </c>
      <c r="AG20" s="28">
        <v>278.753506711493</v>
      </c>
      <c r="AH20" s="28">
        <v>0</v>
      </c>
      <c r="AI20" s="28">
        <v>129.36556230482299</v>
      </c>
      <c r="AJ20" s="28">
        <v>19.4785228064693</v>
      </c>
      <c r="AK20" s="28">
        <v>80.963045347705204</v>
      </c>
      <c r="AL20" s="28">
        <v>0</v>
      </c>
      <c r="AM20" s="28">
        <v>34.506253110402099</v>
      </c>
      <c r="AN20" s="28">
        <v>267.47111291853298</v>
      </c>
      <c r="AO20" s="28">
        <v>0</v>
      </c>
      <c r="AP20" s="28">
        <v>475.62856106306799</v>
      </c>
      <c r="AQ20" s="28">
        <v>52.847588218059101</v>
      </c>
      <c r="AR20" s="28">
        <v>528.47614928112705</v>
      </c>
      <c r="AS20" s="28">
        <v>104.28694289372901</v>
      </c>
      <c r="AT20" s="28">
        <v>282.57125364567298</v>
      </c>
      <c r="AU20" s="28">
        <v>0.62094918147897005</v>
      </c>
      <c r="AV20" s="28">
        <v>797.674047161163</v>
      </c>
      <c r="AW20" s="28">
        <v>0.56449919685620897</v>
      </c>
      <c r="AX20" s="28">
        <v>16.737401793459899</v>
      </c>
      <c r="AY20" s="28">
        <v>314.99057573703197</v>
      </c>
      <c r="AZ20" s="28">
        <v>0.50804946168642495</v>
      </c>
      <c r="BA20" s="28">
        <v>0</v>
      </c>
      <c r="BB20" s="28">
        <v>54.589896327650898</v>
      </c>
      <c r="BC20" s="28">
        <v>5645.1538474222998</v>
      </c>
      <c r="BD20" s="28">
        <v>5645.1538474222998</v>
      </c>
      <c r="BE20" s="28">
        <v>0</v>
      </c>
      <c r="BF20" s="28">
        <v>0.63788415582268199</v>
      </c>
      <c r="BG20" s="28">
        <v>0</v>
      </c>
      <c r="BH20" s="28">
        <v>138.302314015333</v>
      </c>
      <c r="BI20" s="28">
        <v>5.3062918368359204</v>
      </c>
      <c r="BJ20" s="28">
        <v>2086.9539302347298</v>
      </c>
      <c r="BK20" s="28">
        <v>8.4674889587019102</v>
      </c>
      <c r="BL20" s="28">
        <v>10.7254859262443</v>
      </c>
      <c r="BM20" s="28">
        <v>2981.6853106036801</v>
      </c>
      <c r="BN20" s="28">
        <v>95.006491421356301</v>
      </c>
      <c r="BO20" s="28">
        <v>1.91929675193042</v>
      </c>
      <c r="BP20" s="28">
        <v>23.1444732408494</v>
      </c>
      <c r="BQ20" s="28">
        <v>0</v>
      </c>
      <c r="BR20" s="28">
        <v>151.452767262245</v>
      </c>
      <c r="BS20" s="28">
        <v>30.3682238576076</v>
      </c>
      <c r="BT20" s="28">
        <v>0</v>
      </c>
      <c r="BU20" s="28">
        <v>0</v>
      </c>
      <c r="BV20" s="28">
        <v>599.30117501668997</v>
      </c>
      <c r="BW20" s="28">
        <v>679.11485135600697</v>
      </c>
      <c r="BX20" s="28">
        <v>6038.3124084944102</v>
      </c>
      <c r="BY20" s="28">
        <v>160.20097630439099</v>
      </c>
      <c r="CA20" s="25">
        <f t="shared" si="0"/>
        <v>4.2600866859004065E-3</v>
      </c>
      <c r="CB20" s="25">
        <f t="shared" si="1"/>
        <v>4.8194659434769452E-3</v>
      </c>
      <c r="CC20" s="25">
        <f t="shared" si="2"/>
        <v>4.3484549029823875E-3</v>
      </c>
      <c r="CD20" s="25">
        <f t="shared" si="3"/>
        <v>4.4179450037523859E-3</v>
      </c>
      <c r="CE20" s="25">
        <f t="shared" si="4"/>
        <v>4.4179450037523859E-3</v>
      </c>
      <c r="CF20" s="25">
        <f t="shared" si="5"/>
        <v>4.1123513765894629E-3</v>
      </c>
      <c r="CG20" s="25">
        <f t="shared" si="6"/>
        <v>4.1505435482862753E-3</v>
      </c>
      <c r="CH20" s="25">
        <f t="shared" si="7"/>
        <v>5.1971477045567923E-3</v>
      </c>
      <c r="CI20" s="25">
        <f t="shared" si="8"/>
        <v>3.8561057885040059E-3</v>
      </c>
      <c r="CJ20" s="25"/>
      <c r="CK20" s="25">
        <f t="shared" si="9"/>
        <v>4.6449066113872783E-3</v>
      </c>
      <c r="CL20" s="25">
        <f t="shared" si="10"/>
        <v>5.6350702965789722E-3</v>
      </c>
      <c r="CM20" s="25">
        <f t="shared" si="11"/>
        <v>4.0512488280777552E-3</v>
      </c>
      <c r="CN20" s="25">
        <f t="shared" si="12"/>
        <v>4.9725647874037356E-3</v>
      </c>
    </row>
    <row r="21" spans="1:92" x14ac:dyDescent="0.3">
      <c r="A21" s="28" t="s">
        <v>20</v>
      </c>
      <c r="B21" s="102">
        <v>16724.443556999999</v>
      </c>
      <c r="C21" s="102">
        <v>120.75431689</v>
      </c>
      <c r="D21" s="102">
        <v>262.14032581999999</v>
      </c>
      <c r="E21" s="102">
        <v>2405.9258187</v>
      </c>
      <c r="F21" s="102">
        <v>2403.8277010000002</v>
      </c>
      <c r="G21" s="102">
        <v>47.929676579000002</v>
      </c>
      <c r="H21" s="102">
        <v>2723.9783118</v>
      </c>
      <c r="I21" s="102">
        <v>60.04875088</v>
      </c>
      <c r="J21" s="102">
        <v>127.36257131000001</v>
      </c>
      <c r="K21" s="102"/>
      <c r="L21" s="102">
        <v>138.72082222</v>
      </c>
      <c r="M21" s="102">
        <v>6.0665932690000002</v>
      </c>
      <c r="N21" s="102">
        <v>20.098962220000001</v>
      </c>
      <c r="O21" s="102">
        <v>16.647819365</v>
      </c>
      <c r="P21" s="28"/>
      <c r="Q21" s="28" t="s">
        <v>20</v>
      </c>
      <c r="R21" s="28">
        <v>161.57483024413901</v>
      </c>
      <c r="S21" s="28">
        <v>6.08250111358951</v>
      </c>
      <c r="T21" s="28">
        <v>60.207737988606603</v>
      </c>
      <c r="U21" s="28">
        <v>60.207737988606603</v>
      </c>
      <c r="V21" s="28">
        <v>482.195547299211</v>
      </c>
      <c r="W21" s="28">
        <v>127.70107213577801</v>
      </c>
      <c r="X21" s="28">
        <v>20.148414527542901</v>
      </c>
      <c r="Y21" s="28">
        <v>1064.8142050251699</v>
      </c>
      <c r="Z21" s="28">
        <v>0</v>
      </c>
      <c r="AA21" s="28">
        <v>16769.311269432299</v>
      </c>
      <c r="AB21" s="28">
        <v>316.48363489555601</v>
      </c>
      <c r="AC21" s="28">
        <v>116.201506377218</v>
      </c>
      <c r="AD21" s="28">
        <v>151.49597295778099</v>
      </c>
      <c r="AE21" s="28">
        <v>75.371181283209907</v>
      </c>
      <c r="AF21" s="28">
        <v>139.07322481339699</v>
      </c>
      <c r="AG21" s="28">
        <v>139.07322481339699</v>
      </c>
      <c r="AH21" s="28">
        <v>0</v>
      </c>
      <c r="AI21" s="28">
        <v>58.765659360940603</v>
      </c>
      <c r="AJ21" s="28">
        <v>8.8483377145130699</v>
      </c>
      <c r="AK21" s="28">
        <v>36.778345761832497</v>
      </c>
      <c r="AL21" s="28">
        <v>0</v>
      </c>
      <c r="AM21" s="28">
        <v>16.6912118245559</v>
      </c>
      <c r="AN21" s="28">
        <v>121.074711496993</v>
      </c>
      <c r="AO21" s="28">
        <v>0</v>
      </c>
      <c r="AP21" s="28">
        <v>236.52528104432901</v>
      </c>
      <c r="AQ21" s="28">
        <v>26.280592017284199</v>
      </c>
      <c r="AR21" s="28">
        <v>262.805873061613</v>
      </c>
      <c r="AS21" s="28">
        <v>47.373494696954097</v>
      </c>
      <c r="AT21" s="28">
        <v>128.05035415826401</v>
      </c>
      <c r="AU21" s="28">
        <v>0.26514659325275403</v>
      </c>
      <c r="AV21" s="28">
        <v>362.07266399437799</v>
      </c>
      <c r="AW21" s="28">
        <v>0.24104241935217099</v>
      </c>
      <c r="AX21" s="28">
        <v>7.1469023869442196</v>
      </c>
      <c r="AY21" s="28">
        <v>134.50158634898</v>
      </c>
      <c r="AZ21" s="28">
        <v>0.21693807602638901</v>
      </c>
      <c r="BA21" s="28">
        <v>0</v>
      </c>
      <c r="BB21" s="28">
        <v>23.309992121783299</v>
      </c>
      <c r="BC21" s="28">
        <v>2412.5944694749001</v>
      </c>
      <c r="BD21" s="28">
        <v>2410.49155513704</v>
      </c>
      <c r="BE21" s="28">
        <v>2.1029143378583202</v>
      </c>
      <c r="BF21" s="28">
        <v>0.27237785258795</v>
      </c>
      <c r="BG21" s="28">
        <v>0</v>
      </c>
      <c r="BH21" s="28">
        <v>59.055355285856798</v>
      </c>
      <c r="BI21" s="28">
        <v>2.2657974619289298</v>
      </c>
      <c r="BJ21" s="28">
        <v>891.13337860524496</v>
      </c>
      <c r="BK21" s="28">
        <v>3.6156346985454899</v>
      </c>
      <c r="BL21" s="28">
        <v>4.5798054384717499</v>
      </c>
      <c r="BM21" s="28">
        <v>1273.18531995127</v>
      </c>
      <c r="BN21" s="28">
        <v>42.886776359090497</v>
      </c>
      <c r="BO21" s="28">
        <v>0.81954354459123502</v>
      </c>
      <c r="BP21" s="28">
        <v>9.88273435219938</v>
      </c>
      <c r="BQ21" s="28">
        <v>0</v>
      </c>
      <c r="BR21" s="28">
        <v>48.068891749312399</v>
      </c>
      <c r="BS21" s="28">
        <v>13.7950989936241</v>
      </c>
      <c r="BT21" s="28">
        <v>0</v>
      </c>
      <c r="BU21" s="28">
        <v>0</v>
      </c>
      <c r="BV21" s="28">
        <v>272.23033887909997</v>
      </c>
      <c r="BW21" s="28">
        <v>308.451845806709</v>
      </c>
      <c r="BX21" s="28">
        <v>2731.3297621764</v>
      </c>
      <c r="BY21" s="28">
        <v>72.765216923124797</v>
      </c>
      <c r="CA21" s="25">
        <f t="shared" si="0"/>
        <v>2.68276264495036E-3</v>
      </c>
      <c r="CB21" s="25">
        <f t="shared" si="1"/>
        <v>2.6532766301420587E-3</v>
      </c>
      <c r="CC21" s="25">
        <f t="shared" si="2"/>
        <v>2.5388968276098575E-3</v>
      </c>
      <c r="CD21" s="25">
        <f t="shared" si="3"/>
        <v>2.7717607596493997E-3</v>
      </c>
      <c r="CE21" s="25">
        <f t="shared" si="4"/>
        <v>2.7721846013620899E-3</v>
      </c>
      <c r="CF21" s="25">
        <f t="shared" si="5"/>
        <v>2.9045714523638819E-3</v>
      </c>
      <c r="CG21" s="25">
        <f t="shared" si="6"/>
        <v>2.6987918165699812E-3</v>
      </c>
      <c r="CH21" s="25">
        <f t="shared" si="7"/>
        <v>2.6476339020659839E-3</v>
      </c>
      <c r="CI21" s="25">
        <f t="shared" si="8"/>
        <v>2.657773176972762E-3</v>
      </c>
      <c r="CJ21" s="25"/>
      <c r="CK21" s="25">
        <f t="shared" si="9"/>
        <v>2.5403727267281195E-3</v>
      </c>
      <c r="CL21" s="25">
        <f t="shared" si="10"/>
        <v>2.6222039098612558E-3</v>
      </c>
      <c r="CM21" s="25">
        <f t="shared" si="11"/>
        <v>2.4604408427461627E-3</v>
      </c>
      <c r="CN21" s="25">
        <f t="shared" si="12"/>
        <v>2.6064950973175025E-3</v>
      </c>
    </row>
    <row r="22" spans="1:92" x14ac:dyDescent="0.3">
      <c r="A22" s="28" t="s">
        <v>129</v>
      </c>
      <c r="B22" s="102">
        <v>47305.283839999996</v>
      </c>
      <c r="C22" s="102">
        <v>339.17798085999999</v>
      </c>
      <c r="D22" s="102">
        <v>721.12245849999999</v>
      </c>
      <c r="E22" s="102">
        <v>7148.6723892</v>
      </c>
      <c r="F22" s="102">
        <v>7138.6876751999998</v>
      </c>
      <c r="G22" s="102">
        <v>161.59698997000001</v>
      </c>
      <c r="H22" s="102">
        <v>7666.5708714000002</v>
      </c>
      <c r="I22" s="102">
        <v>168.99722779999999</v>
      </c>
      <c r="J22" s="102">
        <v>361.39011097999997</v>
      </c>
      <c r="K22" s="102"/>
      <c r="L22" s="102">
        <v>355.26515570999999</v>
      </c>
      <c r="M22" s="102">
        <v>16.637002643999999</v>
      </c>
      <c r="N22" s="102">
        <v>46.928744858000002</v>
      </c>
      <c r="O22" s="102">
        <v>46.449245116</v>
      </c>
      <c r="P22" s="28"/>
      <c r="Q22" s="28" t="s">
        <v>129</v>
      </c>
      <c r="R22" s="28">
        <v>465.44553292483999</v>
      </c>
      <c r="S22" s="28">
        <v>16.885008186382699</v>
      </c>
      <c r="T22" s="28">
        <v>171.23399842097899</v>
      </c>
      <c r="U22" s="28">
        <v>171.23399842097899</v>
      </c>
      <c r="V22" s="28">
        <v>1389.0512871967601</v>
      </c>
      <c r="W22" s="28">
        <v>363.61064115040301</v>
      </c>
      <c r="X22" s="28">
        <v>47.312297598931302</v>
      </c>
      <c r="Y22" s="28">
        <v>2967.1378032563598</v>
      </c>
      <c r="Z22" s="28">
        <v>0</v>
      </c>
      <c r="AA22" s="28">
        <v>47692.821421165398</v>
      </c>
      <c r="AB22" s="28">
        <v>868.90969875462201</v>
      </c>
      <c r="AC22" s="28">
        <v>321.14328451467799</v>
      </c>
      <c r="AD22" s="28">
        <v>436.411227878565</v>
      </c>
      <c r="AE22" s="28">
        <v>174.10876612872201</v>
      </c>
      <c r="AF22" s="28">
        <v>359.17829882698499</v>
      </c>
      <c r="AG22" s="28">
        <v>359.17829882698499</v>
      </c>
      <c r="AH22" s="28">
        <v>0</v>
      </c>
      <c r="AI22" s="28">
        <v>169.28381672183201</v>
      </c>
      <c r="AJ22" s="28">
        <v>25.489226196993901</v>
      </c>
      <c r="AK22" s="28">
        <v>105.946591603165</v>
      </c>
      <c r="AL22" s="28">
        <v>0</v>
      </c>
      <c r="AM22" s="28">
        <v>47.014305442922499</v>
      </c>
      <c r="AN22" s="28">
        <v>343.113668999156</v>
      </c>
      <c r="AO22" s="28">
        <v>0</v>
      </c>
      <c r="AP22" s="28">
        <v>654.65345308354995</v>
      </c>
      <c r="AQ22" s="28">
        <v>72.739293570771096</v>
      </c>
      <c r="AR22" s="28">
        <v>727.39274665432094</v>
      </c>
      <c r="AS22" s="28">
        <v>136.467868961102</v>
      </c>
      <c r="AT22" s="28">
        <v>364.76695253857798</v>
      </c>
      <c r="AU22" s="28">
        <v>0.79194103661325899</v>
      </c>
      <c r="AV22" s="28">
        <v>1039.3218027298001</v>
      </c>
      <c r="AW22" s="28">
        <v>0.71994630301426898</v>
      </c>
      <c r="AX22" s="28">
        <v>21.346403656365499</v>
      </c>
      <c r="AY22" s="28">
        <v>401.729990093531</v>
      </c>
      <c r="AZ22" s="28">
        <v>0.64795148398617697</v>
      </c>
      <c r="BA22" s="28">
        <v>0</v>
      </c>
      <c r="BB22" s="28">
        <v>69.622397567199599</v>
      </c>
      <c r="BC22" s="28">
        <v>7209.6778807238497</v>
      </c>
      <c r="BD22" s="28">
        <v>7199.6674616411101</v>
      </c>
      <c r="BE22" s="28">
        <v>10.0104190827339</v>
      </c>
      <c r="BF22" s="28">
        <v>0.81353972761895199</v>
      </c>
      <c r="BG22" s="28">
        <v>0</v>
      </c>
      <c r="BH22" s="28">
        <v>176.38681597028099</v>
      </c>
      <c r="BI22" s="28">
        <v>6.7674920435192298</v>
      </c>
      <c r="BJ22" s="28">
        <v>2661.6412355914099</v>
      </c>
      <c r="BK22" s="28">
        <v>10.799190519023099</v>
      </c>
      <c r="BL22" s="28">
        <v>13.678978281717599</v>
      </c>
      <c r="BM22" s="28">
        <v>3802.7559665448598</v>
      </c>
      <c r="BN22" s="28">
        <v>119.964032226867</v>
      </c>
      <c r="BO22" s="28">
        <v>2.4478176227561002</v>
      </c>
      <c r="BP22" s="28">
        <v>29.517795199215101</v>
      </c>
      <c r="BQ22" s="28">
        <v>0</v>
      </c>
      <c r="BR22" s="28">
        <v>162.781727743734</v>
      </c>
      <c r="BS22" s="28">
        <v>39.739260955042397</v>
      </c>
      <c r="BT22" s="28">
        <v>0</v>
      </c>
      <c r="BU22" s="28">
        <v>0</v>
      </c>
      <c r="BV22" s="28">
        <v>784.08991332534504</v>
      </c>
      <c r="BW22" s="28">
        <v>887.97484736928902</v>
      </c>
      <c r="BX22" s="28">
        <v>7721.2021018865998</v>
      </c>
      <c r="BY22" s="28">
        <v>209.51013273235401</v>
      </c>
      <c r="CA22" s="25">
        <f t="shared" si="0"/>
        <v>8.1922683832986645E-3</v>
      </c>
      <c r="CB22" s="25">
        <f t="shared" si="1"/>
        <v>1.1603607431051129E-2</v>
      </c>
      <c r="CC22" s="25">
        <f t="shared" si="2"/>
        <v>8.695178024775041E-3</v>
      </c>
      <c r="CD22" s="25">
        <f t="shared" si="3"/>
        <v>8.5338211352383436E-3</v>
      </c>
      <c r="CE22" s="25">
        <f t="shared" si="4"/>
        <v>8.5421563760179255E-3</v>
      </c>
      <c r="CF22" s="25">
        <f t="shared" si="5"/>
        <v>7.331434663194707E-3</v>
      </c>
      <c r="CG22" s="25">
        <f t="shared" si="6"/>
        <v>7.1259017105549001E-3</v>
      </c>
      <c r="CH22" s="25">
        <f t="shared" si="7"/>
        <v>1.3235546228167191E-2</v>
      </c>
      <c r="CI22" s="25">
        <f t="shared" si="8"/>
        <v>6.144413205943884E-3</v>
      </c>
      <c r="CJ22" s="25"/>
      <c r="CK22" s="25">
        <f t="shared" si="9"/>
        <v>1.1014711277171421E-2</v>
      </c>
      <c r="CL22" s="25">
        <f t="shared" si="10"/>
        <v>1.4906864396763251E-2</v>
      </c>
      <c r="CM22" s="25">
        <f t="shared" si="11"/>
        <v>8.1730875626842055E-3</v>
      </c>
      <c r="CN22" s="25">
        <f t="shared" si="12"/>
        <v>1.2165113243742618E-2</v>
      </c>
    </row>
    <row r="23" spans="1:92" x14ac:dyDescent="0.3">
      <c r="A23" s="28" t="s">
        <v>22</v>
      </c>
      <c r="B23" s="102">
        <v>124357.74125000001</v>
      </c>
      <c r="C23" s="102">
        <v>973.02995591000001</v>
      </c>
      <c r="D23" s="102">
        <v>1765.3145073999999</v>
      </c>
      <c r="E23" s="102">
        <v>19621.068564000001</v>
      </c>
      <c r="F23" s="102">
        <v>19611.267048999998</v>
      </c>
      <c r="G23" s="102">
        <v>509.33923983</v>
      </c>
      <c r="H23" s="102">
        <v>19419.390459999999</v>
      </c>
      <c r="I23" s="102">
        <v>490.75532957000001</v>
      </c>
      <c r="J23" s="102">
        <v>1007.6722049</v>
      </c>
      <c r="K23" s="102"/>
      <c r="L23" s="102">
        <v>972.53931158</v>
      </c>
      <c r="M23" s="102">
        <v>47.054737815000003</v>
      </c>
      <c r="N23" s="102">
        <v>116.40768727</v>
      </c>
      <c r="O23" s="102">
        <v>122.86840402999999</v>
      </c>
      <c r="P23" s="28"/>
      <c r="Q23" s="28" t="s">
        <v>22</v>
      </c>
      <c r="R23" s="28">
        <v>1166.8602370303599</v>
      </c>
      <c r="S23" s="28">
        <v>47.9254412411101</v>
      </c>
      <c r="T23" s="28">
        <v>498.781356436274</v>
      </c>
      <c r="U23" s="28">
        <v>498.781356436274</v>
      </c>
      <c r="V23" s="28">
        <v>3482.3174795671198</v>
      </c>
      <c r="W23" s="28">
        <v>1016.68682962655</v>
      </c>
      <c r="X23" s="28">
        <v>117.866109176289</v>
      </c>
      <c r="Y23" s="28">
        <v>7431.2795556887304</v>
      </c>
      <c r="Z23" s="28">
        <v>0</v>
      </c>
      <c r="AA23" s="28">
        <v>125775.664031482</v>
      </c>
      <c r="AB23" s="28">
        <v>2175.2363534497799</v>
      </c>
      <c r="AC23" s="28">
        <v>804.11348113222402</v>
      </c>
      <c r="AD23" s="28">
        <v>1094.07227881417</v>
      </c>
      <c r="AE23" s="28">
        <v>433.37040816535301</v>
      </c>
      <c r="AF23" s="28">
        <v>986.95419167891203</v>
      </c>
      <c r="AG23" s="28">
        <v>986.95419167891203</v>
      </c>
      <c r="AH23" s="28">
        <v>0</v>
      </c>
      <c r="AI23" s="28">
        <v>424.39047896745302</v>
      </c>
      <c r="AJ23" s="28">
        <v>63.900865260248104</v>
      </c>
      <c r="AK23" s="28">
        <v>265.60555495982601</v>
      </c>
      <c r="AL23" s="28">
        <v>0</v>
      </c>
      <c r="AM23" s="28">
        <v>124.866911730865</v>
      </c>
      <c r="AN23" s="28">
        <v>987.34825430865806</v>
      </c>
      <c r="AO23" s="28">
        <v>0</v>
      </c>
      <c r="AP23" s="28">
        <v>1609.3961264350701</v>
      </c>
      <c r="AQ23" s="28">
        <v>178.82179639588401</v>
      </c>
      <c r="AR23" s="28">
        <v>1788.2179228309501</v>
      </c>
      <c r="AS23" s="28">
        <v>342.12157306675101</v>
      </c>
      <c r="AT23" s="28">
        <v>914.16466373518097</v>
      </c>
      <c r="AU23" s="28">
        <v>2.1817633667884699</v>
      </c>
      <c r="AV23" s="28">
        <v>2605.2866943623399</v>
      </c>
      <c r="AW23" s="28">
        <v>1.98342137061349</v>
      </c>
      <c r="AX23" s="28">
        <v>58.808445241047799</v>
      </c>
      <c r="AY23" s="28">
        <v>1106.7489832834499</v>
      </c>
      <c r="AZ23" s="28">
        <v>1.7850789996527701</v>
      </c>
      <c r="BA23" s="28">
        <v>0</v>
      </c>
      <c r="BB23" s="28">
        <v>191.80674924078301</v>
      </c>
      <c r="BC23" s="28">
        <v>19844.6340745161</v>
      </c>
      <c r="BD23" s="28">
        <v>19834.777434459502</v>
      </c>
      <c r="BE23" s="28">
        <v>9.8566400565649701</v>
      </c>
      <c r="BF23" s="28">
        <v>2.2412656685240502</v>
      </c>
      <c r="BG23" s="28">
        <v>0</v>
      </c>
      <c r="BH23" s="28">
        <v>485.938180282963</v>
      </c>
      <c r="BI23" s="28">
        <v>18.6441580824197</v>
      </c>
      <c r="BJ23" s="28">
        <v>7332.7086350634099</v>
      </c>
      <c r="BK23" s="28">
        <v>29.751313424494398</v>
      </c>
      <c r="BL23" s="28">
        <v>37.685003184576402</v>
      </c>
      <c r="BM23" s="28">
        <v>10476.430535888399</v>
      </c>
      <c r="BN23" s="28">
        <v>300.48760670331001</v>
      </c>
      <c r="BO23" s="28">
        <v>6.7436315937763496</v>
      </c>
      <c r="BP23" s="28">
        <v>81.320269768569801</v>
      </c>
      <c r="BQ23" s="28">
        <v>0</v>
      </c>
      <c r="BR23" s="28">
        <v>514.062224997106</v>
      </c>
      <c r="BS23" s="28">
        <v>99.6253714473889</v>
      </c>
      <c r="BT23" s="28">
        <v>0</v>
      </c>
      <c r="BU23" s="28">
        <v>0</v>
      </c>
      <c r="BV23" s="28">
        <v>1965.6851681543501</v>
      </c>
      <c r="BW23" s="28">
        <v>2226.0895566959098</v>
      </c>
      <c r="BX23" s="28">
        <v>19617.903737275199</v>
      </c>
      <c r="BY23" s="28">
        <v>525.22924816775105</v>
      </c>
      <c r="CA23" s="25">
        <f t="shared" si="0"/>
        <v>1.1401966353115871E-2</v>
      </c>
      <c r="CB23" s="25">
        <f t="shared" si="1"/>
        <v>1.4715167104251423E-2</v>
      </c>
      <c r="CC23" s="25">
        <f t="shared" si="2"/>
        <v>1.2974127462807137E-2</v>
      </c>
      <c r="CD23" s="25">
        <f t="shared" si="3"/>
        <v>1.1394155715162637E-2</v>
      </c>
      <c r="CE23" s="25">
        <f t="shared" si="4"/>
        <v>1.1397039513104824E-2</v>
      </c>
      <c r="CF23" s="25">
        <f t="shared" si="5"/>
        <v>9.2727691050906932E-3</v>
      </c>
      <c r="CG23" s="25">
        <f t="shared" si="6"/>
        <v>1.0222425759660038E-2</v>
      </c>
      <c r="CH23" s="25">
        <f t="shared" si="7"/>
        <v>1.6354436483260178E-2</v>
      </c>
      <c r="CI23" s="25">
        <f t="shared" si="8"/>
        <v>8.9459892638842613E-3</v>
      </c>
      <c r="CJ23" s="25"/>
      <c r="CK23" s="25">
        <f t="shared" si="9"/>
        <v>1.4821899667473E-2</v>
      </c>
      <c r="CL23" s="25">
        <f t="shared" si="10"/>
        <v>1.8504054353322447E-2</v>
      </c>
      <c r="CM23" s="25">
        <f t="shared" si="11"/>
        <v>1.2528570410528734E-2</v>
      </c>
      <c r="CN23" s="25">
        <f t="shared" si="12"/>
        <v>1.626543224551889E-2</v>
      </c>
    </row>
    <row r="24" spans="1:92" x14ac:dyDescent="0.3">
      <c r="A24" s="28" t="s">
        <v>23</v>
      </c>
      <c r="B24" s="102">
        <v>308365.94663999998</v>
      </c>
      <c r="C24" s="102">
        <v>2325.3663415000001</v>
      </c>
      <c r="D24" s="102">
        <v>3370.3050426</v>
      </c>
      <c r="E24" s="102">
        <v>49166.290617999999</v>
      </c>
      <c r="F24" s="102">
        <v>49165.763013999996</v>
      </c>
      <c r="G24" s="102">
        <v>1353.5595556999999</v>
      </c>
      <c r="H24" s="102">
        <v>50563.425422</v>
      </c>
      <c r="I24" s="102">
        <v>1121.0500899000001</v>
      </c>
      <c r="J24" s="102">
        <v>2378.3641966</v>
      </c>
      <c r="K24" s="102"/>
      <c r="L24" s="102">
        <v>1875.5595569</v>
      </c>
      <c r="M24" s="102">
        <v>112.23329876</v>
      </c>
      <c r="N24" s="102">
        <v>222.36419605</v>
      </c>
      <c r="O24" s="102">
        <v>269.79297702999997</v>
      </c>
      <c r="P24" s="28"/>
      <c r="Q24" s="28" t="s">
        <v>23</v>
      </c>
      <c r="R24" s="28">
        <v>3236.7209588375799</v>
      </c>
      <c r="S24" s="28">
        <v>114.489653229204</v>
      </c>
      <c r="T24" s="28">
        <v>1141.3967581167301</v>
      </c>
      <c r="U24" s="28">
        <v>1141.3967581167301</v>
      </c>
      <c r="V24" s="28">
        <v>9659.5039654972807</v>
      </c>
      <c r="W24" s="28">
        <v>2400.4117608503302</v>
      </c>
      <c r="X24" s="28">
        <v>225.77446009731901</v>
      </c>
      <c r="Y24" s="28">
        <v>18794.472823277702</v>
      </c>
      <c r="Z24" s="28">
        <v>0</v>
      </c>
      <c r="AA24" s="28">
        <v>311984.97031807102</v>
      </c>
      <c r="AB24" s="28">
        <v>5257.6634393101704</v>
      </c>
      <c r="AC24" s="28">
        <v>1983.8242476420401</v>
      </c>
      <c r="AD24" s="28">
        <v>3034.8169018278199</v>
      </c>
      <c r="AE24" s="28">
        <v>421.717428803698</v>
      </c>
      <c r="AF24" s="28">
        <v>1909.9153689904799</v>
      </c>
      <c r="AG24" s="28">
        <v>1909.9153689904799</v>
      </c>
      <c r="AH24" s="28">
        <v>0</v>
      </c>
      <c r="AI24" s="28">
        <v>1177.18327618633</v>
      </c>
      <c r="AJ24" s="28">
        <v>177.25282691873099</v>
      </c>
      <c r="AK24" s="28">
        <v>736.75601246339602</v>
      </c>
      <c r="AL24" s="28">
        <v>0</v>
      </c>
      <c r="AM24" s="28">
        <v>274.79561792434203</v>
      </c>
      <c r="AN24" s="28">
        <v>2362.0219861781202</v>
      </c>
      <c r="AO24" s="28">
        <v>0</v>
      </c>
      <c r="AP24" s="28">
        <v>3081.30138286898</v>
      </c>
      <c r="AQ24" s="28">
        <v>342.36678833380103</v>
      </c>
      <c r="AR24" s="28">
        <v>3423.6681712027798</v>
      </c>
      <c r="AS24" s="28">
        <v>949.00168305344903</v>
      </c>
      <c r="AT24" s="28">
        <v>2461.29519945639</v>
      </c>
      <c r="AU24" s="28">
        <v>5.4709533682765903</v>
      </c>
      <c r="AV24" s="28">
        <v>7159.7173894594798</v>
      </c>
      <c r="AW24" s="28">
        <v>4.9735921257516402</v>
      </c>
      <c r="AX24" s="28">
        <v>147.46702406014199</v>
      </c>
      <c r="AY24" s="28">
        <v>2775.2645650005202</v>
      </c>
      <c r="AZ24" s="28">
        <v>4.4762336675540197</v>
      </c>
      <c r="BA24" s="28">
        <v>0</v>
      </c>
      <c r="BB24" s="28">
        <v>480.97126694114201</v>
      </c>
      <c r="BC24" s="28">
        <v>49737.875154954803</v>
      </c>
      <c r="BD24" s="28">
        <v>49737.343987089997</v>
      </c>
      <c r="BE24" s="28">
        <v>0.531167864730688</v>
      </c>
      <c r="BF24" s="28">
        <v>5.6201597397443699</v>
      </c>
      <c r="BG24" s="28">
        <v>0</v>
      </c>
      <c r="BH24" s="28">
        <v>1218.53014847026</v>
      </c>
      <c r="BI24" s="28">
        <v>46.751777644030597</v>
      </c>
      <c r="BJ24" s="28">
        <v>18387.372331222399</v>
      </c>
      <c r="BK24" s="28">
        <v>74.603889591428398</v>
      </c>
      <c r="BL24" s="28">
        <v>94.498263257218696</v>
      </c>
      <c r="BM24" s="28">
        <v>26270.5162687874</v>
      </c>
      <c r="BN24" s="28">
        <v>768.57667730928597</v>
      </c>
      <c r="BO24" s="28">
        <v>16.910217996439499</v>
      </c>
      <c r="BP24" s="28">
        <v>203.91729521762301</v>
      </c>
      <c r="BQ24" s="28">
        <v>0</v>
      </c>
      <c r="BR24" s="28">
        <v>1365.90137968506</v>
      </c>
      <c r="BS24" s="28">
        <v>276.34802705241998</v>
      </c>
      <c r="BT24" s="28">
        <v>0</v>
      </c>
      <c r="BU24" s="28">
        <v>0</v>
      </c>
      <c r="BV24" s="28">
        <v>5450.4079031051997</v>
      </c>
      <c r="BW24" s="28">
        <v>6164.4345546697496</v>
      </c>
      <c r="BX24" s="28">
        <v>51079.863122406103</v>
      </c>
      <c r="BY24" s="28">
        <v>1455.0466501088699</v>
      </c>
      <c r="CA24" s="25">
        <f t="shared" si="0"/>
        <v>1.1736132726406551E-2</v>
      </c>
      <c r="CB24" s="25">
        <f t="shared" si="1"/>
        <v>1.5763384901526966E-2</v>
      </c>
      <c r="CC24" s="25">
        <f t="shared" si="2"/>
        <v>1.5833323075591169E-2</v>
      </c>
      <c r="CD24" s="25">
        <f t="shared" si="3"/>
        <v>1.1625537126560134E-2</v>
      </c>
      <c r="CE24" s="25">
        <f t="shared" si="4"/>
        <v>1.1625589394946272E-2</v>
      </c>
      <c r="CF24" s="25">
        <f t="shared" si="5"/>
        <v>9.1180502055392843E-3</v>
      </c>
      <c r="CG24" s="25">
        <f t="shared" si="6"/>
        <v>1.0213661279787465E-2</v>
      </c>
      <c r="CH24" s="25">
        <f t="shared" si="7"/>
        <v>1.8149651295728417E-2</v>
      </c>
      <c r="CI24" s="25">
        <f t="shared" si="8"/>
        <v>9.2700538806665435E-3</v>
      </c>
      <c r="CJ24" s="25"/>
      <c r="CK24" s="25">
        <f t="shared" si="9"/>
        <v>1.8317633243950207E-2</v>
      </c>
      <c r="CL24" s="25">
        <f t="shared" si="10"/>
        <v>2.0104144617801824E-2</v>
      </c>
      <c r="CM24" s="25">
        <f t="shared" si="11"/>
        <v>1.5336390065926729E-2</v>
      </c>
      <c r="CN24" s="25">
        <f t="shared" si="12"/>
        <v>1.8542517115950632E-2</v>
      </c>
    </row>
    <row r="25" spans="1:92" x14ac:dyDescent="0.3">
      <c r="A25" s="28" t="s">
        <v>24</v>
      </c>
      <c r="B25" s="102">
        <v>13127.364253</v>
      </c>
      <c r="C25" s="102">
        <v>96.633129738999997</v>
      </c>
      <c r="D25" s="102">
        <v>191.22540672</v>
      </c>
      <c r="E25" s="102">
        <v>1816.4090277</v>
      </c>
      <c r="F25" s="102">
        <v>1814.6609404999999</v>
      </c>
      <c r="G25" s="102">
        <v>32.076556064999998</v>
      </c>
      <c r="H25" s="102">
        <v>2080.5373912</v>
      </c>
      <c r="I25" s="102">
        <v>48.827979014</v>
      </c>
      <c r="J25" s="102">
        <v>103.01561445</v>
      </c>
      <c r="K25" s="102"/>
      <c r="L25" s="102">
        <v>116.98417555</v>
      </c>
      <c r="M25" s="102">
        <v>4.9762523578</v>
      </c>
      <c r="N25" s="102">
        <v>17.791041925999998</v>
      </c>
      <c r="O25" s="102">
        <v>10.350218314999999</v>
      </c>
      <c r="P25" s="28"/>
      <c r="Q25" s="28" t="s">
        <v>24</v>
      </c>
      <c r="R25" s="28">
        <v>120.225127534558</v>
      </c>
      <c r="S25" s="28">
        <v>4.9965092779893903</v>
      </c>
      <c r="T25" s="28">
        <v>49.025786763936303</v>
      </c>
      <c r="U25" s="28">
        <v>49.025786763936303</v>
      </c>
      <c r="V25" s="28">
        <v>358.79383140176202</v>
      </c>
      <c r="W25" s="28">
        <v>103.422072991742</v>
      </c>
      <c r="X25" s="28">
        <v>17.861484261819001</v>
      </c>
      <c r="Y25" s="28">
        <v>824.94031583517506</v>
      </c>
      <c r="Z25" s="28">
        <v>0</v>
      </c>
      <c r="AA25" s="28">
        <v>13179.5724738319</v>
      </c>
      <c r="AB25" s="28">
        <v>249.41363596988799</v>
      </c>
      <c r="AC25" s="28">
        <v>90.888794202822794</v>
      </c>
      <c r="AD25" s="28">
        <v>112.725608905073</v>
      </c>
      <c r="AE25" s="28">
        <v>70.081825802667893</v>
      </c>
      <c r="AF25" s="28">
        <v>117.452677613874</v>
      </c>
      <c r="AG25" s="28">
        <v>117.452677613874</v>
      </c>
      <c r="AH25" s="28">
        <v>0</v>
      </c>
      <c r="AI25" s="28">
        <v>43.726949881535099</v>
      </c>
      <c r="AJ25" s="28">
        <v>6.58390143756451</v>
      </c>
      <c r="AK25" s="28">
        <v>27.3661466892653</v>
      </c>
      <c r="AL25" s="28">
        <v>0</v>
      </c>
      <c r="AM25" s="28">
        <v>10.392406016850501</v>
      </c>
      <c r="AN25" s="28">
        <v>97.022509737563993</v>
      </c>
      <c r="AO25" s="28">
        <v>0</v>
      </c>
      <c r="AP25" s="28">
        <v>172.78931697157901</v>
      </c>
      <c r="AQ25" s="28">
        <v>19.198816313165199</v>
      </c>
      <c r="AR25" s="28">
        <v>191.98813328474401</v>
      </c>
      <c r="AS25" s="28">
        <v>35.249830887168599</v>
      </c>
      <c r="AT25" s="28">
        <v>96.616237205981605</v>
      </c>
      <c r="AU25" s="28">
        <v>0.200408728800365</v>
      </c>
      <c r="AV25" s="28">
        <v>270.61446946599699</v>
      </c>
      <c r="AW25" s="28">
        <v>0.18218978537341299</v>
      </c>
      <c r="AX25" s="28">
        <v>5.4019279026516003</v>
      </c>
      <c r="AY25" s="28">
        <v>101.66188646206599</v>
      </c>
      <c r="AZ25" s="28">
        <v>0.16397080538004899</v>
      </c>
      <c r="BA25" s="28">
        <v>0</v>
      </c>
      <c r="BB25" s="28">
        <v>17.618660712000299</v>
      </c>
      <c r="BC25" s="28">
        <v>1823.70444672486</v>
      </c>
      <c r="BD25" s="28">
        <v>1821.94964869004</v>
      </c>
      <c r="BE25" s="28">
        <v>1.754798034822</v>
      </c>
      <c r="BF25" s="28">
        <v>0.205874460748667</v>
      </c>
      <c r="BG25" s="28">
        <v>0</v>
      </c>
      <c r="BH25" s="28">
        <v>44.636486741789099</v>
      </c>
      <c r="BI25" s="28">
        <v>1.7125835921616801</v>
      </c>
      <c r="BJ25" s="28">
        <v>673.55563696820298</v>
      </c>
      <c r="BK25" s="28">
        <v>2.7328465847920702</v>
      </c>
      <c r="BL25" s="28">
        <v>3.4616060501350798</v>
      </c>
      <c r="BM25" s="28">
        <v>962.32634370608002</v>
      </c>
      <c r="BN25" s="28">
        <v>33.076241216668997</v>
      </c>
      <c r="BO25" s="28">
        <v>0.61944520457260599</v>
      </c>
      <c r="BP25" s="28">
        <v>7.4697809852852499</v>
      </c>
      <c r="BQ25" s="28">
        <v>0</v>
      </c>
      <c r="BR25" s="28">
        <v>32.204566171385899</v>
      </c>
      <c r="BS25" s="28">
        <v>10.264706159175599</v>
      </c>
      <c r="BT25" s="28">
        <v>0</v>
      </c>
      <c r="BU25" s="28">
        <v>0</v>
      </c>
      <c r="BV25" s="28">
        <v>202.60075012778199</v>
      </c>
      <c r="BW25" s="28">
        <v>229.70143817952101</v>
      </c>
      <c r="BX25" s="28">
        <v>2088.7759435746798</v>
      </c>
      <c r="BY25" s="28">
        <v>54.177012860636403</v>
      </c>
      <c r="CA25" s="25">
        <f t="shared" si="0"/>
        <v>3.9770528055523054E-3</v>
      </c>
      <c r="CB25" s="25">
        <f t="shared" si="1"/>
        <v>4.0294669086646242E-3</v>
      </c>
      <c r="CC25" s="25">
        <f t="shared" si="2"/>
        <v>3.9886256634340915E-3</v>
      </c>
      <c r="CD25" s="25">
        <f t="shared" si="3"/>
        <v>4.0163965899782227E-3</v>
      </c>
      <c r="CE25" s="25">
        <f t="shared" si="4"/>
        <v>4.0165675181347178E-3</v>
      </c>
      <c r="CF25" s="25">
        <f t="shared" si="5"/>
        <v>3.9907684018976588E-3</v>
      </c>
      <c r="CG25" s="25">
        <f t="shared" si="6"/>
        <v>3.9598194243113316E-3</v>
      </c>
      <c r="CH25" s="25">
        <f t="shared" si="7"/>
        <v>4.0511148306913713E-3</v>
      </c>
      <c r="CI25" s="25">
        <f t="shared" si="8"/>
        <v>3.945601294639443E-3</v>
      </c>
      <c r="CJ25" s="25"/>
      <c r="CK25" s="25">
        <f t="shared" si="9"/>
        <v>4.0048328047049137E-3</v>
      </c>
      <c r="CL25" s="25">
        <f t="shared" si="10"/>
        <v>4.0707180289276711E-3</v>
      </c>
      <c r="CM25" s="25">
        <f t="shared" si="11"/>
        <v>3.9594272281522546E-3</v>
      </c>
      <c r="CN25" s="25">
        <f t="shared" si="12"/>
        <v>4.0760204825207565E-3</v>
      </c>
    </row>
    <row r="26" spans="1:92" x14ac:dyDescent="0.3">
      <c r="A26" s="28" t="s">
        <v>25</v>
      </c>
      <c r="B26" s="102">
        <v>69377.662616999994</v>
      </c>
      <c r="C26" s="102">
        <v>478.64563134000002</v>
      </c>
      <c r="D26" s="102">
        <v>923.13956972999995</v>
      </c>
      <c r="E26" s="102">
        <v>10238.58827</v>
      </c>
      <c r="F26" s="102">
        <v>10236.019407</v>
      </c>
      <c r="G26" s="102">
        <v>276.34261751000003</v>
      </c>
      <c r="H26" s="102">
        <v>10976.871101000001</v>
      </c>
      <c r="I26" s="102">
        <v>222.77468488</v>
      </c>
      <c r="J26" s="102">
        <v>583.71449816999996</v>
      </c>
      <c r="K26" s="102"/>
      <c r="L26" s="102">
        <v>480.06374711000001</v>
      </c>
      <c r="M26" s="102">
        <v>20.629050300999999</v>
      </c>
      <c r="N26" s="102">
        <v>67.661982378999994</v>
      </c>
      <c r="O26" s="102">
        <v>59.843621728000002</v>
      </c>
      <c r="P26" s="28"/>
      <c r="Q26" s="28" t="s">
        <v>25</v>
      </c>
      <c r="R26" s="28">
        <v>661.51311999779796</v>
      </c>
      <c r="S26" s="28">
        <v>20.7372156475891</v>
      </c>
      <c r="T26" s="28">
        <v>223.93062132828501</v>
      </c>
      <c r="U26" s="28">
        <v>223.93062132828501</v>
      </c>
      <c r="V26" s="28">
        <v>1974.1861796221599</v>
      </c>
      <c r="W26" s="28">
        <v>586.66856473773805</v>
      </c>
      <c r="X26" s="28">
        <v>68.017131207445004</v>
      </c>
      <c r="Y26" s="28">
        <v>4260.2337076185404</v>
      </c>
      <c r="Z26" s="28">
        <v>0</v>
      </c>
      <c r="AA26" s="28">
        <v>69728.419288590507</v>
      </c>
      <c r="AB26" s="28">
        <v>1253.36800046798</v>
      </c>
      <c r="AC26" s="28">
        <v>462.28230947817298</v>
      </c>
      <c r="AD26" s="28">
        <v>620.24852627891505</v>
      </c>
      <c r="AE26" s="28">
        <v>265.98426102435599</v>
      </c>
      <c r="AF26" s="28">
        <v>482.57623114729</v>
      </c>
      <c r="AG26" s="28">
        <v>482.57623114729</v>
      </c>
      <c r="AH26" s="28">
        <v>0</v>
      </c>
      <c r="AI26" s="28">
        <v>240.594959767163</v>
      </c>
      <c r="AJ26" s="28">
        <v>36.226502932391497</v>
      </c>
      <c r="AK26" s="28">
        <v>150.57642567283099</v>
      </c>
      <c r="AL26" s="28">
        <v>0</v>
      </c>
      <c r="AM26" s="28">
        <v>60.155180385176202</v>
      </c>
      <c r="AN26" s="28">
        <v>481.11162012312798</v>
      </c>
      <c r="AO26" s="28">
        <v>0</v>
      </c>
      <c r="AP26" s="28">
        <v>835.13478638623803</v>
      </c>
      <c r="AQ26" s="28">
        <v>92.792754327772101</v>
      </c>
      <c r="AR26" s="28">
        <v>927.92754071400998</v>
      </c>
      <c r="AS26" s="28">
        <v>193.95464456430699</v>
      </c>
      <c r="AT26" s="28">
        <v>520.19304555789597</v>
      </c>
      <c r="AU26" s="28">
        <v>1.13160840842826</v>
      </c>
      <c r="AV26" s="28">
        <v>1478.72519611697</v>
      </c>
      <c r="AW26" s="28">
        <v>1.02873510940987</v>
      </c>
      <c r="AX26" s="28">
        <v>30.502003463902</v>
      </c>
      <c r="AY26" s="28">
        <v>574.03416328091805</v>
      </c>
      <c r="AZ26" s="28">
        <v>0.92586156659336205</v>
      </c>
      <c r="BA26" s="28">
        <v>0</v>
      </c>
      <c r="BB26" s="28">
        <v>99.483822881992097</v>
      </c>
      <c r="BC26" s="28">
        <v>10290.2260255159</v>
      </c>
      <c r="BD26" s="28">
        <v>10287.644271143099</v>
      </c>
      <c r="BE26" s="28">
        <v>2.5817543727727998</v>
      </c>
      <c r="BF26" s="28">
        <v>1.1624706563820999</v>
      </c>
      <c r="BG26" s="28">
        <v>0</v>
      </c>
      <c r="BH26" s="28">
        <v>252.040073711536</v>
      </c>
      <c r="BI26" s="28">
        <v>9.6701085965927494</v>
      </c>
      <c r="BJ26" s="28">
        <v>3803.2339698628102</v>
      </c>
      <c r="BK26" s="28">
        <v>15.4310286609677</v>
      </c>
      <c r="BL26" s="28">
        <v>19.545968452300201</v>
      </c>
      <c r="BM26" s="28">
        <v>5433.7786214498701</v>
      </c>
      <c r="BN26" s="28">
        <v>172.04068721229299</v>
      </c>
      <c r="BO26" s="28">
        <v>3.4977001918021098</v>
      </c>
      <c r="BP26" s="28">
        <v>42.178134849672297</v>
      </c>
      <c r="BQ26" s="28">
        <v>0</v>
      </c>
      <c r="BR26" s="28">
        <v>277.715051955224</v>
      </c>
      <c r="BS26" s="28">
        <v>56.479353220459998</v>
      </c>
      <c r="BT26" s="28">
        <v>0</v>
      </c>
      <c r="BU26" s="28">
        <v>0</v>
      </c>
      <c r="BV26" s="28">
        <v>1114.43709838574</v>
      </c>
      <c r="BW26" s="28">
        <v>1262.28068062087</v>
      </c>
      <c r="BX26" s="28">
        <v>11031.8111120884</v>
      </c>
      <c r="BY26" s="28">
        <v>297.81027611360798</v>
      </c>
      <c r="CA26" s="25">
        <f t="shared" si="0"/>
        <v>5.0557579826069898E-3</v>
      </c>
      <c r="CB26" s="25">
        <f t="shared" si="1"/>
        <v>5.1520135600616607E-3</v>
      </c>
      <c r="CC26" s="25">
        <f t="shared" si="2"/>
        <v>5.1866165648282387E-3</v>
      </c>
      <c r="CD26" s="25">
        <f t="shared" si="3"/>
        <v>5.0434448728837985E-3</v>
      </c>
      <c r="CE26" s="25">
        <f t="shared" si="4"/>
        <v>5.0434511786676735E-3</v>
      </c>
      <c r="CF26" s="25">
        <f t="shared" si="5"/>
        <v>4.9664234115981368E-3</v>
      </c>
      <c r="CG26" s="25">
        <f t="shared" si="6"/>
        <v>5.0050702593560353E-3</v>
      </c>
      <c r="CH26" s="25">
        <f t="shared" si="7"/>
        <v>5.1888141999064039E-3</v>
      </c>
      <c r="CI26" s="25">
        <f t="shared" si="8"/>
        <v>5.0608072559433989E-3</v>
      </c>
      <c r="CJ26" s="25"/>
      <c r="CK26" s="25">
        <f t="shared" si="9"/>
        <v>5.2336466821650933E-3</v>
      </c>
      <c r="CL26" s="25">
        <f t="shared" si="10"/>
        <v>5.2433507607403916E-3</v>
      </c>
      <c r="CM26" s="25">
        <f t="shared" si="11"/>
        <v>5.2488682116301165E-3</v>
      </c>
      <c r="CN26" s="25">
        <f t="shared" si="12"/>
        <v>5.2062132635001517E-3</v>
      </c>
    </row>
    <row r="27" spans="1:92" x14ac:dyDescent="0.3">
      <c r="A27" s="28" t="s">
        <v>26</v>
      </c>
      <c r="B27" s="102">
        <v>9917.9109950999991</v>
      </c>
      <c r="C27" s="102">
        <v>70.516409894999995</v>
      </c>
      <c r="D27" s="102">
        <v>177.15211339000001</v>
      </c>
      <c r="E27" s="102">
        <v>1391.1303369</v>
      </c>
      <c r="F27" s="102">
        <v>1388.3587523000001</v>
      </c>
      <c r="G27" s="102">
        <v>26.188451407999999</v>
      </c>
      <c r="H27" s="102">
        <v>1602.3464829</v>
      </c>
      <c r="I27" s="102">
        <v>34.808230774000002</v>
      </c>
      <c r="J27" s="102">
        <v>79.144045719999994</v>
      </c>
      <c r="K27" s="102"/>
      <c r="L27" s="102">
        <v>86.229699941000007</v>
      </c>
      <c r="M27" s="102">
        <v>3.4737201783999998</v>
      </c>
      <c r="N27" s="102">
        <v>13.039439402999999</v>
      </c>
      <c r="O27" s="102">
        <v>10.216812239999999</v>
      </c>
      <c r="P27" s="28"/>
      <c r="Q27" s="28" t="s">
        <v>26</v>
      </c>
      <c r="R27" s="28">
        <v>92.747970119827698</v>
      </c>
      <c r="S27" s="28">
        <v>3.4931651764865599</v>
      </c>
      <c r="T27" s="28">
        <v>34.996481875481997</v>
      </c>
      <c r="U27" s="28">
        <v>34.996481875481997</v>
      </c>
      <c r="V27" s="28">
        <v>276.79227860308299</v>
      </c>
      <c r="W27" s="28">
        <v>79.500741360734594</v>
      </c>
      <c r="X27" s="28">
        <v>13.1000157661842</v>
      </c>
      <c r="Y27" s="28">
        <v>639.65810289077604</v>
      </c>
      <c r="Z27" s="28">
        <v>0</v>
      </c>
      <c r="AA27" s="28">
        <v>9965.1737246180091</v>
      </c>
      <c r="AB27" s="28">
        <v>193.80011107456599</v>
      </c>
      <c r="AC27" s="28">
        <v>70.557942790603903</v>
      </c>
      <c r="AD27" s="28">
        <v>86.962428755526403</v>
      </c>
      <c r="AE27" s="28">
        <v>55.461765099406001</v>
      </c>
      <c r="AF27" s="28">
        <v>86.660951963847296</v>
      </c>
      <c r="AG27" s="28">
        <v>86.660951963847296</v>
      </c>
      <c r="AH27" s="28">
        <v>0</v>
      </c>
      <c r="AI27" s="28">
        <v>33.7332808740506</v>
      </c>
      <c r="AJ27" s="28">
        <v>5.0791637262040199</v>
      </c>
      <c r="AK27" s="28">
        <v>21.111671688116701</v>
      </c>
      <c r="AL27" s="28">
        <v>0</v>
      </c>
      <c r="AM27" s="28">
        <v>10.270048372900099</v>
      </c>
      <c r="AN27" s="28">
        <v>70.882834934329793</v>
      </c>
      <c r="AO27" s="28">
        <v>0</v>
      </c>
      <c r="AP27" s="28">
        <v>160.19315865577499</v>
      </c>
      <c r="AQ27" s="28">
        <v>17.799236525756001</v>
      </c>
      <c r="AR27" s="28">
        <v>177.99239518153101</v>
      </c>
      <c r="AS27" s="28">
        <v>27.193556492758901</v>
      </c>
      <c r="AT27" s="28">
        <v>74.668144746939106</v>
      </c>
      <c r="AU27" s="28">
        <v>0.15345930829764601</v>
      </c>
      <c r="AV27" s="28">
        <v>208.886106375217</v>
      </c>
      <c r="AW27" s="28">
        <v>0.13950842505442601</v>
      </c>
      <c r="AX27" s="28">
        <v>4.1364251722526202</v>
      </c>
      <c r="AY27" s="28">
        <v>77.845704482106697</v>
      </c>
      <c r="AZ27" s="28">
        <v>0.12555757972409101</v>
      </c>
      <c r="BA27" s="28">
        <v>0</v>
      </c>
      <c r="BB27" s="28">
        <v>13.491163670144401</v>
      </c>
      <c r="BC27" s="28">
        <v>1397.90707338232</v>
      </c>
      <c r="BD27" s="28">
        <v>1395.1241885413799</v>
      </c>
      <c r="BE27" s="28">
        <v>2.7828848409420299</v>
      </c>
      <c r="BF27" s="28">
        <v>0.157644503800217</v>
      </c>
      <c r="BG27" s="28">
        <v>0</v>
      </c>
      <c r="BH27" s="28">
        <v>34.179563012505703</v>
      </c>
      <c r="BI27" s="28">
        <v>1.31137939627529</v>
      </c>
      <c r="BJ27" s="28">
        <v>515.76272274541498</v>
      </c>
      <c r="BK27" s="28">
        <v>2.0926264537663202</v>
      </c>
      <c r="BL27" s="28">
        <v>2.6506605177444502</v>
      </c>
      <c r="BM27" s="28">
        <v>736.88359745366097</v>
      </c>
      <c r="BN27" s="28">
        <v>25.632972912698499</v>
      </c>
      <c r="BO27" s="28">
        <v>0.47432852068651898</v>
      </c>
      <c r="BP27" s="28">
        <v>5.7198472999443304</v>
      </c>
      <c r="BQ27" s="28">
        <v>0</v>
      </c>
      <c r="BR27" s="28">
        <v>26.3136846481015</v>
      </c>
      <c r="BS27" s="28">
        <v>7.9187256370977597</v>
      </c>
      <c r="BT27" s="28">
        <v>0</v>
      </c>
      <c r="BU27" s="28">
        <v>0</v>
      </c>
      <c r="BV27" s="28">
        <v>156.30055413474</v>
      </c>
      <c r="BW27" s="28">
        <v>177.22237417836499</v>
      </c>
      <c r="BX27" s="28">
        <v>1609.76624506137</v>
      </c>
      <c r="BY27" s="28">
        <v>41.798298258292697</v>
      </c>
      <c r="CA27" s="25">
        <f t="shared" si="0"/>
        <v>4.765391577052914E-3</v>
      </c>
      <c r="CB27" s="25">
        <f t="shared" si="1"/>
        <v>5.1963087723185296E-3</v>
      </c>
      <c r="CC27" s="25">
        <f t="shared" si="2"/>
        <v>4.7432783919496317E-3</v>
      </c>
      <c r="CD27" s="25">
        <f t="shared" si="3"/>
        <v>4.8713886129615859E-3</v>
      </c>
      <c r="CE27" s="25">
        <f t="shared" si="4"/>
        <v>4.872974099937759E-3</v>
      </c>
      <c r="CF27" s="25">
        <f t="shared" si="5"/>
        <v>4.7820024998975327E-3</v>
      </c>
      <c r="CG27" s="25">
        <f t="shared" si="6"/>
        <v>4.6305603941173947E-3</v>
      </c>
      <c r="CH27" s="25">
        <f t="shared" si="7"/>
        <v>5.4082352735551707E-3</v>
      </c>
      <c r="CI27" s="25">
        <f t="shared" si="8"/>
        <v>4.5069169447887027E-3</v>
      </c>
      <c r="CJ27" s="25"/>
      <c r="CK27" s="25">
        <f t="shared" si="9"/>
        <v>5.0012005508816562E-3</v>
      </c>
      <c r="CL27" s="25">
        <f t="shared" si="10"/>
        <v>5.5977445182462783E-3</v>
      </c>
      <c r="CM27" s="25">
        <f t="shared" si="11"/>
        <v>4.6456263426680258E-3</v>
      </c>
      <c r="CN27" s="25">
        <f t="shared" si="12"/>
        <v>5.2106402319575052E-3</v>
      </c>
    </row>
    <row r="28" spans="1:92" x14ac:dyDescent="0.3">
      <c r="A28" s="28" t="s">
        <v>27</v>
      </c>
      <c r="B28" s="102">
        <v>17689.600379</v>
      </c>
      <c r="C28" s="102">
        <v>123.00768099</v>
      </c>
      <c r="D28" s="102">
        <v>269.99859006999998</v>
      </c>
      <c r="E28" s="102">
        <v>2605.9145472</v>
      </c>
      <c r="F28" s="102">
        <v>2601.7040766999999</v>
      </c>
      <c r="G28" s="102">
        <v>67.216490323000002</v>
      </c>
      <c r="H28" s="102">
        <v>2810.5814922999998</v>
      </c>
      <c r="I28" s="102">
        <v>57.639127037999998</v>
      </c>
      <c r="J28" s="102">
        <v>151.03901690000001</v>
      </c>
      <c r="K28" s="102"/>
      <c r="L28" s="102">
        <v>126.53423898</v>
      </c>
      <c r="M28" s="102">
        <v>5.4134880836999999</v>
      </c>
      <c r="N28" s="102">
        <v>18.037759439999999</v>
      </c>
      <c r="O28" s="102">
        <v>15.950207970999999</v>
      </c>
      <c r="P28" s="28"/>
      <c r="Q28" s="28" t="s">
        <v>27</v>
      </c>
      <c r="R28" s="28">
        <v>168.354856992366</v>
      </c>
      <c r="S28" s="28">
        <v>5.4379036546227999</v>
      </c>
      <c r="T28" s="28">
        <v>57.896736296219999</v>
      </c>
      <c r="U28" s="28">
        <v>57.896736296219999</v>
      </c>
      <c r="V28" s="28">
        <v>502.42958366834699</v>
      </c>
      <c r="W28" s="28">
        <v>151.69134276345901</v>
      </c>
      <c r="X28" s="28">
        <v>18.116183000784201</v>
      </c>
      <c r="Y28" s="28">
        <v>1091.29303393091</v>
      </c>
      <c r="Z28" s="28">
        <v>0</v>
      </c>
      <c r="AA28" s="28">
        <v>17766.7192584974</v>
      </c>
      <c r="AB28" s="28">
        <v>321.99644168947998</v>
      </c>
      <c r="AC28" s="28">
        <v>118.608826490053</v>
      </c>
      <c r="AD28" s="28">
        <v>157.85299352738801</v>
      </c>
      <c r="AE28" s="28">
        <v>70.724017035185199</v>
      </c>
      <c r="AF28" s="28">
        <v>127.09261536323299</v>
      </c>
      <c r="AG28" s="28">
        <v>127.09261536323299</v>
      </c>
      <c r="AH28" s="28">
        <v>0</v>
      </c>
      <c r="AI28" s="28">
        <v>61.2313979512546</v>
      </c>
      <c r="AJ28" s="28">
        <v>9.2196346996659599</v>
      </c>
      <c r="AK28" s="28">
        <v>38.321639435554097</v>
      </c>
      <c r="AL28" s="28">
        <v>0</v>
      </c>
      <c r="AM28" s="28">
        <v>16.021076622538502</v>
      </c>
      <c r="AN28" s="28">
        <v>123.55242617437401</v>
      </c>
      <c r="AO28" s="28">
        <v>0</v>
      </c>
      <c r="AP28" s="28">
        <v>244.05663158663299</v>
      </c>
      <c r="AQ28" s="28">
        <v>27.117407132743601</v>
      </c>
      <c r="AR28" s="28">
        <v>271.17403871937597</v>
      </c>
      <c r="AS28" s="28">
        <v>49.361383863762903</v>
      </c>
      <c r="AT28" s="28">
        <v>132.678261110644</v>
      </c>
      <c r="AU28" s="28">
        <v>0.28743759771160199</v>
      </c>
      <c r="AV28" s="28">
        <v>376.595315542717</v>
      </c>
      <c r="AW28" s="28">
        <v>0.26130700256287298</v>
      </c>
      <c r="AX28" s="28">
        <v>7.7477513866521104</v>
      </c>
      <c r="AY28" s="28">
        <v>145.80925634771199</v>
      </c>
      <c r="AZ28" s="28">
        <v>0.23517624793178801</v>
      </c>
      <c r="BA28" s="28">
        <v>0</v>
      </c>
      <c r="BB28" s="28">
        <v>25.2696838501518</v>
      </c>
      <c r="BC28" s="28">
        <v>2617.3715948764798</v>
      </c>
      <c r="BD28" s="28">
        <v>2613.1436208002401</v>
      </c>
      <c r="BE28" s="28">
        <v>4.2279740762416598</v>
      </c>
      <c r="BF28" s="28">
        <v>0.29527684790864001</v>
      </c>
      <c r="BG28" s="28">
        <v>0</v>
      </c>
      <c r="BH28" s="28">
        <v>64.020187601977497</v>
      </c>
      <c r="BI28" s="28">
        <v>2.4562849739578998</v>
      </c>
      <c r="BJ28" s="28">
        <v>966.05171705219902</v>
      </c>
      <c r="BK28" s="28">
        <v>3.9196034318248199</v>
      </c>
      <c r="BL28" s="28">
        <v>4.9648312447846896</v>
      </c>
      <c r="BM28" s="28">
        <v>1380.22307934214</v>
      </c>
      <c r="BN28" s="28">
        <v>44.036532044524698</v>
      </c>
      <c r="BO28" s="28">
        <v>0.88844351066210303</v>
      </c>
      <c r="BP28" s="28">
        <v>10.713584362064999</v>
      </c>
      <c r="BQ28" s="28">
        <v>0</v>
      </c>
      <c r="BR28" s="28">
        <v>67.508992073369797</v>
      </c>
      <c r="BS28" s="28">
        <v>14.3739736956332</v>
      </c>
      <c r="BT28" s="28">
        <v>0</v>
      </c>
      <c r="BU28" s="28">
        <v>0</v>
      </c>
      <c r="BV28" s="28">
        <v>283.63215595189598</v>
      </c>
      <c r="BW28" s="28">
        <v>321.29064787668398</v>
      </c>
      <c r="BX28" s="28">
        <v>2822.7714795328402</v>
      </c>
      <c r="BY28" s="28">
        <v>75.799876444988797</v>
      </c>
      <c r="CA28" s="25">
        <f t="shared" si="0"/>
        <v>4.3595602978658155E-3</v>
      </c>
      <c r="CB28" s="25">
        <f t="shared" si="1"/>
        <v>4.4285460874454972E-3</v>
      </c>
      <c r="CC28" s="25">
        <f t="shared" si="2"/>
        <v>4.3535362502124426E-3</v>
      </c>
      <c r="CD28" s="25">
        <f t="shared" si="3"/>
        <v>4.396555400786306E-3</v>
      </c>
      <c r="CE28" s="25">
        <f t="shared" si="4"/>
        <v>4.396942835539608E-3</v>
      </c>
      <c r="CF28" s="25">
        <f t="shared" si="5"/>
        <v>4.3516367630058598E-3</v>
      </c>
      <c r="CG28" s="25">
        <f t="shared" si="6"/>
        <v>4.3371762271389933E-3</v>
      </c>
      <c r="CH28" s="25">
        <f t="shared" si="7"/>
        <v>4.4693469776210405E-3</v>
      </c>
      <c r="CI28" s="25">
        <f t="shared" si="8"/>
        <v>4.3189228640894174E-3</v>
      </c>
      <c r="CJ28" s="25"/>
      <c r="CK28" s="25">
        <f t="shared" si="9"/>
        <v>4.412848156626235E-3</v>
      </c>
      <c r="CL28" s="25">
        <f t="shared" si="10"/>
        <v>4.5101366337750382E-3</v>
      </c>
      <c r="CM28" s="25">
        <f t="shared" si="11"/>
        <v>4.3477440224805493E-3</v>
      </c>
      <c r="CN28" s="25">
        <f t="shared" si="12"/>
        <v>4.4431177115278123E-3</v>
      </c>
    </row>
    <row r="29" spans="1:92" x14ac:dyDescent="0.3">
      <c r="A29" s="28" t="s">
        <v>28</v>
      </c>
      <c r="B29" s="102">
        <v>9425.5480289000006</v>
      </c>
      <c r="C29" s="102">
        <v>51.311385180000002</v>
      </c>
      <c r="D29" s="102">
        <v>183.70969542</v>
      </c>
      <c r="E29" s="102">
        <v>1319.3768868</v>
      </c>
      <c r="F29" s="102">
        <v>1315.9426341000001</v>
      </c>
      <c r="G29" s="102">
        <v>21.905716137999999</v>
      </c>
      <c r="H29" s="102">
        <v>2870.7010128000002</v>
      </c>
      <c r="I29" s="102">
        <v>37.450780747000003</v>
      </c>
      <c r="J29" s="102">
        <v>64.162052638999995</v>
      </c>
      <c r="K29" s="102"/>
      <c r="L29" s="102">
        <v>84.638393519000005</v>
      </c>
      <c r="M29" s="102">
        <v>3.9295528755000002</v>
      </c>
      <c r="N29" s="102">
        <v>11.060515425</v>
      </c>
      <c r="O29" s="102">
        <v>10.958062678999999</v>
      </c>
      <c r="P29" s="28"/>
      <c r="Q29" s="28" t="s">
        <v>28</v>
      </c>
      <c r="R29" s="28">
        <v>190.520544388128</v>
      </c>
      <c r="S29" s="28">
        <v>3.9425051623903502</v>
      </c>
      <c r="T29" s="28">
        <v>37.518246806109602</v>
      </c>
      <c r="U29" s="28">
        <v>37.518246806109602</v>
      </c>
      <c r="V29" s="28">
        <v>568.57990387369102</v>
      </c>
      <c r="W29" s="28">
        <v>64.311345083142797</v>
      </c>
      <c r="X29" s="28">
        <v>11.091867256051501</v>
      </c>
      <c r="Y29" s="28">
        <v>1122.2386427255201</v>
      </c>
      <c r="Z29" s="28">
        <v>0</v>
      </c>
      <c r="AA29" s="28">
        <v>9454.1455431273607</v>
      </c>
      <c r="AB29" s="28">
        <v>316.28575654756798</v>
      </c>
      <c r="AC29" s="28">
        <v>118.936103866872</v>
      </c>
      <c r="AD29" s="28">
        <v>178.63611835302899</v>
      </c>
      <c r="AE29" s="28">
        <v>31.668354783839401</v>
      </c>
      <c r="AF29" s="28">
        <v>84.268388499480594</v>
      </c>
      <c r="AG29" s="28">
        <v>84.268388499480594</v>
      </c>
      <c r="AH29" s="28">
        <v>0</v>
      </c>
      <c r="AI29" s="28">
        <v>69.291674833613996</v>
      </c>
      <c r="AJ29" s="28">
        <v>10.433499180452699</v>
      </c>
      <c r="AK29" s="28">
        <v>43.367063975292503</v>
      </c>
      <c r="AL29" s="28">
        <v>0</v>
      </c>
      <c r="AM29" s="28">
        <v>10.0148780138107</v>
      </c>
      <c r="AN29" s="28">
        <v>51.447490810639401</v>
      </c>
      <c r="AO29" s="28">
        <v>0</v>
      </c>
      <c r="AP29" s="28">
        <v>165.851072697939</v>
      </c>
      <c r="AQ29" s="28">
        <v>18.427914136516801</v>
      </c>
      <c r="AR29" s="28">
        <v>184.27898683445599</v>
      </c>
      <c r="AS29" s="28">
        <v>55.860293903632602</v>
      </c>
      <c r="AT29" s="28">
        <v>145.530590210106</v>
      </c>
      <c r="AU29" s="28">
        <v>0.145190821926067</v>
      </c>
      <c r="AV29" s="28">
        <v>422.02470668101301</v>
      </c>
      <c r="AW29" s="28">
        <v>0.13199178221972299</v>
      </c>
      <c r="AX29" s="28">
        <v>3.9135555143327898</v>
      </c>
      <c r="AY29" s="28">
        <v>73.651361317371894</v>
      </c>
      <c r="AZ29" s="28">
        <v>0.118792529256987</v>
      </c>
      <c r="BA29" s="28">
        <v>0</v>
      </c>
      <c r="BB29" s="28">
        <v>12.7642571708085</v>
      </c>
      <c r="BC29" s="28">
        <v>1323.3980383738301</v>
      </c>
      <c r="BD29" s="28">
        <v>1319.9544071881701</v>
      </c>
      <c r="BE29" s="28">
        <v>3.4436311856567299</v>
      </c>
      <c r="BF29" s="28">
        <v>0.14915065409150199</v>
      </c>
      <c r="BG29" s="28">
        <v>0</v>
      </c>
      <c r="BH29" s="28">
        <v>32.337972959649797</v>
      </c>
      <c r="BI29" s="28">
        <v>1.24072262267343</v>
      </c>
      <c r="BJ29" s="28">
        <v>487.97335968958902</v>
      </c>
      <c r="BK29" s="28">
        <v>1.9798760660063801</v>
      </c>
      <c r="BL29" s="28">
        <v>2.5078416809250599</v>
      </c>
      <c r="BM29" s="28">
        <v>697.17990498519998</v>
      </c>
      <c r="BN29" s="28">
        <v>45.8096439981637</v>
      </c>
      <c r="BO29" s="28">
        <v>0.44877185503507999</v>
      </c>
      <c r="BP29" s="28">
        <v>5.4116575390907</v>
      </c>
      <c r="BQ29" s="28">
        <v>0</v>
      </c>
      <c r="BR29" s="28">
        <v>21.9722128230956</v>
      </c>
      <c r="BS29" s="28">
        <v>16.266458223528598</v>
      </c>
      <c r="BT29" s="28">
        <v>0</v>
      </c>
      <c r="BU29" s="28">
        <v>0</v>
      </c>
      <c r="BV29" s="28">
        <v>320.84175136717602</v>
      </c>
      <c r="BW29" s="28">
        <v>362.944087562704</v>
      </c>
      <c r="BX29" s="28">
        <v>2881.2924467952998</v>
      </c>
      <c r="BY29" s="28">
        <v>85.663796625858794</v>
      </c>
      <c r="CA29" s="25">
        <f t="shared" si="0"/>
        <v>3.0340425978071777E-3</v>
      </c>
      <c r="CB29" s="25">
        <f t="shared" si="1"/>
        <v>2.6525425139458116E-3</v>
      </c>
      <c r="CC29" s="25">
        <f t="shared" si="2"/>
        <v>3.0988642877800556E-3</v>
      </c>
      <c r="CD29" s="25">
        <f t="shared" si="3"/>
        <v>3.0477656642773159E-3</v>
      </c>
      <c r="CE29" s="25">
        <f t="shared" si="4"/>
        <v>3.0485926849795667E-3</v>
      </c>
      <c r="CF29" s="25">
        <f t="shared" si="5"/>
        <v>3.0355859939337165E-3</v>
      </c>
      <c r="CG29" s="25">
        <f t="shared" si="6"/>
        <v>3.6894939417494695E-3</v>
      </c>
      <c r="CH29" s="25">
        <f t="shared" si="7"/>
        <v>1.8014593491486276E-3</v>
      </c>
      <c r="CI29" s="25">
        <f t="shared" si="8"/>
        <v>2.3268028063687029E-3</v>
      </c>
      <c r="CJ29" s="25"/>
      <c r="CK29" s="25">
        <f t="shared" si="9"/>
        <v>-4.3715978545404519E-3</v>
      </c>
      <c r="CL29" s="25">
        <f t="shared" si="10"/>
        <v>3.2961223072235498E-3</v>
      </c>
      <c r="CM29" s="25">
        <f t="shared" si="11"/>
        <v>2.8345723365328984E-3</v>
      </c>
      <c r="CN29" s="25">
        <f t="shared" si="12"/>
        <v>-8.6072209369345565E-2</v>
      </c>
    </row>
    <row r="30" spans="1:92" x14ac:dyDescent="0.3">
      <c r="A30" s="28" t="s">
        <v>29</v>
      </c>
      <c r="B30" s="102">
        <v>28723.114130000002</v>
      </c>
      <c r="C30" s="102">
        <v>217.89875952</v>
      </c>
      <c r="D30" s="102">
        <v>408.66606139999999</v>
      </c>
      <c r="E30" s="102">
        <v>4225.9161270000004</v>
      </c>
      <c r="F30" s="102">
        <v>4225.9161270000004</v>
      </c>
      <c r="G30" s="102">
        <v>105.15762896</v>
      </c>
      <c r="H30" s="102">
        <v>4384.8636909999996</v>
      </c>
      <c r="I30" s="102">
        <v>108.11924749000001</v>
      </c>
      <c r="J30" s="102">
        <v>226.07350865000001</v>
      </c>
      <c r="K30" s="102"/>
      <c r="L30" s="102">
        <v>227.11671530000001</v>
      </c>
      <c r="M30" s="102">
        <v>10.592064086000001</v>
      </c>
      <c r="N30" s="102">
        <v>29.946755844999998</v>
      </c>
      <c r="O30" s="102">
        <v>29.103858575</v>
      </c>
      <c r="P30" s="28"/>
      <c r="Q30" s="28" t="s">
        <v>29</v>
      </c>
      <c r="R30" s="28">
        <v>259.98345671311102</v>
      </c>
      <c r="S30" s="28">
        <v>10.755954021405399</v>
      </c>
      <c r="T30" s="28">
        <v>109.59849333135401</v>
      </c>
      <c r="U30" s="28">
        <v>109.59849333135401</v>
      </c>
      <c r="V30" s="28">
        <v>775.88114208072204</v>
      </c>
      <c r="W30" s="28">
        <v>227.53489964997499</v>
      </c>
      <c r="X30" s="28">
        <v>30.204348152949802</v>
      </c>
      <c r="Y30" s="28">
        <v>1694.13620225762</v>
      </c>
      <c r="Z30" s="28">
        <v>0</v>
      </c>
      <c r="AA30" s="28">
        <v>28975.0039143063</v>
      </c>
      <c r="AB30" s="28">
        <v>501.04257313378099</v>
      </c>
      <c r="AC30" s="28">
        <v>184.36938988570799</v>
      </c>
      <c r="AD30" s="28">
        <v>243.76585200752899</v>
      </c>
      <c r="AE30" s="28">
        <v>113.033832067064</v>
      </c>
      <c r="AF30" s="28">
        <v>229.72040131481</v>
      </c>
      <c r="AG30" s="28">
        <v>229.72040131481</v>
      </c>
      <c r="AH30" s="28">
        <v>0</v>
      </c>
      <c r="AI30" s="28">
        <v>94.5572095567057</v>
      </c>
      <c r="AJ30" s="28">
        <v>14.2374946546984</v>
      </c>
      <c r="AK30" s="28">
        <v>59.178505752608302</v>
      </c>
      <c r="AL30" s="28">
        <v>0</v>
      </c>
      <c r="AM30" s="28">
        <v>29.476758075563399</v>
      </c>
      <c r="AN30" s="28">
        <v>220.505361905234</v>
      </c>
      <c r="AO30" s="28">
        <v>0</v>
      </c>
      <c r="AP30" s="28">
        <v>371.43171971758801</v>
      </c>
      <c r="AQ30" s="28">
        <v>41.270206612763602</v>
      </c>
      <c r="AR30" s="28">
        <v>412.701926330351</v>
      </c>
      <c r="AS30" s="28">
        <v>76.226741044174005</v>
      </c>
      <c r="AT30" s="28">
        <v>205.253817121976</v>
      </c>
      <c r="AU30" s="28">
        <v>0.46914845604810501</v>
      </c>
      <c r="AV30" s="28">
        <v>581.88830498784705</v>
      </c>
      <c r="AW30" s="28">
        <v>0.42649874083014999</v>
      </c>
      <c r="AX30" s="28">
        <v>12.645679282615999</v>
      </c>
      <c r="AY30" s="28">
        <v>237.986170847181</v>
      </c>
      <c r="AZ30" s="28">
        <v>0.38384885056521001</v>
      </c>
      <c r="BA30" s="28">
        <v>0</v>
      </c>
      <c r="BB30" s="28">
        <v>41.244537652187802</v>
      </c>
      <c r="BC30" s="28">
        <v>4265.1069734953699</v>
      </c>
      <c r="BD30" s="28">
        <v>4265.1069734953699</v>
      </c>
      <c r="BE30" s="28">
        <v>0</v>
      </c>
      <c r="BF30" s="28">
        <v>0.48194346753969602</v>
      </c>
      <c r="BG30" s="28">
        <v>0</v>
      </c>
      <c r="BH30" s="28">
        <v>104.49212916880199</v>
      </c>
      <c r="BI30" s="28">
        <v>4.0090873349978198</v>
      </c>
      <c r="BJ30" s="28">
        <v>1576.7650788978999</v>
      </c>
      <c r="BK30" s="28">
        <v>6.3974773370370999</v>
      </c>
      <c r="BL30" s="28">
        <v>8.1034756427850994</v>
      </c>
      <c r="BM30" s="28">
        <v>2252.7653623020601</v>
      </c>
      <c r="BN30" s="28">
        <v>68.321419829543004</v>
      </c>
      <c r="BO30" s="28">
        <v>1.4500955383962399</v>
      </c>
      <c r="BP30" s="28">
        <v>17.486439976410502</v>
      </c>
      <c r="BQ30" s="28">
        <v>0</v>
      </c>
      <c r="BR30" s="28">
        <v>105.93840566587799</v>
      </c>
      <c r="BS30" s="28">
        <v>22.197106818814898</v>
      </c>
      <c r="BT30" s="28">
        <v>0</v>
      </c>
      <c r="BU30" s="28">
        <v>0</v>
      </c>
      <c r="BV30" s="28">
        <v>438.01194101528102</v>
      </c>
      <c r="BW30" s="28">
        <v>496.20657684220902</v>
      </c>
      <c r="BX30" s="28">
        <v>4419.4460180668702</v>
      </c>
      <c r="BY30" s="28">
        <v>117.063711996423</v>
      </c>
      <c r="CA30" s="25">
        <f t="shared" si="0"/>
        <v>8.7695847729550719E-3</v>
      </c>
      <c r="CB30" s="25">
        <f t="shared" si="1"/>
        <v>1.1962447106059588E-2</v>
      </c>
      <c r="CC30" s="25">
        <f t="shared" si="2"/>
        <v>9.8757036895234847E-3</v>
      </c>
      <c r="CD30" s="25">
        <f t="shared" si="3"/>
        <v>9.2739290884107598E-3</v>
      </c>
      <c r="CE30" s="25">
        <f t="shared" si="4"/>
        <v>9.2739290884107598E-3</v>
      </c>
      <c r="CF30" s="25">
        <f t="shared" si="5"/>
        <v>7.4248222749011411E-3</v>
      </c>
      <c r="CG30" s="25">
        <f t="shared" si="6"/>
        <v>7.8867507644197546E-3</v>
      </c>
      <c r="CH30" s="25">
        <f t="shared" si="7"/>
        <v>1.3681614288804742E-2</v>
      </c>
      <c r="CI30" s="25">
        <f t="shared" si="8"/>
        <v>6.4642293062185403E-3</v>
      </c>
      <c r="CJ30" s="25"/>
      <c r="CK30" s="25">
        <f t="shared" si="9"/>
        <v>1.146408801910845E-2</v>
      </c>
      <c r="CL30" s="25">
        <f t="shared" si="10"/>
        <v>1.547289877352793E-2</v>
      </c>
      <c r="CM30" s="25">
        <f t="shared" si="11"/>
        <v>8.6016765650030053E-3</v>
      </c>
      <c r="CN30" s="25">
        <f t="shared" si="12"/>
        <v>1.2812716898085705E-2</v>
      </c>
    </row>
    <row r="31" spans="1:92" x14ac:dyDescent="0.3">
      <c r="A31" s="28" t="s">
        <v>30</v>
      </c>
      <c r="B31" s="102">
        <v>34832.760918</v>
      </c>
      <c r="C31" s="102">
        <v>238.99282178000001</v>
      </c>
      <c r="D31" s="102">
        <v>591.62576573000001</v>
      </c>
      <c r="E31" s="102">
        <v>5005.3905408999999</v>
      </c>
      <c r="F31" s="102">
        <v>4994.9024558999999</v>
      </c>
      <c r="G31" s="102">
        <v>105.73926379</v>
      </c>
      <c r="H31" s="102">
        <v>5684.2258233000002</v>
      </c>
      <c r="I31" s="102">
        <v>115.1845538</v>
      </c>
      <c r="J31" s="102">
        <v>284.60532518999997</v>
      </c>
      <c r="K31" s="102"/>
      <c r="L31" s="102">
        <v>276.84277364000002</v>
      </c>
      <c r="M31" s="102">
        <v>11.170725887</v>
      </c>
      <c r="N31" s="102">
        <v>41.444805197000001</v>
      </c>
      <c r="O31" s="102">
        <v>33.484925742000001</v>
      </c>
      <c r="P31" s="28"/>
      <c r="Q31" s="28" t="s">
        <v>30</v>
      </c>
      <c r="R31" s="28">
        <v>334.57167830761199</v>
      </c>
      <c r="S31" s="28">
        <v>11.201833808113101</v>
      </c>
      <c r="T31" s="28">
        <v>115.50599054791699</v>
      </c>
      <c r="U31" s="28">
        <v>115.50599054791699</v>
      </c>
      <c r="V31" s="28">
        <v>998.47898974324903</v>
      </c>
      <c r="W31" s="28">
        <v>285.38989852560297</v>
      </c>
      <c r="X31" s="28">
        <v>41.554427587028499</v>
      </c>
      <c r="Y31" s="28">
        <v>2249.9271309158898</v>
      </c>
      <c r="Z31" s="28">
        <v>0</v>
      </c>
      <c r="AA31" s="28">
        <v>34929.898654651399</v>
      </c>
      <c r="AB31" s="28">
        <v>674.55238895671698</v>
      </c>
      <c r="AC31" s="28">
        <v>246.72366429871599</v>
      </c>
      <c r="AD31" s="28">
        <v>313.70150404254798</v>
      </c>
      <c r="AE31" s="28">
        <v>175.38752275009</v>
      </c>
      <c r="AF31" s="28">
        <v>277.591841898062</v>
      </c>
      <c r="AG31" s="28">
        <v>277.591841898062</v>
      </c>
      <c r="AH31" s="28">
        <v>0</v>
      </c>
      <c r="AI31" s="28">
        <v>121.686159106049</v>
      </c>
      <c r="AJ31" s="28">
        <v>18.3221818323292</v>
      </c>
      <c r="AK31" s="28">
        <v>76.156675851825796</v>
      </c>
      <c r="AL31" s="28">
        <v>0</v>
      </c>
      <c r="AM31" s="28">
        <v>33.577114936155397</v>
      </c>
      <c r="AN31" s="28">
        <v>239.65825288270801</v>
      </c>
      <c r="AO31" s="28">
        <v>0</v>
      </c>
      <c r="AP31" s="28">
        <v>533.90034284647504</v>
      </c>
      <c r="AQ31" s="28">
        <v>59.322281626512698</v>
      </c>
      <c r="AR31" s="28">
        <v>593.22262447298795</v>
      </c>
      <c r="AS31" s="28">
        <v>98.095935715781906</v>
      </c>
      <c r="AT31" s="28">
        <v>266.99655297747398</v>
      </c>
      <c r="AU31" s="28">
        <v>0.55099451471750505</v>
      </c>
      <c r="AV31" s="28">
        <v>751.399957692253</v>
      </c>
      <c r="AW31" s="28">
        <v>0.50090392173922604</v>
      </c>
      <c r="AX31" s="28">
        <v>14.8518083640051</v>
      </c>
      <c r="AY31" s="28">
        <v>279.50447919299802</v>
      </c>
      <c r="AZ31" s="28">
        <v>0.45081369287631501</v>
      </c>
      <c r="BA31" s="28">
        <v>0</v>
      </c>
      <c r="BB31" s="28">
        <v>48.439927320888202</v>
      </c>
      <c r="BC31" s="28">
        <v>5019.69964111014</v>
      </c>
      <c r="BD31" s="28">
        <v>5009.1838218576204</v>
      </c>
      <c r="BE31" s="28">
        <v>10.515819252522901</v>
      </c>
      <c r="BF31" s="28">
        <v>0.56602132065785804</v>
      </c>
      <c r="BG31" s="28">
        <v>0</v>
      </c>
      <c r="BH31" s="28">
        <v>122.721504963816</v>
      </c>
      <c r="BI31" s="28">
        <v>4.7084987327502104</v>
      </c>
      <c r="BJ31" s="28">
        <v>1851.84262378676</v>
      </c>
      <c r="BK31" s="28">
        <v>7.5135633666782304</v>
      </c>
      <c r="BL31" s="28">
        <v>9.5171783318727599</v>
      </c>
      <c r="BM31" s="28">
        <v>2645.7753626040999</v>
      </c>
      <c r="BN31" s="28">
        <v>90.412658463138399</v>
      </c>
      <c r="BO31" s="28">
        <v>1.7030737689776601</v>
      </c>
      <c r="BP31" s="28">
        <v>20.537067974779099</v>
      </c>
      <c r="BQ31" s="28">
        <v>0</v>
      </c>
      <c r="BR31" s="28">
        <v>106.046345990288</v>
      </c>
      <c r="BS31" s="28">
        <v>28.565397424155499</v>
      </c>
      <c r="BT31" s="28">
        <v>0</v>
      </c>
      <c r="BU31" s="28">
        <v>0</v>
      </c>
      <c r="BV31" s="28">
        <v>563.75847861816499</v>
      </c>
      <c r="BW31" s="28">
        <v>638.96769467330398</v>
      </c>
      <c r="BX31" s="28">
        <v>5700.1395564146196</v>
      </c>
      <c r="BY31" s="28">
        <v>150.72078832322401</v>
      </c>
      <c r="CA31" s="25">
        <f t="shared" si="0"/>
        <v>2.7886889839157849E-3</v>
      </c>
      <c r="CB31" s="25">
        <f t="shared" si="1"/>
        <v>2.7843141804507732E-3</v>
      </c>
      <c r="CC31" s="25">
        <f t="shared" si="2"/>
        <v>2.6991027698355708E-3</v>
      </c>
      <c r="CD31" s="25">
        <f t="shared" si="3"/>
        <v>2.858738013191513E-3</v>
      </c>
      <c r="CE31" s="25">
        <f t="shared" si="4"/>
        <v>2.8591881590702994E-3</v>
      </c>
      <c r="CF31" s="25">
        <f t="shared" si="5"/>
        <v>2.904145435491951E-3</v>
      </c>
      <c r="CG31" s="25">
        <f t="shared" si="6"/>
        <v>2.7996306989402134E-3</v>
      </c>
      <c r="CH31" s="25">
        <f t="shared" si="7"/>
        <v>2.7906237191760589E-3</v>
      </c>
      <c r="CI31" s="25">
        <f t="shared" si="8"/>
        <v>2.7567064498151095E-3</v>
      </c>
      <c r="CJ31" s="25"/>
      <c r="CK31" s="25">
        <f t="shared" si="9"/>
        <v>2.7057533350538275E-3</v>
      </c>
      <c r="CL31" s="25">
        <f t="shared" si="10"/>
        <v>2.7847716816060209E-3</v>
      </c>
      <c r="CM31" s="25">
        <f t="shared" si="11"/>
        <v>2.6450212398738296E-3</v>
      </c>
      <c r="CN31" s="25">
        <f t="shared" si="12"/>
        <v>2.753155102260318E-3</v>
      </c>
    </row>
    <row r="32" spans="1:92" x14ac:dyDescent="0.3">
      <c r="A32" s="28" t="s">
        <v>31</v>
      </c>
      <c r="B32" s="102">
        <v>11793.357083999999</v>
      </c>
      <c r="C32" s="102">
        <v>83.255064777000001</v>
      </c>
      <c r="D32" s="102">
        <v>198.84541522999999</v>
      </c>
      <c r="E32" s="102">
        <v>1672.6795901999999</v>
      </c>
      <c r="F32" s="102">
        <v>1670.1024656</v>
      </c>
      <c r="G32" s="102">
        <v>32.060626964000001</v>
      </c>
      <c r="H32" s="102">
        <v>1927.2292652000001</v>
      </c>
      <c r="I32" s="102">
        <v>41.040843934000002</v>
      </c>
      <c r="J32" s="102">
        <v>92.380755664999995</v>
      </c>
      <c r="K32" s="102"/>
      <c r="L32" s="102">
        <v>99.539103179999998</v>
      </c>
      <c r="M32" s="102">
        <v>4.1059212650000001</v>
      </c>
      <c r="N32" s="102">
        <v>14.92231192</v>
      </c>
      <c r="O32" s="102">
        <v>11.789447923000001</v>
      </c>
      <c r="P32" s="28"/>
      <c r="Q32" s="28" t="s">
        <v>31</v>
      </c>
      <c r="R32" s="28">
        <v>113.08210446570401</v>
      </c>
      <c r="S32" s="28">
        <v>4.1235725593935699</v>
      </c>
      <c r="T32" s="28">
        <v>41.215918922831399</v>
      </c>
      <c r="U32" s="28">
        <v>41.215918922831399</v>
      </c>
      <c r="V32" s="28">
        <v>337.47629904723601</v>
      </c>
      <c r="W32" s="28">
        <v>92.759273038341604</v>
      </c>
      <c r="X32" s="28">
        <v>14.983645200173701</v>
      </c>
      <c r="Y32" s="28">
        <v>764.02341747661603</v>
      </c>
      <c r="Z32" s="28">
        <v>0</v>
      </c>
      <c r="AA32" s="28">
        <v>11842.273653579299</v>
      </c>
      <c r="AB32" s="28">
        <v>229.51543563446799</v>
      </c>
      <c r="AC32" s="28">
        <v>83.874332606787803</v>
      </c>
      <c r="AD32" s="28">
        <v>106.02808595566</v>
      </c>
      <c r="AE32" s="28">
        <v>60.810820785386497</v>
      </c>
      <c r="AF32" s="28">
        <v>99.9555385970271</v>
      </c>
      <c r="AG32" s="28">
        <v>99.9555385970271</v>
      </c>
      <c r="AH32" s="28">
        <v>0</v>
      </c>
      <c r="AI32" s="28">
        <v>41.128798554950798</v>
      </c>
      <c r="AJ32" s="28">
        <v>6.1927223963217699</v>
      </c>
      <c r="AK32" s="28">
        <v>25.7402083060393</v>
      </c>
      <c r="AL32" s="28">
        <v>0</v>
      </c>
      <c r="AM32" s="28">
        <v>11.8392964143975</v>
      </c>
      <c r="AN32" s="28">
        <v>83.606941471706406</v>
      </c>
      <c r="AO32" s="28">
        <v>0</v>
      </c>
      <c r="AP32" s="28">
        <v>179.701046828485</v>
      </c>
      <c r="AQ32" s="28">
        <v>19.9667874633972</v>
      </c>
      <c r="AR32" s="28">
        <v>199.667834291883</v>
      </c>
      <c r="AS32" s="28">
        <v>33.155489663671098</v>
      </c>
      <c r="AT32" s="28">
        <v>90.388440378712204</v>
      </c>
      <c r="AU32" s="28">
        <v>0.184476587657423</v>
      </c>
      <c r="AV32" s="28">
        <v>254.09753688926699</v>
      </c>
      <c r="AW32" s="28">
        <v>0.167706111442539</v>
      </c>
      <c r="AX32" s="28">
        <v>4.9724844197159301</v>
      </c>
      <c r="AY32" s="28">
        <v>93.5799959549595</v>
      </c>
      <c r="AZ32" s="28">
        <v>0.15093549826441099</v>
      </c>
      <c r="BA32" s="28">
        <v>0</v>
      </c>
      <c r="BB32" s="28">
        <v>16.2180205478485</v>
      </c>
      <c r="BC32" s="28">
        <v>1679.69608505874</v>
      </c>
      <c r="BD32" s="28">
        <v>1677.10868878613</v>
      </c>
      <c r="BE32" s="28">
        <v>2.5873962726114299</v>
      </c>
      <c r="BF32" s="28">
        <v>0.18950787284732401</v>
      </c>
      <c r="BG32" s="28">
        <v>0</v>
      </c>
      <c r="BH32" s="28">
        <v>41.0879911823938</v>
      </c>
      <c r="BI32" s="28">
        <v>1.57643690271554</v>
      </c>
      <c r="BJ32" s="28">
        <v>620.00942821442095</v>
      </c>
      <c r="BK32" s="28">
        <v>2.5155910285333198</v>
      </c>
      <c r="BL32" s="28">
        <v>3.18641587086426</v>
      </c>
      <c r="BM32" s="28">
        <v>885.82354907830199</v>
      </c>
      <c r="BN32" s="28">
        <v>30.686063721459899</v>
      </c>
      <c r="BO32" s="28">
        <v>0.57020075536191595</v>
      </c>
      <c r="BP32" s="28">
        <v>6.87594876080402</v>
      </c>
      <c r="BQ32" s="28">
        <v>0</v>
      </c>
      <c r="BR32" s="28">
        <v>32.194177051869197</v>
      </c>
      <c r="BS32" s="28">
        <v>9.6548364263595996</v>
      </c>
      <c r="BT32" s="28">
        <v>0</v>
      </c>
      <c r="BU32" s="28">
        <v>0</v>
      </c>
      <c r="BV32" s="28">
        <v>190.54917600143199</v>
      </c>
      <c r="BW32" s="28">
        <v>215.98542763430001</v>
      </c>
      <c r="BX32" s="28">
        <v>1935.1778856528699</v>
      </c>
      <c r="BY32" s="28">
        <v>50.9458551894583</v>
      </c>
      <c r="CA32" s="25">
        <f t="shared" si="0"/>
        <v>4.1478070434808438E-3</v>
      </c>
      <c r="CB32" s="25">
        <f t="shared" si="1"/>
        <v>4.2264899516793655E-3</v>
      </c>
      <c r="CC32" s="25">
        <f t="shared" si="2"/>
        <v>4.1359719605892709E-3</v>
      </c>
      <c r="CD32" s="25">
        <f t="shared" si="3"/>
        <v>4.1947632408793466E-3</v>
      </c>
      <c r="CE32" s="25">
        <f t="shared" si="4"/>
        <v>4.1950858288284419E-3</v>
      </c>
      <c r="CF32" s="25">
        <f t="shared" si="5"/>
        <v>4.1655482289587068E-3</v>
      </c>
      <c r="CG32" s="25">
        <f t="shared" si="6"/>
        <v>4.1243772063854281E-3</v>
      </c>
      <c r="CH32" s="25">
        <f t="shared" si="7"/>
        <v>4.2658720447597311E-3</v>
      </c>
      <c r="CI32" s="25">
        <f t="shared" si="8"/>
        <v>4.0973617353188248E-3</v>
      </c>
      <c r="CJ32" s="25"/>
      <c r="CK32" s="25">
        <f t="shared" si="9"/>
        <v>4.1836364174795502E-3</v>
      </c>
      <c r="CL32" s="25">
        <f t="shared" si="10"/>
        <v>4.2989851130449839E-3</v>
      </c>
      <c r="CM32" s="25">
        <f t="shared" si="11"/>
        <v>4.1101727736636501E-3</v>
      </c>
      <c r="CN32" s="25">
        <f t="shared" si="12"/>
        <v>4.2282294915820607E-3</v>
      </c>
    </row>
    <row r="33" spans="1:92" x14ac:dyDescent="0.3">
      <c r="A33" s="28" t="s">
        <v>32</v>
      </c>
      <c r="B33" s="102">
        <v>124201.23258</v>
      </c>
      <c r="C33" s="102">
        <v>862.55070336999995</v>
      </c>
      <c r="D33" s="102">
        <v>1837.9940351</v>
      </c>
      <c r="E33" s="102">
        <v>17927.441881999999</v>
      </c>
      <c r="F33" s="102">
        <v>17916.385868000001</v>
      </c>
      <c r="G33" s="102">
        <v>444.25363412000002</v>
      </c>
      <c r="H33" s="102">
        <v>19594.058239000002</v>
      </c>
      <c r="I33" s="102">
        <v>408.45801265</v>
      </c>
      <c r="J33" s="102">
        <v>1036.8951973999999</v>
      </c>
      <c r="K33" s="102"/>
      <c r="L33" s="102">
        <v>938.11307540999996</v>
      </c>
      <c r="M33" s="102">
        <v>38.373468041999999</v>
      </c>
      <c r="N33" s="102">
        <v>136.43942658</v>
      </c>
      <c r="O33" s="102">
        <v>114.51822610000001</v>
      </c>
      <c r="P33" s="28"/>
      <c r="Q33" s="28" t="s">
        <v>32</v>
      </c>
      <c r="R33" s="28">
        <v>1154.57440884229</v>
      </c>
      <c r="S33" s="28">
        <v>38.564068666420503</v>
      </c>
      <c r="T33" s="28">
        <v>410.4000223621</v>
      </c>
      <c r="U33" s="28">
        <v>410.4000223621</v>
      </c>
      <c r="V33" s="28">
        <v>3445.65263705704</v>
      </c>
      <c r="W33" s="28">
        <v>1041.0521140972101</v>
      </c>
      <c r="X33" s="28">
        <v>136.99755362784401</v>
      </c>
      <c r="Y33" s="28">
        <v>7716.4002816327902</v>
      </c>
      <c r="Z33" s="28">
        <v>0</v>
      </c>
      <c r="AA33" s="28">
        <v>124726.29523787501</v>
      </c>
      <c r="AB33" s="28">
        <v>2307.38470176173</v>
      </c>
      <c r="AC33" s="28">
        <v>844.92606981754295</v>
      </c>
      <c r="AD33" s="28">
        <v>1082.5530490408701</v>
      </c>
      <c r="AE33" s="28">
        <v>584.70410005967403</v>
      </c>
      <c r="AF33" s="28">
        <v>942.26302292999605</v>
      </c>
      <c r="AG33" s="28">
        <v>942.26302292999605</v>
      </c>
      <c r="AH33" s="28">
        <v>0</v>
      </c>
      <c r="AI33" s="28">
        <v>419.92649974829698</v>
      </c>
      <c r="AJ33" s="28">
        <v>63.228091020394203</v>
      </c>
      <c r="AK33" s="28">
        <v>262.80911974728201</v>
      </c>
      <c r="AL33" s="28">
        <v>0</v>
      </c>
      <c r="AM33" s="28">
        <v>115.047035381526</v>
      </c>
      <c r="AN33" s="28">
        <v>866.47748770879105</v>
      </c>
      <c r="AO33" s="28">
        <v>0</v>
      </c>
      <c r="AP33" s="28">
        <v>1661.22837930896</v>
      </c>
      <c r="AQ33" s="28">
        <v>184.580991621885</v>
      </c>
      <c r="AR33" s="28">
        <v>1845.80937093084</v>
      </c>
      <c r="AS33" s="28">
        <v>338.51945518687398</v>
      </c>
      <c r="AT33" s="28">
        <v>919.41850435516403</v>
      </c>
      <c r="AU33" s="28">
        <v>1.97928487477195</v>
      </c>
      <c r="AV33" s="28">
        <v>2591.2437133741901</v>
      </c>
      <c r="AW33" s="28">
        <v>1.7993489836141401</v>
      </c>
      <c r="AX33" s="28">
        <v>53.350713732039203</v>
      </c>
      <c r="AY33" s="28">
        <v>1004.03690287129</v>
      </c>
      <c r="AZ33" s="28">
        <v>1.6194146717703599</v>
      </c>
      <c r="BA33" s="28">
        <v>0</v>
      </c>
      <c r="BB33" s="28">
        <v>174.00607818790999</v>
      </c>
      <c r="BC33" s="28">
        <v>18005.1058333029</v>
      </c>
      <c r="BD33" s="28">
        <v>17994.006970894101</v>
      </c>
      <c r="BE33" s="28">
        <v>11.098862408803001</v>
      </c>
      <c r="BF33" s="28">
        <v>2.03326477760324</v>
      </c>
      <c r="BG33" s="28">
        <v>0</v>
      </c>
      <c r="BH33" s="28">
        <v>440.84058516609002</v>
      </c>
      <c r="BI33" s="28">
        <v>16.9138840803143</v>
      </c>
      <c r="BJ33" s="28">
        <v>6652.1950803992504</v>
      </c>
      <c r="BK33" s="28">
        <v>26.990245044285299</v>
      </c>
      <c r="BL33" s="28">
        <v>34.1876408020414</v>
      </c>
      <c r="BM33" s="28">
        <v>9504.1634108081507</v>
      </c>
      <c r="BN33" s="28">
        <v>310.29617476838803</v>
      </c>
      <c r="BO33" s="28">
        <v>6.1177877623858397</v>
      </c>
      <c r="BP33" s="28">
        <v>73.773328732617898</v>
      </c>
      <c r="BQ33" s="28">
        <v>0</v>
      </c>
      <c r="BR33" s="28">
        <v>446.115192945915</v>
      </c>
      <c r="BS33" s="28">
        <v>98.576420522404803</v>
      </c>
      <c r="BT33" s="28">
        <v>0</v>
      </c>
      <c r="BU33" s="28">
        <v>0</v>
      </c>
      <c r="BV33" s="28">
        <v>1945.4194670402601</v>
      </c>
      <c r="BW33" s="28">
        <v>2204.7397505387098</v>
      </c>
      <c r="BX33" s="28">
        <v>19675.360328246101</v>
      </c>
      <c r="BY33" s="28">
        <v>520.07328211396202</v>
      </c>
      <c r="CA33" s="25">
        <f t="shared" si="0"/>
        <v>4.2275156773247608E-3</v>
      </c>
      <c r="CB33" s="25">
        <f t="shared" si="1"/>
        <v>4.5525258091484739E-3</v>
      </c>
      <c r="CC33" s="25">
        <f t="shared" si="2"/>
        <v>4.2521007585396235E-3</v>
      </c>
      <c r="CD33" s="25">
        <f t="shared" si="3"/>
        <v>4.3321267927734115E-3</v>
      </c>
      <c r="CE33" s="25">
        <f t="shared" si="4"/>
        <v>4.3324085262495277E-3</v>
      </c>
      <c r="CF33" s="25">
        <f t="shared" si="5"/>
        <v>4.1903063541673729E-3</v>
      </c>
      <c r="CG33" s="25">
        <f t="shared" si="6"/>
        <v>4.1493236497723287E-3</v>
      </c>
      <c r="CH33" s="25">
        <f t="shared" si="7"/>
        <v>4.7544904297521376E-3</v>
      </c>
      <c r="CI33" s="25">
        <f t="shared" si="8"/>
        <v>4.0090037138117195E-3</v>
      </c>
      <c r="CJ33" s="25"/>
      <c r="CK33" s="25">
        <f t="shared" si="9"/>
        <v>4.4237178105447101E-3</v>
      </c>
      <c r="CL33" s="25">
        <f t="shared" si="10"/>
        <v>4.9669898017007724E-3</v>
      </c>
      <c r="CM33" s="25">
        <f t="shared" si="11"/>
        <v>4.0906581171884192E-3</v>
      </c>
      <c r="CN33" s="25">
        <f t="shared" si="12"/>
        <v>4.6176866297616736E-3</v>
      </c>
    </row>
    <row r="34" spans="1:92" x14ac:dyDescent="0.3">
      <c r="A34" s="28" t="s">
        <v>33</v>
      </c>
      <c r="B34" s="102">
        <v>38318.788168999999</v>
      </c>
      <c r="C34" s="102">
        <v>267.54311775000002</v>
      </c>
      <c r="D34" s="102">
        <v>648.91110147999996</v>
      </c>
      <c r="E34" s="102">
        <v>5408.7980965999996</v>
      </c>
      <c r="F34" s="102">
        <v>5400.8701345999998</v>
      </c>
      <c r="G34" s="102">
        <v>105.35009521000001</v>
      </c>
      <c r="H34" s="102">
        <v>6226.2027029000001</v>
      </c>
      <c r="I34" s="102">
        <v>131.25295636000001</v>
      </c>
      <c r="J34" s="102">
        <v>303.8139678</v>
      </c>
      <c r="K34" s="102"/>
      <c r="L34" s="102">
        <v>323.47155232</v>
      </c>
      <c r="M34" s="102">
        <v>12.956762546</v>
      </c>
      <c r="N34" s="102">
        <v>48.818760009000002</v>
      </c>
      <c r="O34" s="102">
        <v>38.245825488999998</v>
      </c>
      <c r="P34" s="28"/>
      <c r="Q34" s="28" t="s">
        <v>33</v>
      </c>
      <c r="R34" s="28">
        <v>362.425494837266</v>
      </c>
      <c r="S34" s="28">
        <v>13.0041269936223</v>
      </c>
      <c r="T34" s="28">
        <v>131.72926124523201</v>
      </c>
      <c r="U34" s="28">
        <v>131.72926124523201</v>
      </c>
      <c r="V34" s="28">
        <v>1081.60392643299</v>
      </c>
      <c r="W34" s="28">
        <v>304.87436710566999</v>
      </c>
      <c r="X34" s="28">
        <v>48.987819121313997</v>
      </c>
      <c r="Y34" s="28">
        <v>2483.5282581736901</v>
      </c>
      <c r="Z34" s="28">
        <v>0</v>
      </c>
      <c r="AA34" s="28">
        <v>38454.338900151102</v>
      </c>
      <c r="AB34" s="28">
        <v>750.46292815846004</v>
      </c>
      <c r="AC34" s="28">
        <v>273.54169022258202</v>
      </c>
      <c r="AD34" s="28">
        <v>339.81774445742502</v>
      </c>
      <c r="AE34" s="28">
        <v>209.849220242505</v>
      </c>
      <c r="AF34" s="28">
        <v>324.61585698787002</v>
      </c>
      <c r="AG34" s="28">
        <v>324.61585698787002</v>
      </c>
      <c r="AH34" s="28">
        <v>0</v>
      </c>
      <c r="AI34" s="28">
        <v>131.817359086766</v>
      </c>
      <c r="AJ34" s="28">
        <v>19.847539809381601</v>
      </c>
      <c r="AK34" s="28">
        <v>82.496814760292295</v>
      </c>
      <c r="AL34" s="28">
        <v>0</v>
      </c>
      <c r="AM34" s="28">
        <v>38.383135610020901</v>
      </c>
      <c r="AN34" s="28">
        <v>268.50499026447699</v>
      </c>
      <c r="AO34" s="28">
        <v>0</v>
      </c>
      <c r="AP34" s="28">
        <v>586.07246792856995</v>
      </c>
      <c r="AQ34" s="28">
        <v>65.119165713974496</v>
      </c>
      <c r="AR34" s="28">
        <v>651.19163364254405</v>
      </c>
      <c r="AS34" s="28">
        <v>106.262607102763</v>
      </c>
      <c r="AT34" s="28">
        <v>291.11989910542599</v>
      </c>
      <c r="AU34" s="28">
        <v>0.59621530385092303</v>
      </c>
      <c r="AV34" s="28">
        <v>815.66089340977203</v>
      </c>
      <c r="AW34" s="28">
        <v>0.54201390239476999</v>
      </c>
      <c r="AX34" s="28">
        <v>16.070717647999</v>
      </c>
      <c r="AY34" s="28">
        <v>302.44376253079503</v>
      </c>
      <c r="AZ34" s="28">
        <v>0.48781251662670799</v>
      </c>
      <c r="BA34" s="28">
        <v>0</v>
      </c>
      <c r="BB34" s="28">
        <v>52.415454427046299</v>
      </c>
      <c r="BC34" s="28">
        <v>5428.2495244677402</v>
      </c>
      <c r="BD34" s="28">
        <v>5420.2937507758998</v>
      </c>
      <c r="BE34" s="28">
        <v>7.9557736918368303</v>
      </c>
      <c r="BF34" s="28">
        <v>0.61247586238418805</v>
      </c>
      <c r="BG34" s="28">
        <v>0</v>
      </c>
      <c r="BH34" s="28">
        <v>132.79340953653301</v>
      </c>
      <c r="BI34" s="28">
        <v>5.0949323292823303</v>
      </c>
      <c r="BJ34" s="28">
        <v>2003.82558544728</v>
      </c>
      <c r="BK34" s="28">
        <v>8.1302101942712905</v>
      </c>
      <c r="BL34" s="28">
        <v>10.2982631164205</v>
      </c>
      <c r="BM34" s="28">
        <v>2862.9174763328301</v>
      </c>
      <c r="BN34" s="28">
        <v>99.592324297704906</v>
      </c>
      <c r="BO34" s="28">
        <v>1.8428472035582599</v>
      </c>
      <c r="BP34" s="28">
        <v>22.2225744246212</v>
      </c>
      <c r="BQ34" s="28">
        <v>0</v>
      </c>
      <c r="BR34" s="28">
        <v>105.728168217948</v>
      </c>
      <c r="BS34" s="28">
        <v>30.943540763850201</v>
      </c>
      <c r="BT34" s="28">
        <v>0</v>
      </c>
      <c r="BU34" s="28">
        <v>0</v>
      </c>
      <c r="BV34" s="28">
        <v>610.74736395807497</v>
      </c>
      <c r="BW34" s="28">
        <v>692.42887001794998</v>
      </c>
      <c r="BX34" s="28">
        <v>6248.1526559389704</v>
      </c>
      <c r="BY34" s="28">
        <v>163.31617469225901</v>
      </c>
      <c r="CA34" s="25">
        <f t="shared" si="0"/>
        <v>3.5374482761112917E-3</v>
      </c>
      <c r="CB34" s="25">
        <f t="shared" si="1"/>
        <v>3.5952055973862383E-3</v>
      </c>
      <c r="CC34" s="25">
        <f t="shared" si="2"/>
        <v>3.5143984396981058E-3</v>
      </c>
      <c r="CD34" s="25">
        <f t="shared" si="3"/>
        <v>3.5962569724996671E-3</v>
      </c>
      <c r="CE34" s="25">
        <f t="shared" si="4"/>
        <v>3.5963864510396171E-3</v>
      </c>
      <c r="CF34" s="25">
        <f t="shared" si="5"/>
        <v>3.5887296275751461E-3</v>
      </c>
      <c r="CG34" s="25">
        <f t="shared" si="6"/>
        <v>3.5254157447759614E-3</v>
      </c>
      <c r="CH34" s="25">
        <f t="shared" si="7"/>
        <v>3.6289078618967638E-3</v>
      </c>
      <c r="CI34" s="25">
        <f t="shared" si="8"/>
        <v>3.4902914877437351E-3</v>
      </c>
      <c r="CJ34" s="25"/>
      <c r="CK34" s="25">
        <f t="shared" si="9"/>
        <v>3.5375743544149231E-3</v>
      </c>
      <c r="CL34" s="25">
        <f t="shared" si="10"/>
        <v>3.6555773445830714E-3</v>
      </c>
      <c r="CM34" s="25">
        <f t="shared" si="11"/>
        <v>3.4629948053336119E-3</v>
      </c>
      <c r="CN34" s="25">
        <f t="shared" si="12"/>
        <v>3.5901989109999757E-3</v>
      </c>
    </row>
    <row r="35" spans="1:92" x14ac:dyDescent="0.3">
      <c r="A35" s="28" t="s">
        <v>34</v>
      </c>
      <c r="B35" s="102">
        <v>8065.2482376999997</v>
      </c>
      <c r="C35" s="102">
        <v>52.826719584999999</v>
      </c>
      <c r="D35" s="102">
        <v>118.85988273</v>
      </c>
      <c r="E35" s="102">
        <v>1202.0677427000001</v>
      </c>
      <c r="F35" s="102">
        <v>1200.382087</v>
      </c>
      <c r="G35" s="102">
        <v>27.447398464999999</v>
      </c>
      <c r="H35" s="102">
        <v>1353.4434487000001</v>
      </c>
      <c r="I35" s="102">
        <v>25.050212816999998</v>
      </c>
      <c r="J35" s="102">
        <v>64.392113085000005</v>
      </c>
      <c r="K35" s="102"/>
      <c r="L35" s="102">
        <v>56.570387879999998</v>
      </c>
      <c r="M35" s="102">
        <v>2.3743379987000002</v>
      </c>
      <c r="N35" s="102">
        <v>8.2026516974000003</v>
      </c>
      <c r="O35" s="102">
        <v>7.0040402745000003</v>
      </c>
      <c r="P35" s="28"/>
      <c r="Q35" s="28" t="s">
        <v>34</v>
      </c>
      <c r="R35" s="28">
        <v>82.6134528862476</v>
      </c>
      <c r="S35" s="28">
        <v>2.39183637307615</v>
      </c>
      <c r="T35" s="28">
        <v>25.230205478975599</v>
      </c>
      <c r="U35" s="28">
        <v>25.230205478975599</v>
      </c>
      <c r="V35" s="28">
        <v>246.547376104672</v>
      </c>
      <c r="W35" s="28">
        <v>64.829650980015401</v>
      </c>
      <c r="X35" s="28">
        <v>8.2640994164977197</v>
      </c>
      <c r="Y35" s="28">
        <v>531.73604123640905</v>
      </c>
      <c r="Z35" s="28">
        <v>0</v>
      </c>
      <c r="AA35" s="28">
        <v>8120.0841569439499</v>
      </c>
      <c r="AB35" s="28">
        <v>156.39706811236201</v>
      </c>
      <c r="AC35" s="28">
        <v>57.690931881284399</v>
      </c>
      <c r="AD35" s="28">
        <v>77.460108668418101</v>
      </c>
      <c r="AE35" s="28">
        <v>33.086350918369398</v>
      </c>
      <c r="AF35" s="28">
        <v>56.988521922163201</v>
      </c>
      <c r="AG35" s="28">
        <v>56.988521922163201</v>
      </c>
      <c r="AH35" s="28">
        <v>0</v>
      </c>
      <c r="AI35" s="28">
        <v>30.046825280980801</v>
      </c>
      <c r="AJ35" s="28">
        <v>4.5241678674813803</v>
      </c>
      <c r="AK35" s="28">
        <v>18.804822511356701</v>
      </c>
      <c r="AL35" s="28">
        <v>0</v>
      </c>
      <c r="AM35" s="28">
        <v>7.0549619897805798</v>
      </c>
      <c r="AN35" s="28">
        <v>53.200117588187602</v>
      </c>
      <c r="AO35" s="28">
        <v>0</v>
      </c>
      <c r="AP35" s="28">
        <v>107.754406867044</v>
      </c>
      <c r="AQ35" s="28">
        <v>11.972710242589899</v>
      </c>
      <c r="AR35" s="28">
        <v>119.72711710963399</v>
      </c>
      <c r="AS35" s="28">
        <v>24.222136398709399</v>
      </c>
      <c r="AT35" s="28">
        <v>64.952130483342899</v>
      </c>
      <c r="AU35" s="28">
        <v>0.132921330279931</v>
      </c>
      <c r="AV35" s="28">
        <v>184.66022377126501</v>
      </c>
      <c r="AW35" s="28">
        <v>0.12083755578410101</v>
      </c>
      <c r="AX35" s="28">
        <v>3.58283328957158</v>
      </c>
      <c r="AY35" s="28">
        <v>67.427352059723205</v>
      </c>
      <c r="AZ35" s="28">
        <v>0.108753824805304</v>
      </c>
      <c r="BA35" s="28">
        <v>0</v>
      </c>
      <c r="BB35" s="28">
        <v>11.685595594062899</v>
      </c>
      <c r="BC35" s="28">
        <v>1210.1086610909699</v>
      </c>
      <c r="BD35" s="28">
        <v>1208.4101384626699</v>
      </c>
      <c r="BE35" s="28">
        <v>1.69852262829963</v>
      </c>
      <c r="BF35" s="28">
        <v>0.136546457768812</v>
      </c>
      <c r="BG35" s="28">
        <v>0</v>
      </c>
      <c r="BH35" s="28">
        <v>29.605205417748301</v>
      </c>
      <c r="BI35" s="28">
        <v>1.1358733084541699</v>
      </c>
      <c r="BJ35" s="28">
        <v>446.73651285790601</v>
      </c>
      <c r="BK35" s="28">
        <v>1.81256348162723</v>
      </c>
      <c r="BL35" s="28">
        <v>2.2959141125569702</v>
      </c>
      <c r="BM35" s="28">
        <v>638.26404015630703</v>
      </c>
      <c r="BN35" s="28">
        <v>21.474489741216999</v>
      </c>
      <c r="BO35" s="28">
        <v>0.41084769464772902</v>
      </c>
      <c r="BP35" s="28">
        <v>4.9543413214283696</v>
      </c>
      <c r="BQ35" s="28">
        <v>0</v>
      </c>
      <c r="BR35" s="28">
        <v>27.619954954493199</v>
      </c>
      <c r="BS35" s="28">
        <v>7.0534568310772396</v>
      </c>
      <c r="BT35" s="28">
        <v>0</v>
      </c>
      <c r="BU35" s="28">
        <v>0</v>
      </c>
      <c r="BV35" s="28">
        <v>139.17676399435501</v>
      </c>
      <c r="BW35" s="28">
        <v>157.63890867616101</v>
      </c>
      <c r="BX35" s="28">
        <v>1362.5074229457</v>
      </c>
      <c r="BY35" s="28">
        <v>37.1919096345311</v>
      </c>
      <c r="CA35" s="25">
        <f t="shared" ref="CA35:CA51" si="13">+(AA35-B35)/B35</f>
        <v>6.7990367596655671E-3</v>
      </c>
      <c r="CB35" s="25">
        <f t="shared" ref="CB35:CB51" si="14">+(AN35-C35)/C35</f>
        <v>7.0683549181355622E-3</v>
      </c>
      <c r="CC35" s="25">
        <f t="shared" ref="CC35:CC51" si="15">+(AR35-D35)/D35</f>
        <v>7.2962749055035924E-3</v>
      </c>
      <c r="CD35" s="25">
        <f t="shared" ref="CD35:CD51" si="16">+(BC35-E35)/E35</f>
        <v>6.6892389715981554E-3</v>
      </c>
      <c r="CE35" s="25">
        <f t="shared" ref="CE35:CE51" si="17">+(BD35-F35)/F35</f>
        <v>6.6879134149141666E-3</v>
      </c>
      <c r="CF35" s="25">
        <f t="shared" ref="CF35:CF51" si="18">+(BR35-G35)/G35</f>
        <v>6.2868067337324574E-3</v>
      </c>
      <c r="CG35" s="25">
        <f t="shared" ref="CG35:CG51" si="19">+(BX35-H35)/H35</f>
        <v>6.6969730094049917E-3</v>
      </c>
      <c r="CH35" s="25">
        <f t="shared" ref="CH35:CH51" si="20">+(U35-I35)/I35</f>
        <v>7.1852747635521236E-3</v>
      </c>
      <c r="CI35" s="25">
        <f t="shared" ref="CI35:CI51" si="21">+(W35-J35)/J35</f>
        <v>6.7948988479043923E-3</v>
      </c>
      <c r="CJ35" s="25"/>
      <c r="CK35" s="25">
        <f t="shared" ref="CK35:CK51" si="22">+(AG35-L35)/L35</f>
        <v>7.3913942936041071E-3</v>
      </c>
      <c r="CL35" s="25">
        <f t="shared" ref="CL35:CL51" si="23">+(S35-M35)/M35</f>
        <v>7.3697908156844559E-3</v>
      </c>
      <c r="CM35" s="25">
        <f t="shared" ref="CM35:CM51" si="24">+(X35-N35)/N35</f>
        <v>7.4912017923663057E-3</v>
      </c>
      <c r="CN35" s="25">
        <f t="shared" ref="CN35:CN51" si="25">+(AM35-O35)/O35</f>
        <v>7.2703344476720035E-3</v>
      </c>
    </row>
    <row r="36" spans="1:92" x14ac:dyDescent="0.3">
      <c r="A36" s="28" t="s">
        <v>35</v>
      </c>
      <c r="B36" s="102">
        <v>109676.93906999999</v>
      </c>
      <c r="C36" s="102">
        <v>749.36758705</v>
      </c>
      <c r="D36" s="102">
        <v>1504.9616519000001</v>
      </c>
      <c r="E36" s="102">
        <v>16757.658470999999</v>
      </c>
      <c r="F36" s="102">
        <v>16737.774762000001</v>
      </c>
      <c r="G36" s="102">
        <v>443.59787270999999</v>
      </c>
      <c r="H36" s="102">
        <v>17773.457284</v>
      </c>
      <c r="I36" s="102">
        <v>353.38389238000002</v>
      </c>
      <c r="J36" s="102">
        <v>900.20601051000006</v>
      </c>
      <c r="K36" s="102"/>
      <c r="L36" s="102">
        <v>716.49820729999999</v>
      </c>
      <c r="M36" s="102">
        <v>32.984909758000001</v>
      </c>
      <c r="N36" s="102">
        <v>95.217319492000001</v>
      </c>
      <c r="O36" s="102">
        <v>94.584204810000003</v>
      </c>
      <c r="P36" s="28"/>
      <c r="Q36" s="28" t="s">
        <v>35</v>
      </c>
      <c r="R36" s="28">
        <v>1094.1527830094001</v>
      </c>
      <c r="S36" s="28">
        <v>33.270968522034103</v>
      </c>
      <c r="T36" s="28">
        <v>356.13991504144298</v>
      </c>
      <c r="U36" s="28">
        <v>356.13991504144298</v>
      </c>
      <c r="V36" s="28">
        <v>3265.3341602395799</v>
      </c>
      <c r="W36" s="28">
        <v>904.68543472771398</v>
      </c>
      <c r="X36" s="28">
        <v>95.793094544996293</v>
      </c>
      <c r="Y36" s="28">
        <v>6825.2190368230904</v>
      </c>
      <c r="Z36" s="28">
        <v>0</v>
      </c>
      <c r="AA36" s="28">
        <v>110308.49628818801</v>
      </c>
      <c r="AB36" s="28">
        <v>1978.6705359969301</v>
      </c>
      <c r="AC36" s="28">
        <v>734.61339996302104</v>
      </c>
      <c r="AD36" s="28">
        <v>1025.90062752637</v>
      </c>
      <c r="AE36" s="28">
        <v>345.00756418310999</v>
      </c>
      <c r="AF36" s="28">
        <v>721.59993666488299</v>
      </c>
      <c r="AG36" s="28">
        <v>721.59993666488299</v>
      </c>
      <c r="AH36" s="28">
        <v>0</v>
      </c>
      <c r="AI36" s="28">
        <v>397.94506250008499</v>
      </c>
      <c r="AJ36" s="28">
        <v>59.919197135808403</v>
      </c>
      <c r="AK36" s="28">
        <v>249.05568581077</v>
      </c>
      <c r="AL36" s="28">
        <v>0</v>
      </c>
      <c r="AM36" s="28">
        <v>95.294767428161904</v>
      </c>
      <c r="AN36" s="28">
        <v>754.62515330831002</v>
      </c>
      <c r="AO36" s="28">
        <v>0</v>
      </c>
      <c r="AP36" s="28">
        <v>1362.8387776142599</v>
      </c>
      <c r="AQ36" s="28">
        <v>151.42651634627899</v>
      </c>
      <c r="AR36" s="28">
        <v>1514.26529396054</v>
      </c>
      <c r="AS36" s="28">
        <v>320.80396965880902</v>
      </c>
      <c r="AT36" s="28">
        <v>851.34709681487197</v>
      </c>
      <c r="AU36" s="28">
        <v>1.8519138844888301</v>
      </c>
      <c r="AV36" s="28">
        <v>2437.6818811408898</v>
      </c>
      <c r="AW36" s="28">
        <v>1.68355819617828</v>
      </c>
      <c r="AX36" s="28">
        <v>49.917500040234302</v>
      </c>
      <c r="AY36" s="28">
        <v>939.42550369549701</v>
      </c>
      <c r="AZ36" s="28">
        <v>1.5152024800895001</v>
      </c>
      <c r="BA36" s="28">
        <v>0</v>
      </c>
      <c r="BB36" s="28">
        <v>162.80848998825999</v>
      </c>
      <c r="BC36" s="28">
        <v>16856.030219803699</v>
      </c>
      <c r="BD36" s="28">
        <v>16836.063335348899</v>
      </c>
      <c r="BE36" s="28">
        <v>19.966884454831099</v>
      </c>
      <c r="BF36" s="28">
        <v>1.90242149131654</v>
      </c>
      <c r="BG36" s="28">
        <v>0</v>
      </c>
      <c r="BH36" s="28">
        <v>412.471759740295</v>
      </c>
      <c r="BI36" s="28">
        <v>15.825447757623801</v>
      </c>
      <c r="BJ36" s="28">
        <v>6224.1156276834299</v>
      </c>
      <c r="BK36" s="28">
        <v>25.2533746192893</v>
      </c>
      <c r="BL36" s="28">
        <v>31.987612066998398</v>
      </c>
      <c r="BM36" s="28">
        <v>8892.5549392902194</v>
      </c>
      <c r="BN36" s="28">
        <v>276.65847886064</v>
      </c>
      <c r="BO36" s="28">
        <v>5.7240981855961</v>
      </c>
      <c r="BP36" s="28">
        <v>69.025886229379793</v>
      </c>
      <c r="BQ36" s="28">
        <v>0</v>
      </c>
      <c r="BR36" s="28">
        <v>445.889046564041</v>
      </c>
      <c r="BS36" s="28">
        <v>93.417691473745606</v>
      </c>
      <c r="BT36" s="28">
        <v>0</v>
      </c>
      <c r="BU36" s="28">
        <v>0</v>
      </c>
      <c r="BV36" s="28">
        <v>1843.0346144760999</v>
      </c>
      <c r="BW36" s="28">
        <v>2086.5598295746199</v>
      </c>
      <c r="BX36" s="28">
        <v>17869.972550141301</v>
      </c>
      <c r="BY36" s="28">
        <v>492.35504844670601</v>
      </c>
      <c r="CA36" s="25">
        <f t="shared" si="13"/>
        <v>5.7583410290556036E-3</v>
      </c>
      <c r="CB36" s="25">
        <f t="shared" si="14"/>
        <v>7.0160043604330872E-3</v>
      </c>
      <c r="CC36" s="25">
        <f t="shared" si="15"/>
        <v>6.1819794868488197E-3</v>
      </c>
      <c r="CD36" s="25">
        <f t="shared" si="16"/>
        <v>5.870256215922855E-3</v>
      </c>
      <c r="CE36" s="25">
        <f t="shared" si="17"/>
        <v>5.8722604854286988E-3</v>
      </c>
      <c r="CF36" s="25">
        <f t="shared" si="18"/>
        <v>5.1649793540350219E-3</v>
      </c>
      <c r="CG36" s="25">
        <f t="shared" si="19"/>
        <v>5.4303034350095805E-3</v>
      </c>
      <c r="CH36" s="25">
        <f t="shared" si="20"/>
        <v>7.7989481718633482E-3</v>
      </c>
      <c r="CI36" s="25">
        <f t="shared" si="21"/>
        <v>4.9759990106888613E-3</v>
      </c>
      <c r="CJ36" s="25"/>
      <c r="CK36" s="25">
        <f t="shared" si="22"/>
        <v>7.1203658472614841E-3</v>
      </c>
      <c r="CL36" s="25">
        <f t="shared" si="23"/>
        <v>8.6724131165683439E-3</v>
      </c>
      <c r="CM36" s="25">
        <f t="shared" si="24"/>
        <v>6.0469571719530251E-3</v>
      </c>
      <c r="CN36" s="25">
        <f t="shared" si="25"/>
        <v>7.5124870964372341E-3</v>
      </c>
    </row>
    <row r="37" spans="1:92" x14ac:dyDescent="0.3">
      <c r="A37" s="28" t="s">
        <v>36</v>
      </c>
      <c r="B37" s="102">
        <v>8877.1229807</v>
      </c>
      <c r="C37" s="102">
        <v>67.140898386999993</v>
      </c>
      <c r="D37" s="102">
        <v>150.81160349000001</v>
      </c>
      <c r="E37" s="102">
        <v>1292.4873309</v>
      </c>
      <c r="F37" s="102">
        <v>1289.8341835000001</v>
      </c>
      <c r="G37" s="102">
        <v>25.589233372999999</v>
      </c>
      <c r="H37" s="102">
        <v>1434.8196895000001</v>
      </c>
      <c r="I37" s="102">
        <v>33.794206238000001</v>
      </c>
      <c r="J37" s="102">
        <v>67.971231525999997</v>
      </c>
      <c r="K37" s="102"/>
      <c r="L37" s="102">
        <v>74.842577328000004</v>
      </c>
      <c r="M37" s="102">
        <v>3.4941674915999998</v>
      </c>
      <c r="N37" s="102">
        <v>10.517590995999999</v>
      </c>
      <c r="O37" s="102">
        <v>9.2674372511000005</v>
      </c>
      <c r="P37" s="28"/>
      <c r="Q37" s="28" t="s">
        <v>36</v>
      </c>
      <c r="R37" s="28">
        <v>85.766670465057004</v>
      </c>
      <c r="S37" s="28">
        <v>3.51142021765276</v>
      </c>
      <c r="T37" s="28">
        <v>33.960024875507699</v>
      </c>
      <c r="U37" s="28">
        <v>33.960024875507699</v>
      </c>
      <c r="V37" s="28">
        <v>255.95757634619099</v>
      </c>
      <c r="W37" s="28">
        <v>68.2923643918393</v>
      </c>
      <c r="X37" s="28">
        <v>10.5678997166752</v>
      </c>
      <c r="Y37" s="28">
        <v>552.36502934130499</v>
      </c>
      <c r="Z37" s="28">
        <v>0</v>
      </c>
      <c r="AA37" s="28">
        <v>8919.5269034192606</v>
      </c>
      <c r="AB37" s="28">
        <v>162.50887283154901</v>
      </c>
      <c r="AC37" s="28">
        <v>59.938105287654103</v>
      </c>
      <c r="AD37" s="28">
        <v>80.416577346207205</v>
      </c>
      <c r="AE37" s="28">
        <v>34.492415573876102</v>
      </c>
      <c r="AF37" s="28">
        <v>75.205626249458405</v>
      </c>
      <c r="AG37" s="28">
        <v>75.205626249458405</v>
      </c>
      <c r="AH37" s="28">
        <v>0</v>
      </c>
      <c r="AI37" s="28">
        <v>31.193658541850699</v>
      </c>
      <c r="AJ37" s="28">
        <v>4.6968475196952699</v>
      </c>
      <c r="AK37" s="28">
        <v>19.5225651361548</v>
      </c>
      <c r="AL37" s="28">
        <v>0</v>
      </c>
      <c r="AM37" s="28">
        <v>9.3126877424074994</v>
      </c>
      <c r="AN37" s="28">
        <v>67.467622190258894</v>
      </c>
      <c r="AO37" s="28">
        <v>0</v>
      </c>
      <c r="AP37" s="28">
        <v>136.38013347270899</v>
      </c>
      <c r="AQ37" s="28">
        <v>15.153341524978901</v>
      </c>
      <c r="AR37" s="28">
        <v>151.53347499768799</v>
      </c>
      <c r="AS37" s="28">
        <v>25.146654318530299</v>
      </c>
      <c r="AT37" s="28">
        <v>67.444855709716805</v>
      </c>
      <c r="AU37" s="28">
        <v>0.14256029652275901</v>
      </c>
      <c r="AV37" s="28">
        <v>191.720598000575</v>
      </c>
      <c r="AW37" s="28">
        <v>0.12960026569663199</v>
      </c>
      <c r="AX37" s="28">
        <v>3.8426474456367701</v>
      </c>
      <c r="AY37" s="28">
        <v>72.316947892656898</v>
      </c>
      <c r="AZ37" s="28">
        <v>0.116640280702392</v>
      </c>
      <c r="BA37" s="28">
        <v>0</v>
      </c>
      <c r="BB37" s="28">
        <v>12.5329930742902</v>
      </c>
      <c r="BC37" s="28">
        <v>1298.70501062162</v>
      </c>
      <c r="BD37" s="28">
        <v>1296.0396671906401</v>
      </c>
      <c r="BE37" s="28">
        <v>2.6653434309834201</v>
      </c>
      <c r="BF37" s="28">
        <v>0.14644827482046099</v>
      </c>
      <c r="BG37" s="28">
        <v>0</v>
      </c>
      <c r="BH37" s="28">
        <v>31.752066866846299</v>
      </c>
      <c r="BI37" s="28">
        <v>1.2182428517997901</v>
      </c>
      <c r="BJ37" s="28">
        <v>479.13223898344802</v>
      </c>
      <c r="BK37" s="28">
        <v>1.9440034757960001</v>
      </c>
      <c r="BL37" s="28">
        <v>2.4624046531964199</v>
      </c>
      <c r="BM37" s="28">
        <v>684.54861936925704</v>
      </c>
      <c r="BN37" s="28">
        <v>22.306042113666699</v>
      </c>
      <c r="BO37" s="28">
        <v>0.44064093608690602</v>
      </c>
      <c r="BP37" s="28">
        <v>5.3136125238843199</v>
      </c>
      <c r="BQ37" s="28">
        <v>0</v>
      </c>
      <c r="BR37" s="28">
        <v>25.7108696325975</v>
      </c>
      <c r="BS37" s="28">
        <v>7.3226702684424296</v>
      </c>
      <c r="BT37" s="28">
        <v>0</v>
      </c>
      <c r="BU37" s="28">
        <v>0</v>
      </c>
      <c r="BV37" s="28">
        <v>144.48929562248901</v>
      </c>
      <c r="BW37" s="28">
        <v>163.657601365972</v>
      </c>
      <c r="BX37" s="28">
        <v>1441.6231065350501</v>
      </c>
      <c r="BY37" s="28">
        <v>38.611783803732799</v>
      </c>
      <c r="CA37" s="25">
        <f t="shared" si="13"/>
        <v>4.77676413985164E-3</v>
      </c>
      <c r="CB37" s="25">
        <f t="shared" si="14"/>
        <v>4.8662411601296321E-3</v>
      </c>
      <c r="CC37" s="25">
        <f t="shared" si="15"/>
        <v>4.7865780283666611E-3</v>
      </c>
      <c r="CD37" s="25">
        <f t="shared" si="16"/>
        <v>4.8106310777456113E-3</v>
      </c>
      <c r="CE37" s="25">
        <f t="shared" si="17"/>
        <v>4.8110708880433339E-3</v>
      </c>
      <c r="CF37" s="25">
        <f t="shared" si="18"/>
        <v>4.7534155410002858E-3</v>
      </c>
      <c r="CG37" s="25">
        <f t="shared" si="19"/>
        <v>4.7416529650640537E-3</v>
      </c>
      <c r="CH37" s="25">
        <f t="shared" si="20"/>
        <v>4.9067179249572875E-3</v>
      </c>
      <c r="CI37" s="25">
        <f t="shared" si="21"/>
        <v>4.724540936358713E-3</v>
      </c>
      <c r="CJ37" s="25"/>
      <c r="CK37" s="25">
        <f t="shared" si="22"/>
        <v>4.8508340361840653E-3</v>
      </c>
      <c r="CL37" s="25">
        <f t="shared" si="23"/>
        <v>4.9375784344155909E-3</v>
      </c>
      <c r="CM37" s="25">
        <f t="shared" si="24"/>
        <v>4.7832931223826657E-3</v>
      </c>
      <c r="CN37" s="25">
        <f t="shared" si="25"/>
        <v>4.8827405119066655E-3</v>
      </c>
    </row>
    <row r="38" spans="1:92" x14ac:dyDescent="0.3">
      <c r="A38" s="28" t="s">
        <v>37</v>
      </c>
      <c r="B38" s="102">
        <v>41674.546335999999</v>
      </c>
      <c r="C38" s="102">
        <v>344.64480086999998</v>
      </c>
      <c r="D38" s="102">
        <v>668.48397870999997</v>
      </c>
      <c r="E38" s="102">
        <v>6351.0309606999999</v>
      </c>
      <c r="F38" s="102">
        <v>6349.9972416000001</v>
      </c>
      <c r="G38" s="102">
        <v>108.25004842</v>
      </c>
      <c r="H38" s="102">
        <v>7290.3462280000003</v>
      </c>
      <c r="I38" s="102">
        <v>172.97052897</v>
      </c>
      <c r="J38" s="102">
        <v>365.77193506999998</v>
      </c>
      <c r="K38" s="102"/>
      <c r="L38" s="102">
        <v>378.02862067000001</v>
      </c>
      <c r="M38" s="102">
        <v>17.776783668</v>
      </c>
      <c r="N38" s="102">
        <v>64.121029277999995</v>
      </c>
      <c r="O38" s="102">
        <v>42.591822587000003</v>
      </c>
      <c r="P38" s="28"/>
      <c r="Q38" s="28" t="s">
        <v>37</v>
      </c>
      <c r="R38" s="28">
        <v>389.22685186191899</v>
      </c>
      <c r="S38" s="28">
        <v>17.932699230027001</v>
      </c>
      <c r="T38" s="28">
        <v>173.48853731441901</v>
      </c>
      <c r="U38" s="28">
        <v>173.48853731441901</v>
      </c>
      <c r="V38" s="28">
        <v>1161.5890839961401</v>
      </c>
      <c r="W38" s="28">
        <v>367.879782195975</v>
      </c>
      <c r="X38" s="28">
        <v>64.558867776864602</v>
      </c>
      <c r="Y38" s="28">
        <v>3211.3674041560698</v>
      </c>
      <c r="Z38" s="28">
        <v>0</v>
      </c>
      <c r="AA38" s="28">
        <v>41978.910652411498</v>
      </c>
      <c r="AB38" s="28">
        <v>1038.1678600268499</v>
      </c>
      <c r="AC38" s="28">
        <v>367.571512967974</v>
      </c>
      <c r="AD38" s="28">
        <v>364.94734916134502</v>
      </c>
      <c r="AE38" s="28">
        <v>458.842294732543</v>
      </c>
      <c r="AF38" s="28">
        <v>377.66762972476602</v>
      </c>
      <c r="AG38" s="28">
        <v>377.66762972476602</v>
      </c>
      <c r="AH38" s="28">
        <v>0</v>
      </c>
      <c r="AI38" s="28">
        <v>141.571645243771</v>
      </c>
      <c r="AJ38" s="28">
        <v>21.315259505775298</v>
      </c>
      <c r="AK38" s="28">
        <v>88.597487288524405</v>
      </c>
      <c r="AL38" s="28">
        <v>0</v>
      </c>
      <c r="AM38" s="28">
        <v>38.469199606759503</v>
      </c>
      <c r="AN38" s="28">
        <v>347.41203675898498</v>
      </c>
      <c r="AO38" s="28">
        <v>0</v>
      </c>
      <c r="AP38" s="28">
        <v>606.12035216477295</v>
      </c>
      <c r="AQ38" s="28">
        <v>67.346727523118204</v>
      </c>
      <c r="AR38" s="28">
        <v>673.46707968789099</v>
      </c>
      <c r="AS38" s="28">
        <v>114.120728809177</v>
      </c>
      <c r="AT38" s="28">
        <v>334.93105437204599</v>
      </c>
      <c r="AU38" s="28">
        <v>0.70364398766513903</v>
      </c>
      <c r="AV38" s="28">
        <v>896.02861055962796</v>
      </c>
      <c r="AW38" s="28">
        <v>0.63967604328775196</v>
      </c>
      <c r="AX38" s="28">
        <v>18.9663960361998</v>
      </c>
      <c r="AY38" s="28">
        <v>356.93924054189603</v>
      </c>
      <c r="AZ38" s="28">
        <v>0.57570830035769904</v>
      </c>
      <c r="BA38" s="28">
        <v>0</v>
      </c>
      <c r="BB38" s="28">
        <v>61.859866997249704</v>
      </c>
      <c r="BC38" s="28">
        <v>6397.9826391717697</v>
      </c>
      <c r="BD38" s="28">
        <v>6396.9430394360097</v>
      </c>
      <c r="BE38" s="28">
        <v>1.0395997357595199</v>
      </c>
      <c r="BF38" s="28">
        <v>0.72283389700005996</v>
      </c>
      <c r="BG38" s="28">
        <v>0</v>
      </c>
      <c r="BH38" s="28">
        <v>156.72063183837901</v>
      </c>
      <c r="BI38" s="28">
        <v>6.0129529829086703</v>
      </c>
      <c r="BJ38" s="28">
        <v>2364.8827002011699</v>
      </c>
      <c r="BK38" s="28">
        <v>9.5951415373931397</v>
      </c>
      <c r="BL38" s="28">
        <v>12.153845576811699</v>
      </c>
      <c r="BM38" s="28">
        <v>3378.7687860359201</v>
      </c>
      <c r="BN38" s="28">
        <v>126.38483885129401</v>
      </c>
      <c r="BO38" s="28">
        <v>2.17489892014307</v>
      </c>
      <c r="BP38" s="28">
        <v>26.226716539625301</v>
      </c>
      <c r="BQ38" s="28">
        <v>0</v>
      </c>
      <c r="BR38" s="28">
        <v>109.04480323708999</v>
      </c>
      <c r="BS38" s="28">
        <v>33.231806993969002</v>
      </c>
      <c r="BT38" s="28">
        <v>0</v>
      </c>
      <c r="BU38" s="28">
        <v>0</v>
      </c>
      <c r="BV38" s="28">
        <v>656.55622399476499</v>
      </c>
      <c r="BW38" s="28">
        <v>746.76178286496099</v>
      </c>
      <c r="BX38" s="28">
        <v>7340.4451097295396</v>
      </c>
      <c r="BY38" s="28">
        <v>175.95368385197801</v>
      </c>
      <c r="CA38" s="25">
        <f t="shared" si="13"/>
        <v>7.3033624399308035E-3</v>
      </c>
      <c r="CB38" s="25">
        <f t="shared" si="14"/>
        <v>8.0292401974425848E-3</v>
      </c>
      <c r="CC38" s="25">
        <f t="shared" si="15"/>
        <v>7.4543311980447167E-3</v>
      </c>
      <c r="CD38" s="25">
        <f t="shared" si="16"/>
        <v>7.3927648538175093E-3</v>
      </c>
      <c r="CE38" s="25">
        <f t="shared" si="17"/>
        <v>7.3930422407838389E-3</v>
      </c>
      <c r="CF38" s="25">
        <f t="shared" si="18"/>
        <v>7.3418426013669861E-3</v>
      </c>
      <c r="CG38" s="25">
        <f t="shared" si="19"/>
        <v>6.871948212435329E-3</v>
      </c>
      <c r="CH38" s="25">
        <f t="shared" si="20"/>
        <v>2.9947780555660158E-3</v>
      </c>
      <c r="CI38" s="25">
        <f t="shared" si="21"/>
        <v>5.762736076434136E-3</v>
      </c>
      <c r="CJ38" s="25"/>
      <c r="CK38" s="25">
        <f t="shared" si="22"/>
        <v>-9.549301970686511E-4</v>
      </c>
      <c r="CL38" s="25">
        <f t="shared" si="23"/>
        <v>8.7707408122238047E-3</v>
      </c>
      <c r="CM38" s="25">
        <f t="shared" si="24"/>
        <v>6.8283136405427368E-3</v>
      </c>
      <c r="CN38" s="25">
        <f t="shared" si="25"/>
        <v>-9.6793767672642847E-2</v>
      </c>
    </row>
    <row r="39" spans="1:92" x14ac:dyDescent="0.3">
      <c r="A39" s="28" t="s">
        <v>130</v>
      </c>
      <c r="B39" s="102">
        <v>145391.60373999999</v>
      </c>
      <c r="C39" s="102">
        <v>975.08129527000006</v>
      </c>
      <c r="D39" s="102">
        <v>2072.4130983999999</v>
      </c>
      <c r="E39" s="102">
        <v>21347.243567000001</v>
      </c>
      <c r="F39" s="102">
        <v>21331.859240000002</v>
      </c>
      <c r="G39" s="102">
        <v>543.86137726000004</v>
      </c>
      <c r="H39" s="102">
        <v>23327.792496999999</v>
      </c>
      <c r="I39" s="102">
        <v>455.36661458999998</v>
      </c>
      <c r="J39" s="102">
        <v>1216.5297877</v>
      </c>
      <c r="K39" s="102"/>
      <c r="L39" s="102">
        <v>1028.0674918</v>
      </c>
      <c r="M39" s="102">
        <v>41.862004130000003</v>
      </c>
      <c r="N39" s="102">
        <v>148.51030388000001</v>
      </c>
      <c r="O39" s="102">
        <v>127.27345883</v>
      </c>
      <c r="P39" s="28"/>
      <c r="Q39" s="28" t="s">
        <v>130</v>
      </c>
      <c r="R39" s="28">
        <v>1393.16118310402</v>
      </c>
      <c r="S39" s="28">
        <v>42.005592133327802</v>
      </c>
      <c r="T39" s="28">
        <v>456.92747461531297</v>
      </c>
      <c r="U39" s="28">
        <v>456.92747461531297</v>
      </c>
      <c r="V39" s="28">
        <v>4157.6784586596004</v>
      </c>
      <c r="W39" s="28">
        <v>1220.60974437903</v>
      </c>
      <c r="X39" s="28">
        <v>148.979383968614</v>
      </c>
      <c r="Y39" s="28">
        <v>9165.0285274913604</v>
      </c>
      <c r="Z39" s="28">
        <v>0</v>
      </c>
      <c r="AA39" s="28">
        <v>145888.414790985</v>
      </c>
      <c r="AB39" s="28">
        <v>2721.9257658535898</v>
      </c>
      <c r="AC39" s="28">
        <v>999.73525576783504</v>
      </c>
      <c r="AD39" s="28">
        <v>1306.2568564476901</v>
      </c>
      <c r="AE39" s="28">
        <v>642.92282067195094</v>
      </c>
      <c r="AF39" s="28">
        <v>1031.4372424846699</v>
      </c>
      <c r="AG39" s="28">
        <v>1031.4372424846699</v>
      </c>
      <c r="AH39" s="28">
        <v>0</v>
      </c>
      <c r="AI39" s="28">
        <v>506.70034844219703</v>
      </c>
      <c r="AJ39" s="28">
        <v>76.293818035444602</v>
      </c>
      <c r="AK39" s="28">
        <v>317.11716832556903</v>
      </c>
      <c r="AL39" s="28">
        <v>0</v>
      </c>
      <c r="AM39" s="28">
        <v>127.701894779348</v>
      </c>
      <c r="AN39" s="28">
        <v>978.40554929545794</v>
      </c>
      <c r="AO39" s="28">
        <v>0</v>
      </c>
      <c r="AP39" s="28">
        <v>1871.2708131532099</v>
      </c>
      <c r="AQ39" s="28">
        <v>207.91897992349899</v>
      </c>
      <c r="AR39" s="28">
        <v>2079.18979307671</v>
      </c>
      <c r="AS39" s="28">
        <v>408.47265436295999</v>
      </c>
      <c r="AT39" s="28">
        <v>1103.43602529134</v>
      </c>
      <c r="AU39" s="28">
        <v>2.3546816117991298</v>
      </c>
      <c r="AV39" s="28">
        <v>3121.3338135788599</v>
      </c>
      <c r="AW39" s="28">
        <v>2.1406197851044699</v>
      </c>
      <c r="AX39" s="28">
        <v>63.469373233794599</v>
      </c>
      <c r="AY39" s="28">
        <v>1194.46578256915</v>
      </c>
      <c r="AZ39" s="28">
        <v>1.9265579653874301</v>
      </c>
      <c r="BA39" s="28">
        <v>0</v>
      </c>
      <c r="BB39" s="28">
        <v>207.00863187717999</v>
      </c>
      <c r="BC39" s="28">
        <v>21422.240527743099</v>
      </c>
      <c r="BD39" s="28">
        <v>21406.8082721194</v>
      </c>
      <c r="BE39" s="28">
        <v>15.4322556237029</v>
      </c>
      <c r="BF39" s="28">
        <v>2.4188999325385598</v>
      </c>
      <c r="BG39" s="28">
        <v>0</v>
      </c>
      <c r="BH39" s="28">
        <v>524.45183367560003</v>
      </c>
      <c r="BI39" s="28">
        <v>20.121825350066398</v>
      </c>
      <c r="BJ39" s="28">
        <v>7913.8718658266998</v>
      </c>
      <c r="BK39" s="28">
        <v>32.109293241069899</v>
      </c>
      <c r="BL39" s="28">
        <v>40.6717837158903</v>
      </c>
      <c r="BM39" s="28">
        <v>11306.7536061552</v>
      </c>
      <c r="BN39" s="28">
        <v>369.20749659774998</v>
      </c>
      <c r="BO39" s="28">
        <v>7.2781093661160599</v>
      </c>
      <c r="BP39" s="28">
        <v>87.7654078137314</v>
      </c>
      <c r="BQ39" s="28">
        <v>0</v>
      </c>
      <c r="BR39" s="28">
        <v>545.78378579010803</v>
      </c>
      <c r="BS39" s="28">
        <v>118.94669540874099</v>
      </c>
      <c r="BT39" s="28">
        <v>0</v>
      </c>
      <c r="BU39" s="28">
        <v>0</v>
      </c>
      <c r="BV39" s="28">
        <v>2347.2569589562499</v>
      </c>
      <c r="BW39" s="28">
        <v>2659.4984867026601</v>
      </c>
      <c r="BX39" s="28">
        <v>23408.143547567401</v>
      </c>
      <c r="BY39" s="28">
        <v>627.39349791001598</v>
      </c>
      <c r="CA39" s="25">
        <f t="shared" si="13"/>
        <v>3.4170546180468764E-3</v>
      </c>
      <c r="CB39" s="25">
        <f t="shared" si="14"/>
        <v>3.409207049282392E-3</v>
      </c>
      <c r="CC39" s="25">
        <f t="shared" si="15"/>
        <v>3.2699536023691649E-3</v>
      </c>
      <c r="CD39" s="25">
        <f t="shared" si="16"/>
        <v>3.5131917855208677E-3</v>
      </c>
      <c r="CE39" s="25">
        <f t="shared" si="17"/>
        <v>3.513478655384138E-3</v>
      </c>
      <c r="CF39" s="25">
        <f t="shared" si="18"/>
        <v>3.5347399364764123E-3</v>
      </c>
      <c r="CG39" s="25">
        <f t="shared" si="19"/>
        <v>3.4444343834820817E-3</v>
      </c>
      <c r="CH39" s="25">
        <f t="shared" si="20"/>
        <v>3.4276997375364193E-3</v>
      </c>
      <c r="CI39" s="25">
        <f t="shared" si="21"/>
        <v>3.3537663609072674E-3</v>
      </c>
      <c r="CJ39" s="25"/>
      <c r="CK39" s="25">
        <f t="shared" si="22"/>
        <v>3.277752396168075E-3</v>
      </c>
      <c r="CL39" s="25">
        <f t="shared" si="23"/>
        <v>3.4300317510335986E-3</v>
      </c>
      <c r="CM39" s="25">
        <f t="shared" si="24"/>
        <v>3.1585693137697762E-3</v>
      </c>
      <c r="CN39" s="25">
        <f t="shared" si="25"/>
        <v>3.3662631100508113E-3</v>
      </c>
    </row>
    <row r="40" spans="1:92" x14ac:dyDescent="0.3">
      <c r="A40" s="28" t="s">
        <v>39</v>
      </c>
      <c r="B40" s="102">
        <v>8559.6354850000007</v>
      </c>
      <c r="C40" s="102">
        <v>57.468018209999997</v>
      </c>
      <c r="D40" s="102">
        <v>138.792776</v>
      </c>
      <c r="E40" s="102">
        <v>1256.6597320000001</v>
      </c>
      <c r="F40" s="102">
        <v>1254.240022</v>
      </c>
      <c r="G40" s="102">
        <v>27.697554329999999</v>
      </c>
      <c r="H40" s="102">
        <v>1409.0556463</v>
      </c>
      <c r="I40" s="102">
        <v>27.62146143</v>
      </c>
      <c r="J40" s="102">
        <v>69.220597894999997</v>
      </c>
      <c r="K40" s="102"/>
      <c r="L40" s="102">
        <v>64.311357200000003</v>
      </c>
      <c r="M40" s="102">
        <v>2.6348780280000001</v>
      </c>
      <c r="N40" s="102">
        <v>9.3816064815000004</v>
      </c>
      <c r="O40" s="102">
        <v>7.9776006849999996</v>
      </c>
      <c r="P40" s="28"/>
      <c r="Q40" s="28" t="s">
        <v>39</v>
      </c>
      <c r="R40" s="28">
        <v>84.030131772459001</v>
      </c>
      <c r="S40" s="28">
        <v>2.6489429039378498</v>
      </c>
      <c r="T40" s="28">
        <v>27.756631226933401</v>
      </c>
      <c r="U40" s="28">
        <v>27.756631226933401</v>
      </c>
      <c r="V40" s="28">
        <v>250.77509025678299</v>
      </c>
      <c r="W40" s="28">
        <v>69.439547705730902</v>
      </c>
      <c r="X40" s="28">
        <v>9.4126200373888906</v>
      </c>
      <c r="Y40" s="28">
        <v>556.22078315560304</v>
      </c>
      <c r="Z40" s="28">
        <v>0</v>
      </c>
      <c r="AA40" s="28">
        <v>8590.9659380611301</v>
      </c>
      <c r="AB40" s="28">
        <v>165.636141567799</v>
      </c>
      <c r="AC40" s="28">
        <v>60.764212399717501</v>
      </c>
      <c r="AD40" s="28">
        <v>78.788403872875605</v>
      </c>
      <c r="AE40" s="28">
        <v>40.246636000673902</v>
      </c>
      <c r="AF40" s="28">
        <v>64.573883686917995</v>
      </c>
      <c r="AG40" s="28">
        <v>64.573883686917995</v>
      </c>
      <c r="AH40" s="28">
        <v>0</v>
      </c>
      <c r="AI40" s="28">
        <v>30.562253045102199</v>
      </c>
      <c r="AJ40" s="28">
        <v>4.6017470526430602</v>
      </c>
      <c r="AK40" s="28">
        <v>19.1272915574596</v>
      </c>
      <c r="AL40" s="28">
        <v>0</v>
      </c>
      <c r="AM40" s="28">
        <v>8.0134152814821693</v>
      </c>
      <c r="AN40" s="28">
        <v>57.724058627512598</v>
      </c>
      <c r="AO40" s="28">
        <v>0</v>
      </c>
      <c r="AP40" s="28">
        <v>125.35371525609401</v>
      </c>
      <c r="AQ40" s="28">
        <v>13.928193456241001</v>
      </c>
      <c r="AR40" s="28">
        <v>139.281908712335</v>
      </c>
      <c r="AS40" s="28">
        <v>24.637499872183501</v>
      </c>
      <c r="AT40" s="28">
        <v>66.695107813951907</v>
      </c>
      <c r="AU40" s="28">
        <v>0.138493834774605</v>
      </c>
      <c r="AV40" s="28">
        <v>188.392880533077</v>
      </c>
      <c r="AW40" s="28">
        <v>0.125903461146293</v>
      </c>
      <c r="AX40" s="28">
        <v>3.7330391243241401</v>
      </c>
      <c r="AY40" s="28">
        <v>70.2541134278013</v>
      </c>
      <c r="AZ40" s="28">
        <v>0.113313144507459</v>
      </c>
      <c r="BA40" s="28">
        <v>0</v>
      </c>
      <c r="BB40" s="28">
        <v>12.175491782822601</v>
      </c>
      <c r="BC40" s="28">
        <v>1261.4954696755301</v>
      </c>
      <c r="BD40" s="28">
        <v>1259.07042641567</v>
      </c>
      <c r="BE40" s="28">
        <v>2.4250432598642999</v>
      </c>
      <c r="BF40" s="28">
        <v>0.14227095608944099</v>
      </c>
      <c r="BG40" s="28">
        <v>0</v>
      </c>
      <c r="BH40" s="28">
        <v>30.846341756091601</v>
      </c>
      <c r="BI40" s="28">
        <v>1.1834931029503299</v>
      </c>
      <c r="BJ40" s="28">
        <v>465.46508242530399</v>
      </c>
      <c r="BK40" s="28">
        <v>1.8885511170268401</v>
      </c>
      <c r="BL40" s="28">
        <v>2.3921655177279102</v>
      </c>
      <c r="BM40" s="28">
        <v>665.02205228261005</v>
      </c>
      <c r="BN40" s="28">
        <v>22.391310714691201</v>
      </c>
      <c r="BO40" s="28">
        <v>0.42807213942029398</v>
      </c>
      <c r="BP40" s="28">
        <v>5.1620423430722404</v>
      </c>
      <c r="BQ40" s="28">
        <v>0</v>
      </c>
      <c r="BR40" s="28">
        <v>27.800548857399502</v>
      </c>
      <c r="BS40" s="28">
        <v>7.1744047892503398</v>
      </c>
      <c r="BT40" s="28">
        <v>0</v>
      </c>
      <c r="BU40" s="28">
        <v>0</v>
      </c>
      <c r="BV40" s="28">
        <v>141.58146416970101</v>
      </c>
      <c r="BW40" s="28">
        <v>160.43038115226699</v>
      </c>
      <c r="BX40" s="28">
        <v>1413.9166453369401</v>
      </c>
      <c r="BY40" s="28">
        <v>37.8454458953901</v>
      </c>
      <c r="CA40" s="25">
        <f t="shared" si="13"/>
        <v>3.6602555232676994E-3</v>
      </c>
      <c r="CB40" s="25">
        <f t="shared" si="14"/>
        <v>4.455354917181526E-3</v>
      </c>
      <c r="CC40" s="25">
        <f t="shared" si="15"/>
        <v>3.5241943163885738E-3</v>
      </c>
      <c r="CD40" s="25">
        <f t="shared" si="16"/>
        <v>3.848088350721519E-3</v>
      </c>
      <c r="CE40" s="25">
        <f t="shared" si="17"/>
        <v>3.8512599908648473E-3</v>
      </c>
      <c r="CF40" s="25">
        <f t="shared" si="18"/>
        <v>3.7185423006083347E-3</v>
      </c>
      <c r="CG40" s="25">
        <f t="shared" si="19"/>
        <v>3.4498275846694851E-3</v>
      </c>
      <c r="CH40" s="25">
        <f t="shared" si="20"/>
        <v>4.8936511659948209E-3</v>
      </c>
      <c r="CI40" s="25">
        <f t="shared" si="21"/>
        <v>3.1630730936913834E-3</v>
      </c>
      <c r="CJ40" s="25"/>
      <c r="CK40" s="25">
        <f t="shared" si="22"/>
        <v>4.0821170372997741E-3</v>
      </c>
      <c r="CL40" s="25">
        <f t="shared" si="23"/>
        <v>5.3379609182613984E-3</v>
      </c>
      <c r="CM40" s="25">
        <f t="shared" si="24"/>
        <v>3.3057830713798531E-3</v>
      </c>
      <c r="CN40" s="25">
        <f t="shared" si="25"/>
        <v>4.4893944804119601E-3</v>
      </c>
    </row>
    <row r="41" spans="1:92" x14ac:dyDescent="0.3">
      <c r="A41" s="28" t="s">
        <v>40</v>
      </c>
      <c r="B41" s="102">
        <v>18023.357004000001</v>
      </c>
      <c r="C41" s="102">
        <v>135.19170141000001</v>
      </c>
      <c r="D41" s="102">
        <v>308.72097974000002</v>
      </c>
      <c r="E41" s="102">
        <v>2533.1820441999998</v>
      </c>
      <c r="F41" s="102">
        <v>2529.7973952000002</v>
      </c>
      <c r="G41" s="102">
        <v>46.577670779000002</v>
      </c>
      <c r="H41" s="102">
        <v>2887.1298786000002</v>
      </c>
      <c r="I41" s="102">
        <v>68.069632915</v>
      </c>
      <c r="J41" s="102">
        <v>138.09283919999999</v>
      </c>
      <c r="K41" s="102"/>
      <c r="L41" s="102">
        <v>161.48753323</v>
      </c>
      <c r="M41" s="102">
        <v>7.0124361989999997</v>
      </c>
      <c r="N41" s="102">
        <v>23.742019518999999</v>
      </c>
      <c r="O41" s="102">
        <v>19.152988359999998</v>
      </c>
      <c r="P41" s="28"/>
      <c r="Q41" s="28" t="s">
        <v>40</v>
      </c>
      <c r="R41" s="28">
        <v>168.34693152979199</v>
      </c>
      <c r="S41" s="28">
        <v>7.0475430635401199</v>
      </c>
      <c r="T41" s="28">
        <v>68.4088612591665</v>
      </c>
      <c r="U41" s="28">
        <v>68.4088612591665</v>
      </c>
      <c r="V41" s="28">
        <v>502.405978424279</v>
      </c>
      <c r="W41" s="28">
        <v>138.76348523587799</v>
      </c>
      <c r="X41" s="28">
        <v>23.857866990282901</v>
      </c>
      <c r="Y41" s="28">
        <v>1134.80853055478</v>
      </c>
      <c r="Z41" s="28">
        <v>0</v>
      </c>
      <c r="AA41" s="28">
        <v>18111.580352448502</v>
      </c>
      <c r="AB41" s="28">
        <v>340.57175790258799</v>
      </c>
      <c r="AC41" s="28">
        <v>124.511754910579</v>
      </c>
      <c r="AD41" s="28">
        <v>157.84555398312901</v>
      </c>
      <c r="AE41" s="28">
        <v>89.412644889332597</v>
      </c>
      <c r="AF41" s="28">
        <v>162.28370259363501</v>
      </c>
      <c r="AG41" s="28">
        <v>162.28370259363501</v>
      </c>
      <c r="AH41" s="28">
        <v>0</v>
      </c>
      <c r="AI41" s="28">
        <v>61.229005255614297</v>
      </c>
      <c r="AJ41" s="28">
        <v>9.2191939216272001</v>
      </c>
      <c r="AK41" s="28">
        <v>38.319827865285198</v>
      </c>
      <c r="AL41" s="28">
        <v>0</v>
      </c>
      <c r="AM41" s="28">
        <v>19.248004524273899</v>
      </c>
      <c r="AN41" s="28">
        <v>135.86163657302501</v>
      </c>
      <c r="AO41" s="28">
        <v>0</v>
      </c>
      <c r="AP41" s="28">
        <v>279.21057824053503</v>
      </c>
      <c r="AQ41" s="28">
        <v>31.0233898577732</v>
      </c>
      <c r="AR41" s="28">
        <v>310.23396809830803</v>
      </c>
      <c r="AS41" s="28">
        <v>49.359055181152897</v>
      </c>
      <c r="AT41" s="28">
        <v>134.45593329404301</v>
      </c>
      <c r="AU41" s="28">
        <v>0.27964312236313399</v>
      </c>
      <c r="AV41" s="28">
        <v>378.18265703760602</v>
      </c>
      <c r="AW41" s="28">
        <v>0.25422100677370102</v>
      </c>
      <c r="AX41" s="28">
        <v>7.5376515685334304</v>
      </c>
      <c r="AY41" s="28">
        <v>141.85528756284501</v>
      </c>
      <c r="AZ41" s="28">
        <v>0.22879888767891801</v>
      </c>
      <c r="BA41" s="28">
        <v>0</v>
      </c>
      <c r="BB41" s="28">
        <v>24.584434147830901</v>
      </c>
      <c r="BC41" s="28">
        <v>2545.6831488573998</v>
      </c>
      <c r="BD41" s="28">
        <v>2542.2821351676898</v>
      </c>
      <c r="BE41" s="28">
        <v>3.4010136897104699</v>
      </c>
      <c r="BF41" s="28">
        <v>0.28726966682319499</v>
      </c>
      <c r="BG41" s="28">
        <v>0</v>
      </c>
      <c r="BH41" s="28">
        <v>62.284128056790998</v>
      </c>
      <c r="BI41" s="28">
        <v>2.38967679011447</v>
      </c>
      <c r="BJ41" s="28">
        <v>939.85492275555703</v>
      </c>
      <c r="BK41" s="28">
        <v>3.8133140611121199</v>
      </c>
      <c r="BL41" s="28">
        <v>4.8301973588628497</v>
      </c>
      <c r="BM41" s="28">
        <v>1342.79517629149</v>
      </c>
      <c r="BN41" s="28">
        <v>45.589839952121899</v>
      </c>
      <c r="BO41" s="28">
        <v>0.86435111485529403</v>
      </c>
      <c r="BP41" s="28">
        <v>10.42306277606</v>
      </c>
      <c r="BQ41" s="28">
        <v>0</v>
      </c>
      <c r="BR41" s="28">
        <v>46.805485663894302</v>
      </c>
      <c r="BS41" s="28">
        <v>14.3732939485653</v>
      </c>
      <c r="BT41" s="28">
        <v>0</v>
      </c>
      <c r="BU41" s="28">
        <v>0</v>
      </c>
      <c r="BV41" s="28">
        <v>283.67047446707898</v>
      </c>
      <c r="BW41" s="28">
        <v>321.52576699786698</v>
      </c>
      <c r="BX41" s="28">
        <v>2901.20644818862</v>
      </c>
      <c r="BY41" s="28">
        <v>75.8411487968975</v>
      </c>
      <c r="CA41" s="25">
        <f t="shared" si="13"/>
        <v>4.8949453994014923E-3</v>
      </c>
      <c r="CB41" s="25">
        <f t="shared" si="14"/>
        <v>4.9554459041333404E-3</v>
      </c>
      <c r="CC41" s="25">
        <f t="shared" si="15"/>
        <v>4.9008277946714944E-3</v>
      </c>
      <c r="CD41" s="25">
        <f t="shared" si="16"/>
        <v>4.9349412869961924E-3</v>
      </c>
      <c r="CE41" s="25">
        <f t="shared" si="17"/>
        <v>4.9350750346165975E-3</v>
      </c>
      <c r="CF41" s="25">
        <f t="shared" si="18"/>
        <v>4.89107508134591E-3</v>
      </c>
      <c r="CG41" s="25">
        <f t="shared" si="19"/>
        <v>4.8756274156414748E-3</v>
      </c>
      <c r="CH41" s="25">
        <f t="shared" si="20"/>
        <v>4.9835488989650014E-3</v>
      </c>
      <c r="CI41" s="25">
        <f t="shared" si="21"/>
        <v>4.8564866923092986E-3</v>
      </c>
      <c r="CJ41" s="25"/>
      <c r="CK41" s="25">
        <f t="shared" si="22"/>
        <v>4.9302218425806609E-3</v>
      </c>
      <c r="CL41" s="25">
        <f t="shared" si="23"/>
        <v>5.0063720430178907E-3</v>
      </c>
      <c r="CM41" s="25">
        <f t="shared" si="24"/>
        <v>4.8794278511224394E-3</v>
      </c>
      <c r="CN41" s="25">
        <f t="shared" si="25"/>
        <v>4.960905446605747E-3</v>
      </c>
    </row>
    <row r="42" spans="1:92" x14ac:dyDescent="0.3">
      <c r="A42" s="28" t="s">
        <v>41</v>
      </c>
      <c r="B42" s="102">
        <v>9910.7622002000007</v>
      </c>
      <c r="C42" s="102">
        <v>64.967722292000005</v>
      </c>
      <c r="D42" s="102">
        <v>144.86678782000001</v>
      </c>
      <c r="E42" s="102">
        <v>1474.8691236</v>
      </c>
      <c r="F42" s="102">
        <v>1472.9858319</v>
      </c>
      <c r="G42" s="102">
        <v>33.660665367</v>
      </c>
      <c r="H42" s="102">
        <v>1661.7410884000001</v>
      </c>
      <c r="I42" s="102">
        <v>30.819160554</v>
      </c>
      <c r="J42" s="102">
        <v>78.968796728000001</v>
      </c>
      <c r="K42" s="102"/>
      <c r="L42" s="102">
        <v>69.726595369999998</v>
      </c>
      <c r="M42" s="102">
        <v>2.9220932919</v>
      </c>
      <c r="N42" s="102">
        <v>10.122055601</v>
      </c>
      <c r="O42" s="102">
        <v>8.6040531784999992</v>
      </c>
      <c r="P42" s="28"/>
      <c r="Q42" s="28" t="s">
        <v>41</v>
      </c>
      <c r="R42" s="28">
        <v>101.24469047688901</v>
      </c>
      <c r="S42" s="28">
        <v>2.9390903599513498</v>
      </c>
      <c r="T42" s="28">
        <v>30.995349718533401</v>
      </c>
      <c r="U42" s="28">
        <v>30.995349718533401</v>
      </c>
      <c r="V42" s="28">
        <v>302.149544436052</v>
      </c>
      <c r="W42" s="28">
        <v>79.401231004535106</v>
      </c>
      <c r="X42" s="28">
        <v>10.1809368472901</v>
      </c>
      <c r="Y42" s="28">
        <v>652.33049065362195</v>
      </c>
      <c r="Z42" s="28">
        <v>0</v>
      </c>
      <c r="AA42" s="28">
        <v>9965.1910294813097</v>
      </c>
      <c r="AB42" s="28">
        <v>191.95663902647101</v>
      </c>
      <c r="AC42" s="28">
        <v>70.793201619096806</v>
      </c>
      <c r="AD42" s="28">
        <v>94.929149128721605</v>
      </c>
      <c r="AE42" s="28">
        <v>40.838043097743402</v>
      </c>
      <c r="AF42" s="28">
        <v>70.130512408225897</v>
      </c>
      <c r="AG42" s="28">
        <v>70.130512408225897</v>
      </c>
      <c r="AH42" s="28">
        <v>0</v>
      </c>
      <c r="AI42" s="28">
        <v>36.823095347225703</v>
      </c>
      <c r="AJ42" s="28">
        <v>5.5444747348412697</v>
      </c>
      <c r="AK42" s="28">
        <v>23.045739875410199</v>
      </c>
      <c r="AL42" s="28">
        <v>0</v>
      </c>
      <c r="AM42" s="28">
        <v>8.6534727148005697</v>
      </c>
      <c r="AN42" s="28">
        <v>65.334662998396098</v>
      </c>
      <c r="AO42" s="28">
        <v>0</v>
      </c>
      <c r="AP42" s="28">
        <v>131.12476362616201</v>
      </c>
      <c r="AQ42" s="28">
        <v>14.5694208810771</v>
      </c>
      <c r="AR42" s="28">
        <v>145.69418450723899</v>
      </c>
      <c r="AS42" s="28">
        <v>29.684789710507001</v>
      </c>
      <c r="AT42" s="28">
        <v>79.627986218549694</v>
      </c>
      <c r="AU42" s="28">
        <v>0.162907621797097</v>
      </c>
      <c r="AV42" s="28">
        <v>226.33030241345901</v>
      </c>
      <c r="AW42" s="28">
        <v>0.14809787139337599</v>
      </c>
      <c r="AX42" s="28">
        <v>4.3911027558877098</v>
      </c>
      <c r="AY42" s="28">
        <v>82.638608801953296</v>
      </c>
      <c r="AZ42" s="28">
        <v>0.13328810959175899</v>
      </c>
      <c r="BA42" s="28">
        <v>0</v>
      </c>
      <c r="BB42" s="28">
        <v>14.321803500498699</v>
      </c>
      <c r="BC42" s="28">
        <v>1482.9149968936099</v>
      </c>
      <c r="BD42" s="28">
        <v>1481.0210353155801</v>
      </c>
      <c r="BE42" s="28">
        <v>1.8939615780242101</v>
      </c>
      <c r="BF42" s="28">
        <v>0.16735063777509501</v>
      </c>
      <c r="BG42" s="28">
        <v>0</v>
      </c>
      <c r="BH42" s="28">
        <v>36.283974915590498</v>
      </c>
      <c r="BI42" s="28">
        <v>1.39211963943407</v>
      </c>
      <c r="BJ42" s="28">
        <v>547.517898058279</v>
      </c>
      <c r="BK42" s="28">
        <v>2.2214680887580802</v>
      </c>
      <c r="BL42" s="28">
        <v>2.8138601315057001</v>
      </c>
      <c r="BM42" s="28">
        <v>782.25301079713597</v>
      </c>
      <c r="BN42" s="28">
        <v>26.341607787783001</v>
      </c>
      <c r="BO42" s="28">
        <v>0.50353287212641296</v>
      </c>
      <c r="BP42" s="28">
        <v>6.0720115138587998</v>
      </c>
      <c r="BQ42" s="28">
        <v>0</v>
      </c>
      <c r="BR42" s="28">
        <v>33.837513909511202</v>
      </c>
      <c r="BS42" s="28">
        <v>8.6441710728420702</v>
      </c>
      <c r="BT42" s="28">
        <v>0</v>
      </c>
      <c r="BU42" s="28">
        <v>0</v>
      </c>
      <c r="BV42" s="28">
        <v>170.565142469275</v>
      </c>
      <c r="BW42" s="28">
        <v>193.193978873281</v>
      </c>
      <c r="BX42" s="28">
        <v>1670.7676322469999</v>
      </c>
      <c r="BY42" s="28">
        <v>45.580229927516399</v>
      </c>
      <c r="CA42" s="25">
        <f t="shared" si="13"/>
        <v>5.4918913582863039E-3</v>
      </c>
      <c r="CB42" s="25">
        <f t="shared" si="14"/>
        <v>5.648046344411824E-3</v>
      </c>
      <c r="CC42" s="25">
        <f t="shared" si="15"/>
        <v>5.7114311685231194E-3</v>
      </c>
      <c r="CD42" s="25">
        <f t="shared" si="16"/>
        <v>5.4553134002634767E-3</v>
      </c>
      <c r="CE42" s="25">
        <f t="shared" si="17"/>
        <v>5.4550446050221097E-3</v>
      </c>
      <c r="CF42" s="25">
        <f t="shared" si="18"/>
        <v>5.2538635402192418E-3</v>
      </c>
      <c r="CG42" s="25">
        <f t="shared" si="19"/>
        <v>5.4319796928720254E-3</v>
      </c>
      <c r="CH42" s="25">
        <f t="shared" si="20"/>
        <v>5.7168709778674864E-3</v>
      </c>
      <c r="CI42" s="25">
        <f t="shared" si="21"/>
        <v>5.4760145076615608E-3</v>
      </c>
      <c r="CJ42" s="25"/>
      <c r="CK42" s="25">
        <f t="shared" si="22"/>
        <v>5.7928690778968513E-3</v>
      </c>
      <c r="CL42" s="25">
        <f t="shared" si="23"/>
        <v>5.8167438043355574E-3</v>
      </c>
      <c r="CM42" s="25">
        <f t="shared" si="24"/>
        <v>5.8171233799865314E-3</v>
      </c>
      <c r="CN42" s="25">
        <f t="shared" si="25"/>
        <v>5.7437506806746778E-3</v>
      </c>
    </row>
    <row r="43" spans="1:92" x14ac:dyDescent="0.3">
      <c r="A43" s="28" t="s">
        <v>42</v>
      </c>
      <c r="B43" s="102">
        <v>33173.121313000003</v>
      </c>
      <c r="C43" s="102">
        <v>229.88502889</v>
      </c>
      <c r="D43" s="102">
        <v>526.72068415000001</v>
      </c>
      <c r="E43" s="102">
        <v>4738.0714859</v>
      </c>
      <c r="F43" s="102">
        <v>4733.0774312000003</v>
      </c>
      <c r="G43" s="102">
        <v>94.542636981000001</v>
      </c>
      <c r="H43" s="102">
        <v>6050.8328517999998</v>
      </c>
      <c r="I43" s="102">
        <v>117.54657450000001</v>
      </c>
      <c r="J43" s="102">
        <v>258.67445350000003</v>
      </c>
      <c r="K43" s="102"/>
      <c r="L43" s="102">
        <v>275.13573097</v>
      </c>
      <c r="M43" s="102">
        <v>11.764760902000001</v>
      </c>
      <c r="N43" s="102">
        <v>40.086969060999998</v>
      </c>
      <c r="O43" s="102">
        <v>33.092655176000001</v>
      </c>
      <c r="P43" s="28"/>
      <c r="Q43" s="28" t="s">
        <v>42</v>
      </c>
      <c r="R43" s="28">
        <v>366.09504966156197</v>
      </c>
      <c r="S43" s="28">
        <v>11.7981447127537</v>
      </c>
      <c r="T43" s="28">
        <v>117.88097852999501</v>
      </c>
      <c r="U43" s="28">
        <v>117.88097852999501</v>
      </c>
      <c r="V43" s="28">
        <v>1092.5552685504199</v>
      </c>
      <c r="W43" s="28">
        <v>259.39851457363397</v>
      </c>
      <c r="X43" s="28">
        <v>40.193504442288003</v>
      </c>
      <c r="Y43" s="28">
        <v>2383.6514976988601</v>
      </c>
      <c r="Z43" s="28">
        <v>0</v>
      </c>
      <c r="AA43" s="28">
        <v>33267.207722667299</v>
      </c>
      <c r="AB43" s="28">
        <v>704.71308818082696</v>
      </c>
      <c r="AC43" s="28">
        <v>259.35591752656001</v>
      </c>
      <c r="AD43" s="28">
        <v>343.258271345948</v>
      </c>
      <c r="AE43" s="28">
        <v>158.33473302788499</v>
      </c>
      <c r="AF43" s="28">
        <v>275.88934104689901</v>
      </c>
      <c r="AG43" s="28">
        <v>275.88934104689901</v>
      </c>
      <c r="AH43" s="28">
        <v>0</v>
      </c>
      <c r="AI43" s="28">
        <v>133.150499664693</v>
      </c>
      <c r="AJ43" s="28">
        <v>20.0484953654916</v>
      </c>
      <c r="AK43" s="28">
        <v>83.332096403359799</v>
      </c>
      <c r="AL43" s="28">
        <v>0</v>
      </c>
      <c r="AM43" s="28">
        <v>33.1853243010409</v>
      </c>
      <c r="AN43" s="28">
        <v>230.53799648219501</v>
      </c>
      <c r="AO43" s="28">
        <v>0</v>
      </c>
      <c r="AP43" s="28">
        <v>475.34073347244498</v>
      </c>
      <c r="AQ43" s="28">
        <v>52.815632246719197</v>
      </c>
      <c r="AR43" s="28">
        <v>528.156365719164</v>
      </c>
      <c r="AS43" s="28">
        <v>107.33850044841</v>
      </c>
      <c r="AT43" s="28">
        <v>288.94820284583602</v>
      </c>
      <c r="AU43" s="28">
        <v>0.52214277405380305</v>
      </c>
      <c r="AV43" s="28">
        <v>819.31312414629895</v>
      </c>
      <c r="AW43" s="28">
        <v>0.47467510277396502</v>
      </c>
      <c r="AX43" s="28">
        <v>14.074118400877399</v>
      </c>
      <c r="AY43" s="28">
        <v>264.86878378610697</v>
      </c>
      <c r="AZ43" s="28">
        <v>0.42720773902787101</v>
      </c>
      <c r="BA43" s="28">
        <v>0</v>
      </c>
      <c r="BB43" s="28">
        <v>45.903468307677002</v>
      </c>
      <c r="BC43" s="28">
        <v>4751.8946443791801</v>
      </c>
      <c r="BD43" s="28">
        <v>4746.8878481649399</v>
      </c>
      <c r="BE43" s="28">
        <v>5.0067962142374398</v>
      </c>
      <c r="BF43" s="28">
        <v>0.53638311006024098</v>
      </c>
      <c r="BG43" s="28">
        <v>0</v>
      </c>
      <c r="BH43" s="28">
        <v>116.29542792671801</v>
      </c>
      <c r="BI43" s="28">
        <v>4.4619474667239798</v>
      </c>
      <c r="BJ43" s="28">
        <v>1754.8745796833</v>
      </c>
      <c r="BK43" s="28">
        <v>7.1201297468542801</v>
      </c>
      <c r="BL43" s="28">
        <v>9.0188320259924897</v>
      </c>
      <c r="BM43" s="28">
        <v>2507.2345725844202</v>
      </c>
      <c r="BN43" s="28">
        <v>96.137316244881404</v>
      </c>
      <c r="BO43" s="28">
        <v>1.6138961346362599</v>
      </c>
      <c r="BP43" s="28">
        <v>19.461683375717101</v>
      </c>
      <c r="BQ43" s="28">
        <v>0</v>
      </c>
      <c r="BR43" s="28">
        <v>94.826733390873898</v>
      </c>
      <c r="BS43" s="28">
        <v>31.256837640493401</v>
      </c>
      <c r="BT43" s="28">
        <v>0</v>
      </c>
      <c r="BU43" s="28">
        <v>0</v>
      </c>
      <c r="BV43" s="28">
        <v>616.78313364013695</v>
      </c>
      <c r="BW43" s="28">
        <v>698.72133520940497</v>
      </c>
      <c r="BX43" s="28">
        <v>6067.9691961837998</v>
      </c>
      <c r="BY43" s="28">
        <v>164.841046254183</v>
      </c>
      <c r="CA43" s="25">
        <f t="shared" si="13"/>
        <v>2.8362242063252846E-3</v>
      </c>
      <c r="CB43" s="25">
        <f t="shared" si="14"/>
        <v>2.8404093791921377E-3</v>
      </c>
      <c r="CC43" s="25">
        <f t="shared" si="15"/>
        <v>2.7256981021750318E-3</v>
      </c>
      <c r="CD43" s="25">
        <f t="shared" si="16"/>
        <v>2.9174651586233815E-3</v>
      </c>
      <c r="CE43" s="25">
        <f t="shared" si="17"/>
        <v>2.9178514752162326E-3</v>
      </c>
      <c r="CF43" s="25">
        <f t="shared" si="18"/>
        <v>3.0049554248311335E-3</v>
      </c>
      <c r="CG43" s="25">
        <f t="shared" si="19"/>
        <v>2.8320637511416694E-3</v>
      </c>
      <c r="CH43" s="25">
        <f t="shared" si="20"/>
        <v>2.8448641010376655E-3</v>
      </c>
      <c r="CI43" s="25">
        <f t="shared" si="21"/>
        <v>2.7991209175742882E-3</v>
      </c>
      <c r="CJ43" s="25"/>
      <c r="CK43" s="25">
        <f t="shared" si="22"/>
        <v>2.7390483752950997E-3</v>
      </c>
      <c r="CL43" s="25">
        <f t="shared" si="23"/>
        <v>2.837610643495885E-3</v>
      </c>
      <c r="CM43" s="25">
        <f t="shared" si="24"/>
        <v>2.6576062941024749E-3</v>
      </c>
      <c r="CN43" s="25">
        <f t="shared" si="25"/>
        <v>2.8002928307821707E-3</v>
      </c>
    </row>
    <row r="44" spans="1:92" x14ac:dyDescent="0.3">
      <c r="A44" s="28" t="s">
        <v>43</v>
      </c>
      <c r="B44" s="102">
        <v>34731.400398999998</v>
      </c>
      <c r="C44" s="102">
        <v>269.39377595000002</v>
      </c>
      <c r="D44" s="102">
        <v>694.70286361000001</v>
      </c>
      <c r="E44" s="102">
        <v>5400.9118152999999</v>
      </c>
      <c r="F44" s="102">
        <v>5380.0297423000002</v>
      </c>
      <c r="G44" s="102">
        <v>92.748267677000001</v>
      </c>
      <c r="H44" s="102">
        <v>5911.4982842999998</v>
      </c>
      <c r="I44" s="102">
        <v>140.82217141000001</v>
      </c>
      <c r="J44" s="102">
        <v>273.81298609999999</v>
      </c>
      <c r="K44" s="102"/>
      <c r="L44" s="102">
        <v>320.34725395999999</v>
      </c>
      <c r="M44" s="102">
        <v>14.375235594999999</v>
      </c>
      <c r="N44" s="102">
        <v>43.335665216000002</v>
      </c>
      <c r="O44" s="102">
        <v>37.492986686000002</v>
      </c>
      <c r="P44" s="28"/>
      <c r="Q44" s="28" t="s">
        <v>43</v>
      </c>
      <c r="R44" s="28">
        <v>349.517806163871</v>
      </c>
      <c r="S44" s="28">
        <v>14.4277817556485</v>
      </c>
      <c r="T44" s="28">
        <v>141.33250186438201</v>
      </c>
      <c r="U44" s="28">
        <v>141.33250186438201</v>
      </c>
      <c r="V44" s="28">
        <v>1043.08300540715</v>
      </c>
      <c r="W44" s="28">
        <v>274.75197858999098</v>
      </c>
      <c r="X44" s="28">
        <v>43.4848384523901</v>
      </c>
      <c r="Y44" s="28">
        <v>2294.9595190527698</v>
      </c>
      <c r="Z44" s="28">
        <v>0</v>
      </c>
      <c r="AA44" s="28">
        <v>34852.950671635001</v>
      </c>
      <c r="AB44" s="28">
        <v>681.013729511223</v>
      </c>
      <c r="AC44" s="28">
        <v>250.221634587664</v>
      </c>
      <c r="AD44" s="28">
        <v>327.71514354786001</v>
      </c>
      <c r="AE44" s="28">
        <v>159.421036901891</v>
      </c>
      <c r="AF44" s="28">
        <v>321.47865079361702</v>
      </c>
      <c r="AG44" s="28">
        <v>321.47865079361702</v>
      </c>
      <c r="AH44" s="28">
        <v>0</v>
      </c>
      <c r="AI44" s="28">
        <v>127.121430923278</v>
      </c>
      <c r="AJ44" s="28">
        <v>19.140665108902301</v>
      </c>
      <c r="AK44" s="28">
        <v>79.558683803337502</v>
      </c>
      <c r="AL44" s="28">
        <v>0</v>
      </c>
      <c r="AM44" s="28">
        <v>37.628065582075799</v>
      </c>
      <c r="AN44" s="28">
        <v>270.36108247455599</v>
      </c>
      <c r="AO44" s="28">
        <v>0</v>
      </c>
      <c r="AP44" s="28">
        <v>627.39705650973701</v>
      </c>
      <c r="AQ44" s="28">
        <v>69.710775337274001</v>
      </c>
      <c r="AR44" s="28">
        <v>697.10783184701097</v>
      </c>
      <c r="AS44" s="28">
        <v>102.47806733052001</v>
      </c>
      <c r="AT44" s="28">
        <v>276.65214872653598</v>
      </c>
      <c r="AU44" s="28">
        <v>0.59388001488230002</v>
      </c>
      <c r="AV44" s="28">
        <v>782.92251003825697</v>
      </c>
      <c r="AW44" s="28">
        <v>0.53989089701714599</v>
      </c>
      <c r="AX44" s="28">
        <v>16.007762443415601</v>
      </c>
      <c r="AY44" s="28">
        <v>301.25906118668098</v>
      </c>
      <c r="AZ44" s="28">
        <v>0.48590187210948099</v>
      </c>
      <c r="BA44" s="28">
        <v>0</v>
      </c>
      <c r="BB44" s="28">
        <v>52.210145133550398</v>
      </c>
      <c r="BC44" s="28">
        <v>5420.0134087706201</v>
      </c>
      <c r="BD44" s="28">
        <v>5399.0622482399704</v>
      </c>
      <c r="BE44" s="28">
        <v>20.951160530643499</v>
      </c>
      <c r="BF44" s="28">
        <v>0.61007664887790203</v>
      </c>
      <c r="BG44" s="28">
        <v>0</v>
      </c>
      <c r="BH44" s="28">
        <v>132.27324852492001</v>
      </c>
      <c r="BI44" s="28">
        <v>5.0749723326263103</v>
      </c>
      <c r="BJ44" s="28">
        <v>1995.9766113160999</v>
      </c>
      <c r="BK44" s="28">
        <v>8.0983638440648793</v>
      </c>
      <c r="BL44" s="28">
        <v>10.257925393903101</v>
      </c>
      <c r="BM44" s="28">
        <v>2851.7032518382598</v>
      </c>
      <c r="BN44" s="28">
        <v>92.471105838263</v>
      </c>
      <c r="BO44" s="28">
        <v>1.8356292234749201</v>
      </c>
      <c r="BP44" s="28">
        <v>22.1355275700855</v>
      </c>
      <c r="BQ44" s="28">
        <v>0</v>
      </c>
      <c r="BR44" s="28">
        <v>93.076998031182598</v>
      </c>
      <c r="BS44" s="28">
        <v>29.841481955720099</v>
      </c>
      <c r="BT44" s="28">
        <v>0</v>
      </c>
      <c r="BU44" s="28">
        <v>0</v>
      </c>
      <c r="BV44" s="28">
        <v>588.87713241291203</v>
      </c>
      <c r="BW44" s="28">
        <v>667.192971100092</v>
      </c>
      <c r="BX44" s="28">
        <v>5931.9127867700599</v>
      </c>
      <c r="BY44" s="28">
        <v>157.39666705615801</v>
      </c>
      <c r="CA44" s="25">
        <f t="shared" si="13"/>
        <v>3.4997227649508213E-3</v>
      </c>
      <c r="CB44" s="25">
        <f t="shared" si="14"/>
        <v>3.5906788163342696E-3</v>
      </c>
      <c r="CC44" s="25">
        <f t="shared" si="15"/>
        <v>3.4618660192555213E-3</v>
      </c>
      <c r="CD44" s="25">
        <f t="shared" si="16"/>
        <v>3.5367349299257451E-3</v>
      </c>
      <c r="CE44" s="25">
        <f t="shared" si="17"/>
        <v>3.5376209522279796E-3</v>
      </c>
      <c r="CF44" s="25">
        <f t="shared" si="18"/>
        <v>3.5443287774108573E-3</v>
      </c>
      <c r="CG44" s="25">
        <f t="shared" si="19"/>
        <v>3.4533550528599182E-3</v>
      </c>
      <c r="CH44" s="25">
        <f t="shared" si="20"/>
        <v>3.6239354163641367E-3</v>
      </c>
      <c r="CI44" s="25">
        <f t="shared" si="21"/>
        <v>3.4293205131186227E-3</v>
      </c>
      <c r="CJ44" s="25"/>
      <c r="CK44" s="25">
        <f t="shared" si="22"/>
        <v>3.5317825254662658E-3</v>
      </c>
      <c r="CL44" s="25">
        <f t="shared" si="23"/>
        <v>3.6553251806723005E-3</v>
      </c>
      <c r="CM44" s="25">
        <f t="shared" si="24"/>
        <v>3.4422740633279019E-3</v>
      </c>
      <c r="CN44" s="25">
        <f t="shared" si="25"/>
        <v>3.6027776929874618E-3</v>
      </c>
    </row>
    <row r="45" spans="1:92" x14ac:dyDescent="0.3">
      <c r="A45" s="28" t="s">
        <v>44</v>
      </c>
      <c r="B45" s="102">
        <v>9548.7594174000005</v>
      </c>
      <c r="C45" s="102">
        <v>63.149426216999998</v>
      </c>
      <c r="D45" s="102">
        <v>188.79338358999999</v>
      </c>
      <c r="E45" s="102">
        <v>1411.8150716</v>
      </c>
      <c r="F45" s="102">
        <v>1405.3133731999999</v>
      </c>
      <c r="G45" s="102">
        <v>24.083638809</v>
      </c>
      <c r="H45" s="102">
        <v>1655.9065553</v>
      </c>
      <c r="I45" s="102">
        <v>31.194525919</v>
      </c>
      <c r="J45" s="102">
        <v>74.974605955000001</v>
      </c>
      <c r="K45" s="102"/>
      <c r="L45" s="102">
        <v>75.609730026999998</v>
      </c>
      <c r="M45" s="102">
        <v>3.1273664712999998</v>
      </c>
      <c r="N45" s="102">
        <v>11.320985574</v>
      </c>
      <c r="O45" s="102">
        <v>9.4407962992000005</v>
      </c>
      <c r="P45" s="28"/>
      <c r="Q45" s="28" t="s">
        <v>44</v>
      </c>
      <c r="R45" s="28">
        <v>99.565068987259707</v>
      </c>
      <c r="S45" s="28">
        <v>3.14048975389399</v>
      </c>
      <c r="T45" s="28">
        <v>31.323331930235899</v>
      </c>
      <c r="U45" s="28">
        <v>31.323331930235899</v>
      </c>
      <c r="V45" s="28">
        <v>297.13683924489402</v>
      </c>
      <c r="W45" s="28">
        <v>75.258574747778695</v>
      </c>
      <c r="X45" s="28">
        <v>11.364071866142501</v>
      </c>
      <c r="Y45" s="28">
        <v>655.110737211117</v>
      </c>
      <c r="Z45" s="28">
        <v>0</v>
      </c>
      <c r="AA45" s="28">
        <v>9585.8466515460404</v>
      </c>
      <c r="AB45" s="28">
        <v>194.576332052727</v>
      </c>
      <c r="AC45" s="28">
        <v>71.463504314975694</v>
      </c>
      <c r="AD45" s="28">
        <v>93.354271502859007</v>
      </c>
      <c r="AE45" s="28">
        <v>45.996479419456001</v>
      </c>
      <c r="AF45" s="28">
        <v>75.909024079545702</v>
      </c>
      <c r="AG45" s="28">
        <v>75.909024079545702</v>
      </c>
      <c r="AH45" s="28">
        <v>0</v>
      </c>
      <c r="AI45" s="28">
        <v>36.212364314376501</v>
      </c>
      <c r="AJ45" s="28">
        <v>5.4524853594987999</v>
      </c>
      <c r="AK45" s="28">
        <v>22.6634228037436</v>
      </c>
      <c r="AL45" s="28">
        <v>0</v>
      </c>
      <c r="AM45" s="28">
        <v>9.4789371799971498</v>
      </c>
      <c r="AN45" s="28">
        <v>63.405083895743402</v>
      </c>
      <c r="AO45" s="28">
        <v>0</v>
      </c>
      <c r="AP45" s="28">
        <v>170.569121079404</v>
      </c>
      <c r="AQ45" s="28">
        <v>18.952120159696101</v>
      </c>
      <c r="AR45" s="28">
        <v>189.52124123910099</v>
      </c>
      <c r="AS45" s="28">
        <v>29.1923249726694</v>
      </c>
      <c r="AT45" s="28">
        <v>78.863867624919394</v>
      </c>
      <c r="AU45" s="28">
        <v>0.15519012275335201</v>
      </c>
      <c r="AV45" s="28">
        <v>223.07657545672299</v>
      </c>
      <c r="AW45" s="28">
        <v>0.14108189432805801</v>
      </c>
      <c r="AX45" s="28">
        <v>4.1830769153590399</v>
      </c>
      <c r="AY45" s="28">
        <v>78.723695230520804</v>
      </c>
      <c r="AZ45" s="28">
        <v>0.12697373268737899</v>
      </c>
      <c r="BA45" s="28">
        <v>0</v>
      </c>
      <c r="BB45" s="28">
        <v>13.6433258411459</v>
      </c>
      <c r="BC45" s="28">
        <v>1417.3851590546201</v>
      </c>
      <c r="BD45" s="28">
        <v>1410.8590963581901</v>
      </c>
      <c r="BE45" s="28">
        <v>6.5260626964235398</v>
      </c>
      <c r="BF45" s="28">
        <v>0.159422596788968</v>
      </c>
      <c r="BG45" s="28">
        <v>0</v>
      </c>
      <c r="BH45" s="28">
        <v>34.5650632783831</v>
      </c>
      <c r="BI45" s="28">
        <v>1.32616945228371</v>
      </c>
      <c r="BJ45" s="28">
        <v>521.57978060042899</v>
      </c>
      <c r="BK45" s="28">
        <v>2.1162291873322401</v>
      </c>
      <c r="BL45" s="28">
        <v>2.6805549486267899</v>
      </c>
      <c r="BM45" s="28">
        <v>745.19449662417196</v>
      </c>
      <c r="BN45" s="28">
        <v>26.390213602363499</v>
      </c>
      <c r="BO45" s="28">
        <v>0.47967827238104599</v>
      </c>
      <c r="BP45" s="28">
        <v>5.7843576610063003</v>
      </c>
      <c r="BQ45" s="28">
        <v>0</v>
      </c>
      <c r="BR45" s="28">
        <v>24.178330736244501</v>
      </c>
      <c r="BS45" s="28">
        <v>8.5007735021137893</v>
      </c>
      <c r="BT45" s="28">
        <v>0</v>
      </c>
      <c r="BU45" s="28">
        <v>0</v>
      </c>
      <c r="BV45" s="28">
        <v>167.751452375718</v>
      </c>
      <c r="BW45" s="28">
        <v>190.06703116367601</v>
      </c>
      <c r="BX45" s="28">
        <v>1662.2621046864699</v>
      </c>
      <c r="BY45" s="28">
        <v>44.838052380913098</v>
      </c>
      <c r="CA45" s="25">
        <f t="shared" si="13"/>
        <v>3.8839845601784232E-3</v>
      </c>
      <c r="CB45" s="25">
        <f t="shared" si="14"/>
        <v>4.0484560835895638E-3</v>
      </c>
      <c r="CC45" s="25">
        <f t="shared" si="15"/>
        <v>3.8553133338701936E-3</v>
      </c>
      <c r="CD45" s="25">
        <f t="shared" si="16"/>
        <v>3.9453378609335416E-3</v>
      </c>
      <c r="CE45" s="25">
        <f t="shared" si="17"/>
        <v>3.94625374236792E-3</v>
      </c>
      <c r="CF45" s="25">
        <f t="shared" si="18"/>
        <v>3.931794858554126E-3</v>
      </c>
      <c r="CG45" s="25">
        <f t="shared" si="19"/>
        <v>3.8381087182292372E-3</v>
      </c>
      <c r="CH45" s="25">
        <f t="shared" si="20"/>
        <v>4.1291222559482815E-3</v>
      </c>
      <c r="CI45" s="25">
        <f t="shared" si="21"/>
        <v>3.7875329808219733E-3</v>
      </c>
      <c r="CJ45" s="25"/>
      <c r="CK45" s="25">
        <f t="shared" si="22"/>
        <v>3.9584065759635358E-3</v>
      </c>
      <c r="CL45" s="25">
        <f t="shared" si="23"/>
        <v>4.1962727152136574E-3</v>
      </c>
      <c r="CM45" s="25">
        <f t="shared" si="24"/>
        <v>3.8058781950445967E-3</v>
      </c>
      <c r="CN45" s="25">
        <f t="shared" si="25"/>
        <v>4.040006752436898E-3</v>
      </c>
    </row>
    <row r="46" spans="1:92" x14ac:dyDescent="0.3">
      <c r="A46" s="28" t="s">
        <v>45</v>
      </c>
      <c r="B46" s="102">
        <v>47992.620920000001</v>
      </c>
      <c r="C46" s="102">
        <v>374.27050150000002</v>
      </c>
      <c r="D46" s="102">
        <v>814.91324910000003</v>
      </c>
      <c r="E46" s="102">
        <v>7417.6700129999999</v>
      </c>
      <c r="F46" s="102">
        <v>7415.4806209999997</v>
      </c>
      <c r="G46" s="102">
        <v>255.5835179</v>
      </c>
      <c r="H46" s="102">
        <v>7202.8037610000001</v>
      </c>
      <c r="I46" s="102">
        <v>163.79259535</v>
      </c>
      <c r="J46" s="102">
        <v>455.71133500000002</v>
      </c>
      <c r="K46" s="102"/>
      <c r="L46" s="102">
        <v>324.31991245</v>
      </c>
      <c r="M46" s="102">
        <v>14.489678156</v>
      </c>
      <c r="N46" s="102">
        <v>42.614415745000002</v>
      </c>
      <c r="O46" s="102">
        <v>42.481822559999998</v>
      </c>
      <c r="P46" s="28"/>
      <c r="Q46" s="28" t="s">
        <v>45</v>
      </c>
      <c r="R46" s="28">
        <v>427.37289661393601</v>
      </c>
      <c r="S46" s="28">
        <v>14.6013304320452</v>
      </c>
      <c r="T46" s="28">
        <v>164.893795941012</v>
      </c>
      <c r="U46" s="28">
        <v>164.893795941012</v>
      </c>
      <c r="V46" s="28">
        <v>1275.4295474083499</v>
      </c>
      <c r="W46" s="28">
        <v>457.61006892136101</v>
      </c>
      <c r="X46" s="28">
        <v>42.833025930035497</v>
      </c>
      <c r="Y46" s="28">
        <v>2745.5244838971298</v>
      </c>
      <c r="Z46" s="28">
        <v>0</v>
      </c>
      <c r="AA46" s="28">
        <v>48234.593427801301</v>
      </c>
      <c r="AB46" s="28">
        <v>806.83507547965996</v>
      </c>
      <c r="AC46" s="28">
        <v>297.73499732701902</v>
      </c>
      <c r="AD46" s="28">
        <v>400.71365855678101</v>
      </c>
      <c r="AE46" s="28">
        <v>168.916350510207</v>
      </c>
      <c r="AF46" s="28">
        <v>326.30908229019599</v>
      </c>
      <c r="AG46" s="28">
        <v>326.30908229019599</v>
      </c>
      <c r="AH46" s="28">
        <v>0</v>
      </c>
      <c r="AI46" s="28">
        <v>155.43706561270099</v>
      </c>
      <c r="AJ46" s="28">
        <v>23.404250346328102</v>
      </c>
      <c r="AK46" s="28">
        <v>97.280401871353604</v>
      </c>
      <c r="AL46" s="28">
        <v>0</v>
      </c>
      <c r="AM46" s="28">
        <v>42.760799305960099</v>
      </c>
      <c r="AN46" s="28">
        <v>376.45473287587402</v>
      </c>
      <c r="AO46" s="28">
        <v>0</v>
      </c>
      <c r="AP46" s="28">
        <v>737.03311613397398</v>
      </c>
      <c r="AQ46" s="28">
        <v>81.892549121072307</v>
      </c>
      <c r="AR46" s="28">
        <v>818.92566525504697</v>
      </c>
      <c r="AS46" s="28">
        <v>125.30505470215</v>
      </c>
      <c r="AT46" s="28">
        <v>335.79346077211301</v>
      </c>
      <c r="AU46" s="28">
        <v>0.81987730672354597</v>
      </c>
      <c r="AV46" s="28">
        <v>955.08438673060095</v>
      </c>
      <c r="AW46" s="28">
        <v>0.74534294085550301</v>
      </c>
      <c r="AX46" s="28">
        <v>22.0994210574469</v>
      </c>
      <c r="AY46" s="28">
        <v>415.90139538241903</v>
      </c>
      <c r="AZ46" s="28">
        <v>0.67080864355120495</v>
      </c>
      <c r="BA46" s="28">
        <v>0</v>
      </c>
      <c r="BB46" s="28">
        <v>72.078397515391003</v>
      </c>
      <c r="BC46" s="28">
        <v>7455.8395525251099</v>
      </c>
      <c r="BD46" s="28">
        <v>7453.6431730688801</v>
      </c>
      <c r="BE46" s="28">
        <v>2.1963794562299799</v>
      </c>
      <c r="BF46" s="28">
        <v>0.842237462700551</v>
      </c>
      <c r="BG46" s="28">
        <v>0</v>
      </c>
      <c r="BH46" s="28">
        <v>182.60904456092101</v>
      </c>
      <c r="BI46" s="28">
        <v>7.0062262890149096</v>
      </c>
      <c r="BJ46" s="28">
        <v>2755.5334782872201</v>
      </c>
      <c r="BK46" s="28">
        <v>11.1801448458693</v>
      </c>
      <c r="BL46" s="28">
        <v>14.161516089882401</v>
      </c>
      <c r="BM46" s="28">
        <v>3936.9020526132999</v>
      </c>
      <c r="BN46" s="28">
        <v>110.90419326035899</v>
      </c>
      <c r="BO46" s="28">
        <v>2.53416564460391</v>
      </c>
      <c r="BP46" s="28">
        <v>30.559064428975301</v>
      </c>
      <c r="BQ46" s="28">
        <v>0</v>
      </c>
      <c r="BR46" s="28">
        <v>256.67068071187202</v>
      </c>
      <c r="BS46" s="28">
        <v>36.488685658997198</v>
      </c>
      <c r="BT46" s="28">
        <v>0</v>
      </c>
      <c r="BU46" s="28">
        <v>0</v>
      </c>
      <c r="BV46" s="28">
        <v>719.977780985805</v>
      </c>
      <c r="BW46" s="28">
        <v>815.46160792089802</v>
      </c>
      <c r="BX46" s="28">
        <v>7237.7344942872696</v>
      </c>
      <c r="BY46" s="28">
        <v>192.39445284703601</v>
      </c>
      <c r="CA46" s="25">
        <f t="shared" si="13"/>
        <v>5.0418690032505058E-3</v>
      </c>
      <c r="CB46" s="25">
        <f t="shared" si="14"/>
        <v>5.8359698857378206E-3</v>
      </c>
      <c r="CC46" s="25">
        <f t="shared" si="15"/>
        <v>4.9237341023456128E-3</v>
      </c>
      <c r="CD46" s="25">
        <f t="shared" si="16"/>
        <v>5.1457586355574021E-3</v>
      </c>
      <c r="CE46" s="25">
        <f t="shared" si="17"/>
        <v>5.1463356212957138E-3</v>
      </c>
      <c r="CF46" s="25">
        <f t="shared" si="18"/>
        <v>4.2536499254908315E-3</v>
      </c>
      <c r="CG46" s="25">
        <f t="shared" si="19"/>
        <v>4.8496022446708866E-3</v>
      </c>
      <c r="CH46" s="25">
        <f t="shared" si="20"/>
        <v>6.7231402534339438E-3</v>
      </c>
      <c r="CI46" s="25">
        <f t="shared" si="21"/>
        <v>4.1665277458173946E-3</v>
      </c>
      <c r="CJ46" s="25"/>
      <c r="CK46" s="25">
        <f t="shared" si="22"/>
        <v>6.1333571077065831E-3</v>
      </c>
      <c r="CL46" s="25">
        <f t="shared" si="23"/>
        <v>7.7056422401602124E-3</v>
      </c>
      <c r="CM46" s="25">
        <f t="shared" si="24"/>
        <v>5.1299585178788765E-3</v>
      </c>
      <c r="CN46" s="25">
        <f t="shared" si="25"/>
        <v>6.5669674498094544E-3</v>
      </c>
    </row>
    <row r="47" spans="1:92" x14ac:dyDescent="0.3">
      <c r="A47" s="28" t="s">
        <v>46</v>
      </c>
      <c r="B47" s="102">
        <v>39930.063133000003</v>
      </c>
      <c r="C47" s="102">
        <v>285.28552531000003</v>
      </c>
      <c r="D47" s="102">
        <v>621.12023893000003</v>
      </c>
      <c r="E47" s="102">
        <v>5728.8460106000002</v>
      </c>
      <c r="F47" s="102">
        <v>5724.5074418000004</v>
      </c>
      <c r="G47" s="102">
        <v>116.60801712999999</v>
      </c>
      <c r="H47" s="102">
        <v>6484.8579781999997</v>
      </c>
      <c r="I47" s="102">
        <v>140.95908924</v>
      </c>
      <c r="J47" s="102">
        <v>307.56317001999997</v>
      </c>
      <c r="K47" s="102"/>
      <c r="L47" s="102">
        <v>328.67456317</v>
      </c>
      <c r="M47" s="102">
        <v>14.09206309</v>
      </c>
      <c r="N47" s="102">
        <v>47.936146364000003</v>
      </c>
      <c r="O47" s="102">
        <v>39.322972733999997</v>
      </c>
      <c r="P47" s="28"/>
      <c r="Q47" s="28" t="s">
        <v>46</v>
      </c>
      <c r="R47" s="28">
        <v>383.55326813292203</v>
      </c>
      <c r="S47" s="28">
        <v>14.1356479665635</v>
      </c>
      <c r="T47" s="28">
        <v>141.395401959308</v>
      </c>
      <c r="U47" s="28">
        <v>141.395401959308</v>
      </c>
      <c r="V47" s="28">
        <v>1144.6568908414399</v>
      </c>
      <c r="W47" s="28">
        <v>308.49064430403502</v>
      </c>
      <c r="X47" s="28">
        <v>48.073698483820003</v>
      </c>
      <c r="Y47" s="28">
        <v>2545.9441952408401</v>
      </c>
      <c r="Z47" s="28">
        <v>0</v>
      </c>
      <c r="AA47" s="28">
        <v>40052.313934242302</v>
      </c>
      <c r="AB47" s="28">
        <v>759.06640693775603</v>
      </c>
      <c r="AC47" s="28">
        <v>278.31806803335098</v>
      </c>
      <c r="AD47" s="28">
        <v>359.627515295325</v>
      </c>
      <c r="AE47" s="28">
        <v>186.74590030513301</v>
      </c>
      <c r="AF47" s="28">
        <v>329.65106077368102</v>
      </c>
      <c r="AG47" s="28">
        <v>329.65106077368102</v>
      </c>
      <c r="AH47" s="28">
        <v>0</v>
      </c>
      <c r="AI47" s="28">
        <v>139.50073252331299</v>
      </c>
      <c r="AJ47" s="28">
        <v>21.004564216754702</v>
      </c>
      <c r="AK47" s="28">
        <v>87.306018235660204</v>
      </c>
      <c r="AL47" s="28">
        <v>0</v>
      </c>
      <c r="AM47" s="28">
        <v>39.442743274138003</v>
      </c>
      <c r="AN47" s="28">
        <v>286.16387536097699</v>
      </c>
      <c r="AO47" s="28">
        <v>0</v>
      </c>
      <c r="AP47" s="28">
        <v>560.65536974452505</v>
      </c>
      <c r="AQ47" s="28">
        <v>62.2950446169475</v>
      </c>
      <c r="AR47" s="28">
        <v>622.95041436147199</v>
      </c>
      <c r="AS47" s="28">
        <v>112.457234428367</v>
      </c>
      <c r="AT47" s="28">
        <v>304.71835965474497</v>
      </c>
      <c r="AU47" s="28">
        <v>0.63165947966516101</v>
      </c>
      <c r="AV47" s="28">
        <v>860.17570249016296</v>
      </c>
      <c r="AW47" s="28">
        <v>0.57423603423277503</v>
      </c>
      <c r="AX47" s="28">
        <v>17.0260985983255</v>
      </c>
      <c r="AY47" s="28">
        <v>320.42370800474998</v>
      </c>
      <c r="AZ47" s="28">
        <v>0.51681246560061</v>
      </c>
      <c r="BA47" s="28">
        <v>0</v>
      </c>
      <c r="BB47" s="28">
        <v>55.531490006081398</v>
      </c>
      <c r="BC47" s="28">
        <v>5746.8737798079701</v>
      </c>
      <c r="BD47" s="28">
        <v>5742.5239348874602</v>
      </c>
      <c r="BE47" s="28">
        <v>4.34984492051478</v>
      </c>
      <c r="BF47" s="28">
        <v>0.64888670652591196</v>
      </c>
      <c r="BG47" s="28">
        <v>0</v>
      </c>
      <c r="BH47" s="28">
        <v>140.68782675432999</v>
      </c>
      <c r="BI47" s="28">
        <v>5.3978197306369697</v>
      </c>
      <c r="BJ47" s="28">
        <v>2122.9507027153199</v>
      </c>
      <c r="BK47" s="28">
        <v>8.6135394732371005</v>
      </c>
      <c r="BL47" s="28">
        <v>10.910481784183199</v>
      </c>
      <c r="BM47" s="28">
        <v>3033.1145966325398</v>
      </c>
      <c r="BN47" s="28">
        <v>102.457739368741</v>
      </c>
      <c r="BO47" s="28">
        <v>1.95240235482751</v>
      </c>
      <c r="BP47" s="28">
        <v>23.543674147192601</v>
      </c>
      <c r="BQ47" s="28">
        <v>0</v>
      </c>
      <c r="BR47" s="28">
        <v>116.985229811395</v>
      </c>
      <c r="BS47" s="28">
        <v>32.747407808044898</v>
      </c>
      <c r="BT47" s="28">
        <v>0</v>
      </c>
      <c r="BU47" s="28">
        <v>0</v>
      </c>
      <c r="BV47" s="28">
        <v>646.25366136552304</v>
      </c>
      <c r="BW47" s="28">
        <v>732.32119905010995</v>
      </c>
      <c r="BX47" s="28">
        <v>6504.7173452857996</v>
      </c>
      <c r="BY47" s="28">
        <v>172.75206808248399</v>
      </c>
      <c r="CA47" s="25">
        <f t="shared" si="13"/>
        <v>3.0616230391397768E-3</v>
      </c>
      <c r="CB47" s="25">
        <f t="shared" si="14"/>
        <v>3.0788454830385109E-3</v>
      </c>
      <c r="CC47" s="25">
        <f t="shared" si="15"/>
        <v>2.9465718821605124E-3</v>
      </c>
      <c r="CD47" s="25">
        <f t="shared" si="16"/>
        <v>3.1468412965915561E-3</v>
      </c>
      <c r="CE47" s="25">
        <f t="shared" si="17"/>
        <v>3.14725647064488E-3</v>
      </c>
      <c r="CF47" s="25">
        <f t="shared" si="18"/>
        <v>3.2348777612303792E-3</v>
      </c>
      <c r="CG47" s="25">
        <f t="shared" si="19"/>
        <v>3.0624212824029015E-3</v>
      </c>
      <c r="CH47" s="25">
        <f t="shared" si="20"/>
        <v>3.0953145459469492E-3</v>
      </c>
      <c r="CI47" s="25">
        <f t="shared" si="21"/>
        <v>3.0155570446706334E-3</v>
      </c>
      <c r="CJ47" s="25"/>
      <c r="CK47" s="25">
        <f t="shared" si="22"/>
        <v>2.9710166623875683E-3</v>
      </c>
      <c r="CL47" s="25">
        <f t="shared" si="23"/>
        <v>3.0928669766195375E-3</v>
      </c>
      <c r="CM47" s="25">
        <f t="shared" si="24"/>
        <v>2.8694863949952805E-3</v>
      </c>
      <c r="CN47" s="25">
        <f t="shared" si="25"/>
        <v>3.0458160156963034E-3</v>
      </c>
    </row>
    <row r="48" spans="1:92" x14ac:dyDescent="0.3">
      <c r="A48" s="28" t="s">
        <v>47</v>
      </c>
      <c r="B48" s="102">
        <v>110858.62919000001</v>
      </c>
      <c r="C48" s="102">
        <v>928.18683856999996</v>
      </c>
      <c r="D48" s="102">
        <v>1814.7555540000001</v>
      </c>
      <c r="E48" s="102">
        <v>14929.852423</v>
      </c>
      <c r="F48" s="102">
        <v>14924.027924</v>
      </c>
      <c r="G48" s="102">
        <v>272.28696624999998</v>
      </c>
      <c r="H48" s="102">
        <v>18205.426672000001</v>
      </c>
      <c r="I48" s="102">
        <v>482.45018546</v>
      </c>
      <c r="J48" s="102">
        <v>817.68880550999995</v>
      </c>
      <c r="K48" s="102"/>
      <c r="L48" s="102">
        <v>1123.9828368999999</v>
      </c>
      <c r="M48" s="102">
        <v>51.809588630999997</v>
      </c>
      <c r="N48" s="102">
        <v>156.28627495000001</v>
      </c>
      <c r="O48" s="102">
        <v>120.15192080999999</v>
      </c>
      <c r="P48" s="28"/>
      <c r="Q48" s="28" t="s">
        <v>47</v>
      </c>
      <c r="R48" s="28">
        <v>1096.1369549547701</v>
      </c>
      <c r="S48" s="28">
        <v>52.143284519824199</v>
      </c>
      <c r="T48" s="28">
        <v>482.14068123616897</v>
      </c>
      <c r="U48" s="28">
        <v>482.14068123616897</v>
      </c>
      <c r="V48" s="28">
        <v>3271.25523007435</v>
      </c>
      <c r="W48" s="28">
        <v>821.03942947617895</v>
      </c>
      <c r="X48" s="28">
        <v>157.14555834896001</v>
      </c>
      <c r="Y48" s="28">
        <v>6794.7076934378802</v>
      </c>
      <c r="Z48" s="28">
        <v>0</v>
      </c>
      <c r="AA48" s="28">
        <v>111493.92841830901</v>
      </c>
      <c r="AB48" s="28">
        <v>1963.95766290253</v>
      </c>
      <c r="AC48" s="28">
        <v>730.12910368084295</v>
      </c>
      <c r="AD48" s="28">
        <v>1027.7611348043399</v>
      </c>
      <c r="AE48" s="28">
        <v>327.23293952923399</v>
      </c>
      <c r="AF48" s="28">
        <v>1118.79199408063</v>
      </c>
      <c r="AG48" s="28">
        <v>1118.79199408063</v>
      </c>
      <c r="AH48" s="28">
        <v>0</v>
      </c>
      <c r="AI48" s="28">
        <v>398.66580750323402</v>
      </c>
      <c r="AJ48" s="28">
        <v>60.027847908702199</v>
      </c>
      <c r="AK48" s="28">
        <v>249.50729604469601</v>
      </c>
      <c r="AL48" s="28">
        <v>0</v>
      </c>
      <c r="AM48" s="28">
        <v>104.931753265098</v>
      </c>
      <c r="AN48" s="28">
        <v>933.88743306282595</v>
      </c>
      <c r="AO48" s="28">
        <v>0</v>
      </c>
      <c r="AP48" s="28">
        <v>1642.75007138566</v>
      </c>
      <c r="AQ48" s="28">
        <v>182.527859192645</v>
      </c>
      <c r="AR48" s="28">
        <v>1825.2779305782999</v>
      </c>
      <c r="AS48" s="28">
        <v>321.38564189386199</v>
      </c>
      <c r="AT48" s="28">
        <v>851.13451468394396</v>
      </c>
      <c r="AU48" s="28">
        <v>1.65131744575803</v>
      </c>
      <c r="AV48" s="28">
        <v>2440.52216409946</v>
      </c>
      <c r="AW48" s="28">
        <v>1.5011974866868301</v>
      </c>
      <c r="AX48" s="28">
        <v>44.510529380446101</v>
      </c>
      <c r="AY48" s="28">
        <v>837.66853522379597</v>
      </c>
      <c r="AZ48" s="28">
        <v>1.35107836441299</v>
      </c>
      <c r="BA48" s="28">
        <v>0</v>
      </c>
      <c r="BB48" s="28">
        <v>145.17337714303</v>
      </c>
      <c r="BC48" s="28">
        <v>15018.2625447665</v>
      </c>
      <c r="BD48" s="28">
        <v>15012.410096002001</v>
      </c>
      <c r="BE48" s="28">
        <v>5.8524487645076801</v>
      </c>
      <c r="BF48" s="28">
        <v>1.6963529070696699</v>
      </c>
      <c r="BG48" s="28">
        <v>0</v>
      </c>
      <c r="BH48" s="28">
        <v>367.79356696847901</v>
      </c>
      <c r="BI48" s="28">
        <v>14.1112624516498</v>
      </c>
      <c r="BJ48" s="28">
        <v>5549.93033662373</v>
      </c>
      <c r="BK48" s="28">
        <v>22.517972759690601</v>
      </c>
      <c r="BL48" s="28">
        <v>28.5227705919961</v>
      </c>
      <c r="BM48" s="28">
        <v>7929.3285977832502</v>
      </c>
      <c r="BN48" s="28">
        <v>275.628937725063</v>
      </c>
      <c r="BO48" s="28">
        <v>5.1040741541140902</v>
      </c>
      <c r="BP48" s="28">
        <v>61.549126717924104</v>
      </c>
      <c r="BQ48" s="28">
        <v>0</v>
      </c>
      <c r="BR48" s="28">
        <v>273.87092359772203</v>
      </c>
      <c r="BS48" s="28">
        <v>93.587071229981504</v>
      </c>
      <c r="BT48" s="28">
        <v>0</v>
      </c>
      <c r="BU48" s="28">
        <v>0</v>
      </c>
      <c r="BV48" s="28">
        <v>1846.32480261924</v>
      </c>
      <c r="BW48" s="28">
        <v>2090.0966738837301</v>
      </c>
      <c r="BX48" s="28">
        <v>18305.907349261699</v>
      </c>
      <c r="BY48" s="28">
        <v>493.20369331882603</v>
      </c>
      <c r="CA48" s="25">
        <f t="shared" si="13"/>
        <v>5.7307151725659797E-3</v>
      </c>
      <c r="CB48" s="25">
        <f t="shared" si="14"/>
        <v>6.1416454704405618E-3</v>
      </c>
      <c r="CC48" s="25">
        <f t="shared" si="15"/>
        <v>5.7982335720680907E-3</v>
      </c>
      <c r="CD48" s="25">
        <f t="shared" si="16"/>
        <v>5.9217009828107991E-3</v>
      </c>
      <c r="CE48" s="25">
        <f t="shared" si="17"/>
        <v>5.9221392811701443E-3</v>
      </c>
      <c r="CF48" s="25">
        <f t="shared" si="18"/>
        <v>5.8172352850255037E-3</v>
      </c>
      <c r="CG48" s="25">
        <f t="shared" si="19"/>
        <v>5.519270658799617E-3</v>
      </c>
      <c r="CH48" s="25">
        <f t="shared" si="20"/>
        <v>-6.4152576402458047E-4</v>
      </c>
      <c r="CI48" s="25">
        <f t="shared" si="21"/>
        <v>4.0976762108039201E-3</v>
      </c>
      <c r="CJ48" s="25"/>
      <c r="CK48" s="25">
        <f t="shared" si="22"/>
        <v>-4.6182580809565488E-3</v>
      </c>
      <c r="CL48" s="25">
        <f t="shared" si="23"/>
        <v>6.4408133251329684E-3</v>
      </c>
      <c r="CM48" s="25">
        <f t="shared" si="24"/>
        <v>5.498137307546099E-3</v>
      </c>
      <c r="CN48" s="25">
        <f t="shared" si="25"/>
        <v>-0.1266743589473707</v>
      </c>
    </row>
    <row r="49" spans="1:92" x14ac:dyDescent="0.3">
      <c r="A49" s="28" t="s">
        <v>48</v>
      </c>
      <c r="B49" s="102">
        <v>19991.039441000001</v>
      </c>
      <c r="C49" s="102">
        <v>139.90983940000001</v>
      </c>
      <c r="D49" s="102">
        <v>302.83958000000001</v>
      </c>
      <c r="E49" s="102">
        <v>2856.5922366</v>
      </c>
      <c r="F49" s="102">
        <v>2855.3852093</v>
      </c>
      <c r="G49" s="102">
        <v>59.885476085999997</v>
      </c>
      <c r="H49" s="102">
        <v>3241.4182363</v>
      </c>
      <c r="I49" s="102">
        <v>68.398692429999997</v>
      </c>
      <c r="J49" s="102">
        <v>155.90086547000001</v>
      </c>
      <c r="K49" s="102"/>
      <c r="L49" s="102">
        <v>162.08869505000001</v>
      </c>
      <c r="M49" s="102">
        <v>6.7188538019999999</v>
      </c>
      <c r="N49" s="102">
        <v>23.921764862</v>
      </c>
      <c r="O49" s="102">
        <v>19.229442412000001</v>
      </c>
      <c r="P49" s="28"/>
      <c r="Q49" s="28" t="s">
        <v>48</v>
      </c>
      <c r="R49" s="28">
        <v>191.05145745843501</v>
      </c>
      <c r="S49" s="28">
        <v>6.7398531516277904</v>
      </c>
      <c r="T49" s="28">
        <v>68.613447535055499</v>
      </c>
      <c r="U49" s="28">
        <v>68.613447535055499</v>
      </c>
      <c r="V49" s="28">
        <v>570.16426325428597</v>
      </c>
      <c r="W49" s="28">
        <v>156.38825274479001</v>
      </c>
      <c r="X49" s="28">
        <v>23.992545854992098</v>
      </c>
      <c r="Y49" s="28">
        <v>1281.17483751599</v>
      </c>
      <c r="Z49" s="28">
        <v>0</v>
      </c>
      <c r="AA49" s="28">
        <v>20054.123200317401</v>
      </c>
      <c r="AB49" s="28">
        <v>383.65233723755199</v>
      </c>
      <c r="AC49" s="28">
        <v>140.39809155866899</v>
      </c>
      <c r="AD49" s="28">
        <v>179.133819442896</v>
      </c>
      <c r="AE49" s="28">
        <v>98.604417606130596</v>
      </c>
      <c r="AF49" s="28">
        <v>162.58059258542599</v>
      </c>
      <c r="AG49" s="28">
        <v>162.58059258542599</v>
      </c>
      <c r="AH49" s="28">
        <v>0</v>
      </c>
      <c r="AI49" s="28">
        <v>69.486786221936995</v>
      </c>
      <c r="AJ49" s="28">
        <v>10.4625677826958</v>
      </c>
      <c r="AK49" s="28">
        <v>43.487938258203101</v>
      </c>
      <c r="AL49" s="28">
        <v>0</v>
      </c>
      <c r="AM49" s="28">
        <v>19.289038345770301</v>
      </c>
      <c r="AN49" s="28">
        <v>140.34893568246801</v>
      </c>
      <c r="AO49" s="28">
        <v>0</v>
      </c>
      <c r="AP49" s="28">
        <v>273.38509835546199</v>
      </c>
      <c r="AQ49" s="28">
        <v>30.376112200444201</v>
      </c>
      <c r="AR49" s="28">
        <v>303.76121055590602</v>
      </c>
      <c r="AS49" s="28">
        <v>56.015993218321398</v>
      </c>
      <c r="AT49" s="28">
        <v>152.31603757240799</v>
      </c>
      <c r="AU49" s="28">
        <v>0.31510151301002498</v>
      </c>
      <c r="AV49" s="28">
        <v>428.94112269287803</v>
      </c>
      <c r="AW49" s="28">
        <v>0.286455930719754</v>
      </c>
      <c r="AX49" s="28">
        <v>8.49341400816812</v>
      </c>
      <c r="AY49" s="28">
        <v>159.84238925026301</v>
      </c>
      <c r="AZ49" s="28">
        <v>0.25781035363239002</v>
      </c>
      <c r="BA49" s="28">
        <v>0</v>
      </c>
      <c r="BB49" s="28">
        <v>27.7017178284473</v>
      </c>
      <c r="BC49" s="28">
        <v>2865.8514737315099</v>
      </c>
      <c r="BD49" s="28">
        <v>2864.6407755074001</v>
      </c>
      <c r="BE49" s="28">
        <v>1.2106982241155799</v>
      </c>
      <c r="BF49" s="28">
        <v>0.32369515901387202</v>
      </c>
      <c r="BG49" s="28">
        <v>0</v>
      </c>
      <c r="BH49" s="28">
        <v>70.181690149197806</v>
      </c>
      <c r="BI49" s="28">
        <v>2.6926862703858601</v>
      </c>
      <c r="BJ49" s="28">
        <v>1059.02760083114</v>
      </c>
      <c r="BK49" s="28">
        <v>4.2968393703599599</v>
      </c>
      <c r="BL49" s="28">
        <v>5.4426617272110898</v>
      </c>
      <c r="BM49" s="28">
        <v>1513.0600730721901</v>
      </c>
      <c r="BN49" s="28">
        <v>51.4998463057903</v>
      </c>
      <c r="BO49" s="28">
        <v>0.97395009595617099</v>
      </c>
      <c r="BP49" s="28">
        <v>11.744689947695299</v>
      </c>
      <c r="BQ49" s="28">
        <v>0</v>
      </c>
      <c r="BR49" s="28">
        <v>60.084591084729098</v>
      </c>
      <c r="BS49" s="28">
        <v>16.311787337104398</v>
      </c>
      <c r="BT49" s="28">
        <v>0</v>
      </c>
      <c r="BU49" s="28">
        <v>0</v>
      </c>
      <c r="BV49" s="28">
        <v>321.92043168843702</v>
      </c>
      <c r="BW49" s="28">
        <v>364.85073244899502</v>
      </c>
      <c r="BX49" s="28">
        <v>3251.7025003499798</v>
      </c>
      <c r="BY49" s="28">
        <v>86.062774388022206</v>
      </c>
      <c r="CA49" s="25">
        <f t="shared" si="13"/>
        <v>3.1556017636591941E-3</v>
      </c>
      <c r="CB49" s="25">
        <f t="shared" si="14"/>
        <v>3.1384231756040469E-3</v>
      </c>
      <c r="CC49" s="25">
        <f t="shared" si="15"/>
        <v>3.0432962425387265E-3</v>
      </c>
      <c r="CD49" s="25">
        <f t="shared" si="16"/>
        <v>3.2413576613687708E-3</v>
      </c>
      <c r="CE49" s="25">
        <f t="shared" si="17"/>
        <v>3.2414422324717053E-3</v>
      </c>
      <c r="CF49" s="25">
        <f t="shared" si="18"/>
        <v>3.3249297115573906E-3</v>
      </c>
      <c r="CG49" s="25">
        <f t="shared" si="19"/>
        <v>3.1727667645009144E-3</v>
      </c>
      <c r="CH49" s="25">
        <f t="shared" si="20"/>
        <v>3.1397545395372164E-3</v>
      </c>
      <c r="CI49" s="25">
        <f t="shared" si="21"/>
        <v>3.1262640737795204E-3</v>
      </c>
      <c r="CJ49" s="25"/>
      <c r="CK49" s="25">
        <f t="shared" si="22"/>
        <v>3.0347430169281081E-3</v>
      </c>
      <c r="CL49" s="25">
        <f t="shared" si="23"/>
        <v>3.1254363090233656E-3</v>
      </c>
      <c r="CM49" s="25">
        <f t="shared" si="24"/>
        <v>2.9588533036931076E-3</v>
      </c>
      <c r="CN49" s="25">
        <f t="shared" si="25"/>
        <v>3.0992023842100385E-3</v>
      </c>
    </row>
    <row r="50" spans="1:92" x14ac:dyDescent="0.3">
      <c r="A50" s="28" t="s">
        <v>49</v>
      </c>
      <c r="B50" s="102">
        <v>80227.543682999996</v>
      </c>
      <c r="C50" s="102">
        <v>629.3222657</v>
      </c>
      <c r="D50" s="102">
        <v>1080.8262069</v>
      </c>
      <c r="E50" s="102">
        <v>12235.497665999999</v>
      </c>
      <c r="F50" s="102">
        <v>12232.616093000001</v>
      </c>
      <c r="G50" s="102">
        <v>327.18241941000002</v>
      </c>
      <c r="H50" s="102">
        <v>12154.816996</v>
      </c>
      <c r="I50" s="102">
        <v>314.03839374</v>
      </c>
      <c r="J50" s="102">
        <v>625.70713413999999</v>
      </c>
      <c r="K50" s="102"/>
      <c r="L50" s="102">
        <v>595.79272643000002</v>
      </c>
      <c r="M50" s="102">
        <v>31.038595740000002</v>
      </c>
      <c r="N50" s="102">
        <v>71.305530781000002</v>
      </c>
      <c r="O50" s="102">
        <v>80.953139375000006</v>
      </c>
      <c r="P50" s="28"/>
      <c r="Q50" s="28" t="s">
        <v>49</v>
      </c>
      <c r="R50" s="28">
        <v>741.27077570128301</v>
      </c>
      <c r="S50" s="28">
        <v>31.654309472984</v>
      </c>
      <c r="T50" s="28">
        <v>319.620777943571</v>
      </c>
      <c r="U50" s="28">
        <v>319.620777943571</v>
      </c>
      <c r="V50" s="28">
        <v>2212.21057716328</v>
      </c>
      <c r="W50" s="28">
        <v>631.48281247980503</v>
      </c>
      <c r="X50" s="28">
        <v>72.263066144096598</v>
      </c>
      <c r="Y50" s="28">
        <v>4570.4901952985301</v>
      </c>
      <c r="Z50" s="28">
        <v>0</v>
      </c>
      <c r="AA50" s="28">
        <v>81187.826356247097</v>
      </c>
      <c r="AB50" s="28">
        <v>1317.69463264756</v>
      </c>
      <c r="AC50" s="28">
        <v>490.43500722088498</v>
      </c>
      <c r="AD50" s="28">
        <v>695.03082247581494</v>
      </c>
      <c r="AE50" s="28">
        <v>210.79013997579901</v>
      </c>
      <c r="AF50" s="28">
        <v>605.52745289070697</v>
      </c>
      <c r="AG50" s="28">
        <v>605.52745289070697</v>
      </c>
      <c r="AH50" s="28">
        <v>0</v>
      </c>
      <c r="AI50" s="28">
        <v>269.60064220506001</v>
      </c>
      <c r="AJ50" s="28">
        <v>40.594274418743197</v>
      </c>
      <c r="AK50" s="28">
        <v>168.73117755532601</v>
      </c>
      <c r="AL50" s="28">
        <v>0</v>
      </c>
      <c r="AM50" s="28">
        <v>82.3534589906088</v>
      </c>
      <c r="AN50" s="28">
        <v>639.23858454593005</v>
      </c>
      <c r="AO50" s="28">
        <v>0</v>
      </c>
      <c r="AP50" s="28">
        <v>986.46501216267905</v>
      </c>
      <c r="AQ50" s="28">
        <v>109.607191970193</v>
      </c>
      <c r="AR50" s="28">
        <v>1096.07220413287</v>
      </c>
      <c r="AS50" s="28">
        <v>217.339458342651</v>
      </c>
      <c r="AT50" s="28">
        <v>574.58352703669004</v>
      </c>
      <c r="AU50" s="28">
        <v>1.3619884883568401</v>
      </c>
      <c r="AV50" s="28">
        <v>1649.5190444554901</v>
      </c>
      <c r="AW50" s="28">
        <v>1.23817149134961</v>
      </c>
      <c r="AX50" s="28">
        <v>36.711768634291701</v>
      </c>
      <c r="AY50" s="28">
        <v>690.89951100569294</v>
      </c>
      <c r="AZ50" s="28">
        <v>1.1143540875014399</v>
      </c>
      <c r="BA50" s="28">
        <v>0</v>
      </c>
      <c r="BB50" s="28">
        <v>119.7373528072</v>
      </c>
      <c r="BC50" s="28">
        <v>12384.9600821513</v>
      </c>
      <c r="BD50" s="28">
        <v>12382.0648910534</v>
      </c>
      <c r="BE50" s="28">
        <v>2.8951910978852098</v>
      </c>
      <c r="BF50" s="28">
        <v>1.39913375834036</v>
      </c>
      <c r="BG50" s="28">
        <v>0</v>
      </c>
      <c r="BH50" s="28">
        <v>303.35193272959702</v>
      </c>
      <c r="BI50" s="28">
        <v>11.638808138472299</v>
      </c>
      <c r="BJ50" s="28">
        <v>4577.51907300936</v>
      </c>
      <c r="BK50" s="28">
        <v>18.572566437937098</v>
      </c>
      <c r="BL50" s="28">
        <v>23.525256840776599</v>
      </c>
      <c r="BM50" s="28">
        <v>6540.0201664037604</v>
      </c>
      <c r="BN50" s="28">
        <v>185.522143803711</v>
      </c>
      <c r="BO50" s="28">
        <v>4.2097823854009899</v>
      </c>
      <c r="BP50" s="28">
        <v>50.765024835397398</v>
      </c>
      <c r="BQ50" s="28">
        <v>0</v>
      </c>
      <c r="BR50" s="28">
        <v>330.33369394141198</v>
      </c>
      <c r="BS50" s="28">
        <v>63.288966947957597</v>
      </c>
      <c r="BT50" s="28">
        <v>0</v>
      </c>
      <c r="BU50" s="28">
        <v>0</v>
      </c>
      <c r="BV50" s="28">
        <v>1248.56215438302</v>
      </c>
      <c r="BW50" s="28">
        <v>1413.3025182138899</v>
      </c>
      <c r="BX50" s="28">
        <v>12285.742826182</v>
      </c>
      <c r="BY50" s="28">
        <v>333.507429040565</v>
      </c>
      <c r="CA50" s="25">
        <f t="shared" si="13"/>
        <v>1.1969488646460726E-2</v>
      </c>
      <c r="CB50" s="25">
        <f t="shared" si="14"/>
        <v>1.5757139682480568E-2</v>
      </c>
      <c r="CC50" s="25">
        <f t="shared" si="15"/>
        <v>1.4105873021526907E-2</v>
      </c>
      <c r="CD50" s="25">
        <f t="shared" si="16"/>
        <v>1.2215475024495846E-2</v>
      </c>
      <c r="CE50" s="25">
        <f t="shared" si="17"/>
        <v>1.2217239298380351E-2</v>
      </c>
      <c r="CF50" s="25">
        <f t="shared" si="18"/>
        <v>9.6315521386955098E-3</v>
      </c>
      <c r="CG50" s="25">
        <f t="shared" si="19"/>
        <v>1.0771518010109655E-2</v>
      </c>
      <c r="CH50" s="25">
        <f t="shared" si="20"/>
        <v>1.7776120101393674E-2</v>
      </c>
      <c r="CI50" s="25">
        <f t="shared" si="21"/>
        <v>9.2306416607242179E-3</v>
      </c>
      <c r="CJ50" s="25"/>
      <c r="CK50" s="25">
        <f t="shared" si="22"/>
        <v>1.6339115985919458E-2</v>
      </c>
      <c r="CL50" s="25">
        <f t="shared" si="23"/>
        <v>1.9837035739040117E-2</v>
      </c>
      <c r="CM50" s="25">
        <f t="shared" si="24"/>
        <v>1.3428626820512221E-2</v>
      </c>
      <c r="CN50" s="25">
        <f t="shared" si="25"/>
        <v>1.7297903780137295E-2</v>
      </c>
    </row>
    <row r="51" spans="1:92" x14ac:dyDescent="0.3">
      <c r="A51" s="28" t="s">
        <v>50</v>
      </c>
      <c r="B51" s="102">
        <v>4533.7229193000003</v>
      </c>
      <c r="C51" s="102">
        <v>31.730084776000002</v>
      </c>
      <c r="D51" s="102">
        <v>82.549908497999994</v>
      </c>
      <c r="E51" s="102">
        <v>638.24633200000005</v>
      </c>
      <c r="F51" s="102">
        <v>636.71287500000005</v>
      </c>
      <c r="G51" s="102">
        <v>11.803269956999999</v>
      </c>
      <c r="H51" s="102">
        <v>740.72495370000001</v>
      </c>
      <c r="I51" s="102">
        <v>15.608391394</v>
      </c>
      <c r="J51" s="102">
        <v>36.304477736000003</v>
      </c>
      <c r="K51" s="102"/>
      <c r="L51" s="102">
        <v>38.978203092999998</v>
      </c>
      <c r="M51" s="102">
        <v>1.5544647456</v>
      </c>
      <c r="N51" s="102">
        <v>5.9373258808999996</v>
      </c>
      <c r="O51" s="102">
        <v>4.6226920869999999</v>
      </c>
      <c r="P51" s="28"/>
      <c r="Q51" s="28" t="s">
        <v>50</v>
      </c>
      <c r="R51" s="28">
        <v>43.015704063288403</v>
      </c>
      <c r="S51" s="28">
        <v>1.5609875334323899</v>
      </c>
      <c r="T51" s="28">
        <v>15.673179163127701</v>
      </c>
      <c r="U51" s="28">
        <v>15.673179163127701</v>
      </c>
      <c r="V51" s="28">
        <v>128.373885573471</v>
      </c>
      <c r="W51" s="28">
        <v>36.447178095842403</v>
      </c>
      <c r="X51" s="28">
        <v>5.9608583227344596</v>
      </c>
      <c r="Y51" s="28">
        <v>295.869390171764</v>
      </c>
      <c r="Z51" s="28">
        <v>0</v>
      </c>
      <c r="AA51" s="28">
        <v>4551.8193911936296</v>
      </c>
      <c r="AB51" s="28">
        <v>89.542074793473404</v>
      </c>
      <c r="AC51" s="28">
        <v>32.615871890884897</v>
      </c>
      <c r="AD51" s="28">
        <v>40.332422540672297</v>
      </c>
      <c r="AE51" s="28">
        <v>25.380008459143099</v>
      </c>
      <c r="AF51" s="28">
        <v>39.136071168755301</v>
      </c>
      <c r="AG51" s="28">
        <v>39.136071168755301</v>
      </c>
      <c r="AH51" s="28">
        <v>0</v>
      </c>
      <c r="AI51" s="28">
        <v>15.645199046861601</v>
      </c>
      <c r="AJ51" s="28">
        <v>2.35567322772147</v>
      </c>
      <c r="AK51" s="28">
        <v>9.7914129910027192</v>
      </c>
      <c r="AL51" s="28">
        <v>0</v>
      </c>
      <c r="AM51" s="28">
        <v>4.6416366366431001</v>
      </c>
      <c r="AN51" s="28">
        <v>31.8601391383235</v>
      </c>
      <c r="AO51" s="28">
        <v>0</v>
      </c>
      <c r="AP51" s="28">
        <v>74.590380799131395</v>
      </c>
      <c r="AQ51" s="28">
        <v>8.2878194874099496</v>
      </c>
      <c r="AR51" s="28">
        <v>82.878200286541301</v>
      </c>
      <c r="AS51" s="28">
        <v>12.6121410884409</v>
      </c>
      <c r="AT51" s="28">
        <v>34.597743305338398</v>
      </c>
      <c r="AU51" s="28">
        <v>7.0319175121943106E-2</v>
      </c>
      <c r="AV51" s="28">
        <v>96.850171768048398</v>
      </c>
      <c r="AW51" s="28">
        <v>6.3926517822715301E-2</v>
      </c>
      <c r="AX51" s="28">
        <v>1.8954215509515699</v>
      </c>
      <c r="AY51" s="28">
        <v>35.671004263077499</v>
      </c>
      <c r="AZ51" s="28">
        <v>5.75338881529125E-2</v>
      </c>
      <c r="BA51" s="28">
        <v>0</v>
      </c>
      <c r="BB51" s="28">
        <v>6.1820174277572901</v>
      </c>
      <c r="BC51" s="28">
        <v>640.822829310408</v>
      </c>
      <c r="BD51" s="28">
        <v>639.28357137763805</v>
      </c>
      <c r="BE51" s="28">
        <v>1.53925793277005</v>
      </c>
      <c r="BF51" s="28">
        <v>7.2236969697470704E-2</v>
      </c>
      <c r="BG51" s="28">
        <v>0</v>
      </c>
      <c r="BH51" s="28">
        <v>15.6620053093911</v>
      </c>
      <c r="BI51" s="28">
        <v>0.600909298853045</v>
      </c>
      <c r="BJ51" s="28">
        <v>236.336429530911</v>
      </c>
      <c r="BK51" s="28">
        <v>0.95889847925174998</v>
      </c>
      <c r="BL51" s="28">
        <v>1.21460402897975</v>
      </c>
      <c r="BM51" s="28">
        <v>337.65992702149998</v>
      </c>
      <c r="BN51" s="28">
        <v>11.8598433083072</v>
      </c>
      <c r="BO51" s="28">
        <v>0.217350178717681</v>
      </c>
      <c r="BP51" s="28">
        <v>2.6209877374515602</v>
      </c>
      <c r="BQ51" s="28">
        <v>0</v>
      </c>
      <c r="BR51" s="28">
        <v>11.8505363026064</v>
      </c>
      <c r="BS51" s="28">
        <v>3.6726387231897002</v>
      </c>
      <c r="BT51" s="28">
        <v>0</v>
      </c>
      <c r="BU51" s="28">
        <v>0</v>
      </c>
      <c r="BV51" s="28">
        <v>72.489949696586706</v>
      </c>
      <c r="BW51" s="28">
        <v>82.189613656852799</v>
      </c>
      <c r="BX51" s="28">
        <v>743.65544375072295</v>
      </c>
      <c r="BY51" s="28">
        <v>19.384881352781701</v>
      </c>
      <c r="CA51" s="25">
        <f t="shared" si="13"/>
        <v>3.9915257760003075E-3</v>
      </c>
      <c r="CB51" s="25">
        <f t="shared" si="14"/>
        <v>4.0987713471811824E-3</v>
      </c>
      <c r="CC51" s="25">
        <f t="shared" si="15"/>
        <v>3.9768885818845072E-3</v>
      </c>
      <c r="CD51" s="25">
        <f t="shared" si="16"/>
        <v>4.0368384136799775E-3</v>
      </c>
      <c r="CE51" s="25">
        <f t="shared" si="17"/>
        <v>4.0374499693256564E-3</v>
      </c>
      <c r="CF51" s="25">
        <f t="shared" si="18"/>
        <v>4.0045127984528793E-3</v>
      </c>
      <c r="CG51" s="25">
        <f t="shared" si="19"/>
        <v>3.9562458859861921E-3</v>
      </c>
      <c r="CH51" s="25">
        <f t="shared" si="20"/>
        <v>4.1508293514862776E-3</v>
      </c>
      <c r="CI51" s="25">
        <f t="shared" si="21"/>
        <v>3.9306545291766378E-3</v>
      </c>
      <c r="CJ51" s="25"/>
      <c r="CK51" s="25">
        <f t="shared" si="22"/>
        <v>4.0501629943955576E-3</v>
      </c>
      <c r="CL51" s="25">
        <f t="shared" si="23"/>
        <v>4.1961632458072965E-3</v>
      </c>
      <c r="CM51" s="25">
        <f t="shared" si="24"/>
        <v>3.9634748549279382E-3</v>
      </c>
      <c r="CN51" s="25">
        <f t="shared" si="25"/>
        <v>4.0981638591885338E-3</v>
      </c>
    </row>
    <row r="52" spans="1:92" s="30" customFormat="1" x14ac:dyDescent="0.3">
      <c r="A52" s="28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</row>
    <row r="53" spans="1:92" s="30" customFormat="1" x14ac:dyDescent="0.3">
      <c r="A53" s="28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</row>
    <row r="54" spans="1:92" x14ac:dyDescent="0.3">
      <c r="A54" s="30" t="s">
        <v>51</v>
      </c>
      <c r="B54" s="102">
        <v>515.33258179999996</v>
      </c>
      <c r="C54" s="102">
        <v>3.707572995</v>
      </c>
      <c r="D54" s="102">
        <v>7.6594666360000003</v>
      </c>
      <c r="E54" s="102">
        <v>73.416357259999998</v>
      </c>
      <c r="F54" s="102">
        <v>73.346357260000005</v>
      </c>
      <c r="G54" s="102">
        <v>1.3435373197</v>
      </c>
      <c r="H54" s="102">
        <v>94.779012524999999</v>
      </c>
      <c r="I54" s="102">
        <v>2.0561914208999998</v>
      </c>
      <c r="J54" s="102">
        <v>3.9593142285999998</v>
      </c>
      <c r="K54" s="102"/>
      <c r="L54" s="102">
        <v>4.4329234623999998</v>
      </c>
      <c r="M54" s="102">
        <v>0.24111400259999999</v>
      </c>
      <c r="N54" s="102">
        <v>0.72616975800000005</v>
      </c>
      <c r="O54" s="102">
        <v>0.56052883099999995</v>
      </c>
      <c r="P54" s="28"/>
      <c r="Q54" s="30" t="s">
        <v>51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CA54" s="25">
        <f>+(AA54-B54)/B54</f>
        <v>-1</v>
      </c>
      <c r="CB54" s="25">
        <f>+(AN54-C54)/C54</f>
        <v>-1</v>
      </c>
      <c r="CC54" s="25">
        <f>+(AR54-D54)/D54</f>
        <v>-1</v>
      </c>
      <c r="CD54" s="25">
        <f t="shared" ref="CD54:CE56" si="26">+(BC54-E54)/E54</f>
        <v>-1</v>
      </c>
      <c r="CE54" s="25">
        <f t="shared" si="26"/>
        <v>-1</v>
      </c>
      <c r="CF54" s="25">
        <f>+(BR54-G54)/G54</f>
        <v>-1</v>
      </c>
      <c r="CG54" s="25">
        <f>+(BX54-H54)/H54</f>
        <v>-1</v>
      </c>
      <c r="CH54" s="25">
        <f>+(T54-I54)/I54</f>
        <v>-1</v>
      </c>
      <c r="CI54" s="25">
        <f>+(V54-J54)/J54</f>
        <v>-1</v>
      </c>
      <c r="CJ54" s="25"/>
      <c r="CK54" s="25">
        <f>+(AE54-L54)/L54</f>
        <v>-1</v>
      </c>
      <c r="CL54" s="25">
        <f>+(R54-M54)/M54</f>
        <v>-1</v>
      </c>
      <c r="CM54" s="25">
        <f>+(W54-N54)/N54</f>
        <v>-1</v>
      </c>
      <c r="CN54" s="25">
        <f>+(AJ54-O54)/O54</f>
        <v>-1</v>
      </c>
    </row>
    <row r="55" spans="1:92" s="30" customFormat="1" x14ac:dyDescent="0.3">
      <c r="A55" s="30" t="s">
        <v>1</v>
      </c>
      <c r="B55" s="102">
        <v>5033.5840866999997</v>
      </c>
      <c r="C55" s="102">
        <v>33.786435845</v>
      </c>
      <c r="D55" s="102">
        <v>87.270444354999995</v>
      </c>
      <c r="E55" s="102">
        <v>712.61426962999997</v>
      </c>
      <c r="F55" s="102">
        <v>710.91015892999997</v>
      </c>
      <c r="G55" s="102">
        <v>15.551520643</v>
      </c>
      <c r="H55" s="102">
        <v>819.88343845999998</v>
      </c>
      <c r="I55" s="102">
        <v>15.847372183999999</v>
      </c>
      <c r="J55" s="102">
        <v>42.971679242</v>
      </c>
      <c r="K55" s="102"/>
      <c r="L55" s="102">
        <v>39.615783536999999</v>
      </c>
      <c r="M55" s="102">
        <v>1.5070336094000001</v>
      </c>
      <c r="N55" s="102">
        <v>6.1699038056999997</v>
      </c>
      <c r="O55" s="102">
        <v>4.6804803356000004</v>
      </c>
      <c r="P55" s="28"/>
      <c r="Q55" s="30" t="s">
        <v>1</v>
      </c>
      <c r="R55" s="28">
        <v>4.5971334416723799</v>
      </c>
      <c r="S55" s="28">
        <v>0.14651309581816399</v>
      </c>
      <c r="T55" s="28">
        <v>1.53366450674868</v>
      </c>
      <c r="U55" s="28">
        <v>1.53366450674868</v>
      </c>
      <c r="V55" s="28">
        <v>13.719352551102</v>
      </c>
      <c r="W55" s="28">
        <v>4.1331734601274297</v>
      </c>
      <c r="X55" s="28">
        <v>0.60611526991271303</v>
      </c>
      <c r="Y55" s="28">
        <v>31.4738365773682</v>
      </c>
      <c r="Z55" s="28">
        <v>0</v>
      </c>
      <c r="AA55" s="28">
        <v>484.92436572253803</v>
      </c>
      <c r="AB55" s="28">
        <v>9.5072002085742309</v>
      </c>
      <c r="AC55" s="28">
        <v>3.4658695258575101</v>
      </c>
      <c r="AD55" s="28">
        <v>4.3103313672746202</v>
      </c>
      <c r="AE55" s="28">
        <v>2.64972165001701</v>
      </c>
      <c r="AF55" s="28">
        <v>3.8735924268316602</v>
      </c>
      <c r="AG55" s="28">
        <v>3.8735924268316602</v>
      </c>
      <c r="AH55" s="28">
        <v>0</v>
      </c>
      <c r="AI55" s="28">
        <v>1.67202326673406</v>
      </c>
      <c r="AJ55" s="28">
        <v>0.251754376146897</v>
      </c>
      <c r="AK55" s="28">
        <v>1.04641920866297</v>
      </c>
      <c r="AL55" s="28">
        <v>0</v>
      </c>
      <c r="AM55" s="28">
        <v>0.45605303065203301</v>
      </c>
      <c r="AN55" s="28">
        <v>3.2590718930427598</v>
      </c>
      <c r="AO55" s="28">
        <v>0</v>
      </c>
      <c r="AP55" s="28">
        <v>7.7144848878012597</v>
      </c>
      <c r="AQ55" s="28">
        <v>0.85715971426246995</v>
      </c>
      <c r="AR55" s="28">
        <v>8.5716446020637296</v>
      </c>
      <c r="AS55" s="28">
        <v>1.34785876298532</v>
      </c>
      <c r="AT55" s="28">
        <v>3.6915304278035799</v>
      </c>
      <c r="AU55" s="28">
        <v>7.5025622982081899E-3</v>
      </c>
      <c r="AV55" s="28">
        <v>10.3450943968279</v>
      </c>
      <c r="AW55" s="28">
        <v>6.8205122048975598E-3</v>
      </c>
      <c r="AX55" s="28">
        <v>0.20222858159030299</v>
      </c>
      <c r="AY55" s="28">
        <v>3.80585989715438</v>
      </c>
      <c r="AZ55" s="28">
        <v>6.1384847485353002E-3</v>
      </c>
      <c r="BA55" s="28">
        <v>0</v>
      </c>
      <c r="BB55" s="28">
        <v>0.65957655089094303</v>
      </c>
      <c r="BC55" s="28">
        <v>68.380672978913097</v>
      </c>
      <c r="BD55" s="28">
        <v>68.207030361916495</v>
      </c>
      <c r="BE55" s="28">
        <v>0.17364261699653399</v>
      </c>
      <c r="BF55" s="28">
        <v>7.7071777769694098E-3</v>
      </c>
      <c r="BG55" s="28">
        <v>0</v>
      </c>
      <c r="BH55" s="28">
        <v>1.6710139920743801</v>
      </c>
      <c r="BI55" s="28">
        <v>6.4112513317570299E-2</v>
      </c>
      <c r="BJ55" s="28">
        <v>25.215428053484001</v>
      </c>
      <c r="BK55" s="28">
        <v>0.102307705096534</v>
      </c>
      <c r="BL55" s="28">
        <v>0.12958981046864701</v>
      </c>
      <c r="BM55" s="28">
        <v>36.0259149773199</v>
      </c>
      <c r="BN55" s="28">
        <v>1.2622559968582101</v>
      </c>
      <c r="BO55" s="28">
        <v>2.3189594307665901E-2</v>
      </c>
      <c r="BP55" s="28">
        <v>0.27963994918346202</v>
      </c>
      <c r="BQ55" s="28">
        <v>0</v>
      </c>
      <c r="BR55" s="28">
        <v>1.45537900962647</v>
      </c>
      <c r="BS55" s="28">
        <v>0.39249679507739499</v>
      </c>
      <c r="BT55" s="28">
        <v>0</v>
      </c>
      <c r="BU55" s="28">
        <v>0</v>
      </c>
      <c r="BV55" s="28">
        <v>7.7468739095348003</v>
      </c>
      <c r="BW55" s="28">
        <v>8.7828274784649203</v>
      </c>
      <c r="BX55" s="28">
        <v>79.080195329949206</v>
      </c>
      <c r="BY55" s="28">
        <v>2.0715435691176101</v>
      </c>
      <c r="BZ55"/>
      <c r="CA55" s="25">
        <f>+(AA55-B55)/B55</f>
        <v>-0.9036622101925682</v>
      </c>
      <c r="CB55" s="25">
        <f>+(AN55-C55)/C55</f>
        <v>-0.90353904424857934</v>
      </c>
      <c r="CC55" s="25">
        <f>+(AR55-D55)/D55</f>
        <v>-0.90178066967098425</v>
      </c>
      <c r="CD55" s="25">
        <f t="shared" si="26"/>
        <v>-0.90404251515421186</v>
      </c>
      <c r="CE55" s="25">
        <f t="shared" si="26"/>
        <v>-0.90405675104632666</v>
      </c>
      <c r="CF55" s="25">
        <f>+(BR55-G55)/G55</f>
        <v>-0.90641564622289461</v>
      </c>
      <c r="CG55" s="25">
        <f>+(BX55-H55)/H55</f>
        <v>-0.9035470267840916</v>
      </c>
      <c r="CH55" s="25">
        <f>+(T55-I55)/I55</f>
        <v>-0.90322278741600348</v>
      </c>
      <c r="CI55" s="25">
        <f>+(V55-J55)/J55</f>
        <v>-0.68073501447686346</v>
      </c>
      <c r="CJ55" s="25"/>
      <c r="CK55" s="25">
        <f>+(AE55-L55)/L55</f>
        <v>-0.93311449595481954</v>
      </c>
      <c r="CL55" s="25">
        <f>+(R55-M55)/M55</f>
        <v>2.0504518366399611</v>
      </c>
      <c r="CM55" s="25">
        <f>+(W55-N55)/N55</f>
        <v>-0.3301073095646902</v>
      </c>
      <c r="CN55" s="25">
        <f>+(AJ55-O55)/O55</f>
        <v>-0.9462118504735425</v>
      </c>
    </row>
    <row r="56" spans="1:92" s="30" customFormat="1" x14ac:dyDescent="0.3">
      <c r="A56" s="30" t="s">
        <v>11</v>
      </c>
      <c r="B56" s="102">
        <v>3611.8963984000002</v>
      </c>
      <c r="C56" s="102">
        <v>26.325132678999999</v>
      </c>
      <c r="D56" s="102">
        <v>64.110439580999994</v>
      </c>
      <c r="E56" s="102">
        <v>505.98138845</v>
      </c>
      <c r="F56" s="102">
        <v>505.06389464</v>
      </c>
      <c r="G56" s="102">
        <v>8.4675580263000008</v>
      </c>
      <c r="H56" s="102">
        <v>592.67400510000004</v>
      </c>
      <c r="I56" s="102">
        <v>13.2523164</v>
      </c>
      <c r="J56" s="102">
        <v>27.448923078</v>
      </c>
      <c r="K56" s="102"/>
      <c r="L56" s="102">
        <v>32.484064191000002</v>
      </c>
      <c r="M56" s="102">
        <v>1.3698081038000001</v>
      </c>
      <c r="N56" s="102">
        <v>4.8925069781000001</v>
      </c>
      <c r="O56" s="102">
        <v>3.8016715078000001</v>
      </c>
      <c r="P56" s="28"/>
      <c r="Q56" s="30" t="s">
        <v>11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/>
      <c r="CA56" s="25">
        <f>+(AA56-B56)/B56</f>
        <v>-1</v>
      </c>
      <c r="CB56" s="25">
        <f>+(AN56-C56)/C56</f>
        <v>-1</v>
      </c>
      <c r="CC56" s="25">
        <f>+(AR56-D56)/D56</f>
        <v>-1</v>
      </c>
      <c r="CD56" s="25">
        <f t="shared" si="26"/>
        <v>-1</v>
      </c>
      <c r="CE56" s="25">
        <f t="shared" si="26"/>
        <v>-1</v>
      </c>
      <c r="CF56" s="25">
        <f>+(BR56-G56)/G56</f>
        <v>-1</v>
      </c>
      <c r="CG56" s="25">
        <f>+(BX56-H56)/H56</f>
        <v>-1</v>
      </c>
      <c r="CH56" s="25">
        <f>+(T56-I56)/I56</f>
        <v>-1</v>
      </c>
      <c r="CI56" s="25">
        <f>+(V56-J56)/J56</f>
        <v>-1</v>
      </c>
      <c r="CJ56" s="25"/>
      <c r="CK56" s="25">
        <f>+(AE56-L56)/L56</f>
        <v>-1</v>
      </c>
      <c r="CL56" s="25">
        <f>+(R56-M56)/M56</f>
        <v>-1</v>
      </c>
      <c r="CM56" s="25">
        <f>+(W56-N56)/N56</f>
        <v>-1</v>
      </c>
      <c r="CN56" s="25">
        <f>+(AJ56-O56)/O56</f>
        <v>-1</v>
      </c>
    </row>
    <row r="57" spans="1:92" s="30" customFormat="1" x14ac:dyDescent="0.3">
      <c r="A57" s="30" t="s">
        <v>58</v>
      </c>
      <c r="B57" s="102"/>
      <c r="C57" s="102"/>
      <c r="D57" s="102"/>
      <c r="E57" s="102"/>
      <c r="F57" s="102"/>
      <c r="G57" s="102"/>
      <c r="H57" s="102"/>
      <c r="I57" s="101"/>
      <c r="J57" s="101"/>
      <c r="K57" s="101"/>
      <c r="L57" s="101"/>
      <c r="M57" s="101"/>
      <c r="N57" s="101"/>
      <c r="O57" s="101"/>
      <c r="P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</row>
    <row r="58" spans="1:92" s="30" customFormat="1" x14ac:dyDescent="0.3">
      <c r="A58" s="30" t="s">
        <v>75</v>
      </c>
      <c r="B58" s="102"/>
      <c r="C58" s="102"/>
      <c r="D58" s="102"/>
      <c r="E58" s="102"/>
      <c r="F58" s="102"/>
      <c r="G58" s="102"/>
      <c r="H58" s="102"/>
      <c r="I58" s="101"/>
      <c r="J58" s="101"/>
      <c r="K58" s="101"/>
      <c r="L58" s="101"/>
      <c r="M58" s="101"/>
      <c r="N58" s="101"/>
      <c r="O58" s="101"/>
      <c r="P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</row>
    <row r="59" spans="1:92" s="30" customFormat="1" x14ac:dyDescent="0.3">
      <c r="A59" s="30" t="s">
        <v>237</v>
      </c>
      <c r="B59" s="102"/>
      <c r="C59" s="102"/>
      <c r="D59" s="102"/>
      <c r="E59" s="102"/>
      <c r="F59" s="102"/>
      <c r="G59" s="102"/>
      <c r="H59" s="102"/>
      <c r="I59" s="101"/>
      <c r="J59" s="101"/>
      <c r="K59" s="101"/>
      <c r="L59" s="101"/>
      <c r="M59" s="101"/>
      <c r="N59" s="101"/>
      <c r="O59" s="101"/>
      <c r="P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</row>
    <row r="60" spans="1:92" x14ac:dyDescent="0.3">
      <c r="R60" s="28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</row>
    <row r="61" spans="1:92" x14ac:dyDescent="0.3">
      <c r="A61" s="1" t="s">
        <v>55</v>
      </c>
      <c r="B61" s="1">
        <f>SUM(B3:B56)</f>
        <v>2108068.2629685998</v>
      </c>
      <c r="C61" s="1">
        <f t="shared" ref="C61:L61" si="27">SUM(C3:C56)</f>
        <v>15394.471352212</v>
      </c>
      <c r="D61" s="1">
        <f t="shared" si="27"/>
        <v>30652.190067890006</v>
      </c>
      <c r="E61" s="1">
        <f t="shared" si="27"/>
        <v>315757.54696693993</v>
      </c>
      <c r="F61" s="1">
        <f t="shared" si="27"/>
        <v>315234.33580523008</v>
      </c>
      <c r="G61" s="1">
        <f t="shared" si="27"/>
        <v>7709.3480963309994</v>
      </c>
      <c r="H61" s="1">
        <f t="shared" si="27"/>
        <v>339972.017691485</v>
      </c>
      <c r="I61" s="1">
        <f t="shared" si="27"/>
        <v>7735.4620667778991</v>
      </c>
      <c r="J61" s="1">
        <f t="shared" si="27"/>
        <v>16802.8061840806</v>
      </c>
      <c r="K61" s="1">
        <f t="shared" si="27"/>
        <v>61.352428549999999</v>
      </c>
      <c r="L61" s="1">
        <f t="shared" si="27"/>
        <v>15831.114049370401</v>
      </c>
      <c r="M61" s="1">
        <f t="shared" ref="M61:O61" si="28">SUM(M3:M56)</f>
        <v>807.71799957570011</v>
      </c>
      <c r="N61" s="1">
        <f t="shared" si="28"/>
        <v>2205.1083321020001</v>
      </c>
      <c r="O61" s="1">
        <f t="shared" si="28"/>
        <v>2017.8569266976003</v>
      </c>
      <c r="R61" s="1">
        <f t="shared" ref="R61:BY61" si="29">SUM(R3:R56)</f>
        <v>20510.367098510746</v>
      </c>
      <c r="S61" s="1">
        <f t="shared" si="29"/>
        <v>811.99424487785893</v>
      </c>
      <c r="T61" s="1">
        <f t="shared" si="29"/>
        <v>7765.4782346768588</v>
      </c>
      <c r="U61" s="1">
        <f t="shared" si="29"/>
        <v>7765.4782346768588</v>
      </c>
      <c r="V61" s="1">
        <f t="shared" si="29"/>
        <v>61210.088233396498</v>
      </c>
      <c r="W61" s="1">
        <f t="shared" si="29"/>
        <v>16824.47323145916</v>
      </c>
      <c r="X61" s="1">
        <f t="shared" si="29"/>
        <v>2208.1909180408284</v>
      </c>
      <c r="Y61" s="1">
        <f t="shared" si="29"/>
        <v>130109.41474074991</v>
      </c>
      <c r="Z61" s="1">
        <f t="shared" si="29"/>
        <v>61.577040235099403</v>
      </c>
      <c r="AA61" s="1">
        <f t="shared" si="29"/>
        <v>2113071.279514485</v>
      </c>
      <c r="AB61" s="1">
        <f t="shared" si="29"/>
        <v>38016.029348904623</v>
      </c>
      <c r="AC61" s="1">
        <f t="shared" si="29"/>
        <v>14064.630016412259</v>
      </c>
      <c r="AD61" s="1">
        <f t="shared" si="29"/>
        <v>19230.947223713214</v>
      </c>
      <c r="AE61" s="1">
        <f t="shared" si="29"/>
        <v>7397.3615152072971</v>
      </c>
      <c r="AF61" s="1">
        <f t="shared" si="29"/>
        <v>15857.497484521402</v>
      </c>
      <c r="AG61" s="1">
        <f t="shared" si="29"/>
        <v>15857.497484521402</v>
      </c>
      <c r="AH61" s="1">
        <f t="shared" si="29"/>
        <v>0</v>
      </c>
      <c r="AI61" s="1">
        <f t="shared" si="29"/>
        <v>7459.6749496793564</v>
      </c>
      <c r="AJ61" s="1">
        <f t="shared" si="29"/>
        <v>1123.2110420319302</v>
      </c>
      <c r="AK61" s="1">
        <f t="shared" si="29"/>
        <v>4668.6559227141051</v>
      </c>
      <c r="AL61" s="1">
        <f t="shared" si="29"/>
        <v>0</v>
      </c>
      <c r="AM61" s="1">
        <f t="shared" si="29"/>
        <v>1993.5031202329571</v>
      </c>
      <c r="AN61" s="1">
        <f t="shared" si="29"/>
        <v>15456.325435913208</v>
      </c>
      <c r="AO61" s="1">
        <f t="shared" si="29"/>
        <v>0</v>
      </c>
      <c r="AP61" s="1">
        <f t="shared" si="29"/>
        <v>27641.009150320704</v>
      </c>
      <c r="AQ61" s="1">
        <f t="shared" si="29"/>
        <v>3071.223311075546</v>
      </c>
      <c r="AR61" s="1">
        <f t="shared" si="29"/>
        <v>30712.232461396245</v>
      </c>
      <c r="AS61" s="1">
        <f t="shared" si="29"/>
        <v>6013.607929820605</v>
      </c>
      <c r="AT61" s="1">
        <f t="shared" si="29"/>
        <v>16047.625969426164</v>
      </c>
      <c r="AU61" s="1">
        <f t="shared" si="29"/>
        <v>34.771154276966939</v>
      </c>
      <c r="AV61" s="1">
        <f t="shared" si="29"/>
        <v>45775.260661943212</v>
      </c>
      <c r="AW61" s="1">
        <f t="shared" si="29"/>
        <v>31.610137127549212</v>
      </c>
      <c r="AX61" s="1">
        <f t="shared" si="29"/>
        <v>937.24061685081608</v>
      </c>
      <c r="AY61" s="1">
        <f t="shared" si="29"/>
        <v>17638.456788851781</v>
      </c>
      <c r="AZ61" s="1">
        <f t="shared" si="29"/>
        <v>28.449126045313861</v>
      </c>
      <c r="BA61" s="1">
        <f t="shared" si="29"/>
        <v>0</v>
      </c>
      <c r="BB61" s="1">
        <f t="shared" si="29"/>
        <v>3056.8584066679837</v>
      </c>
      <c r="BC61" s="1">
        <f t="shared" si="29"/>
        <v>316633.09583696455</v>
      </c>
      <c r="BD61" s="1">
        <f t="shared" si="29"/>
        <v>316110.40226617095</v>
      </c>
      <c r="BE61" s="1">
        <f t="shared" si="29"/>
        <v>522.69357079343615</v>
      </c>
      <c r="BF61" s="1">
        <f t="shared" si="29"/>
        <v>35.719456462495415</v>
      </c>
      <c r="BG61" s="1">
        <f t="shared" si="29"/>
        <v>0</v>
      </c>
      <c r="BH61" s="1">
        <f t="shared" si="29"/>
        <v>7744.4837143106042</v>
      </c>
      <c r="BI61" s="1">
        <f t="shared" si="29"/>
        <v>297.13531204900244</v>
      </c>
      <c r="BJ61" s="1">
        <f t="shared" si="29"/>
        <v>116862.69044920964</v>
      </c>
      <c r="BK61" s="1">
        <f t="shared" si="29"/>
        <v>474.15208306677158</v>
      </c>
      <c r="BL61" s="1">
        <f t="shared" si="29"/>
        <v>600.59267504334855</v>
      </c>
      <c r="BM61" s="1">
        <f t="shared" si="29"/>
        <v>166964.75218914641</v>
      </c>
      <c r="BN61" s="1">
        <f t="shared" si="29"/>
        <v>5263.4706654137053</v>
      </c>
      <c r="BO61" s="1">
        <f t="shared" si="29"/>
        <v>107.4744770890906</v>
      </c>
      <c r="BP61" s="1">
        <f t="shared" si="29"/>
        <v>1296.0156799733033</v>
      </c>
      <c r="BQ61" s="1">
        <f t="shared" si="29"/>
        <v>0</v>
      </c>
      <c r="BR61" s="1">
        <f t="shared" si="29"/>
        <v>7731.3558254340505</v>
      </c>
      <c r="BS61" s="1">
        <f t="shared" si="29"/>
        <v>1751.154797366632</v>
      </c>
      <c r="BT61" s="1">
        <f t="shared" si="29"/>
        <v>0</v>
      </c>
      <c r="BU61" s="1">
        <f t="shared" si="29"/>
        <v>0</v>
      </c>
      <c r="BV61" s="1">
        <f t="shared" si="29"/>
        <v>34551.029929288561</v>
      </c>
      <c r="BW61" s="1">
        <f t="shared" si="29"/>
        <v>39125.91639473223</v>
      </c>
      <c r="BX61" s="1">
        <f t="shared" si="29"/>
        <v>340590.60872242966</v>
      </c>
      <c r="BY61" s="1">
        <f t="shared" si="29"/>
        <v>9231.6378188235194</v>
      </c>
      <c r="CA61" s="25">
        <f>+(AA61-B61)/B61</f>
        <v>2.3732706543572509E-3</v>
      </c>
      <c r="CB61" s="25">
        <f>+(AN61-C61)/C61</f>
        <v>4.0179413950658443E-3</v>
      </c>
      <c r="CC61" s="25">
        <f>+(AR61-D61)/D61</f>
        <v>1.9588288266924525E-3</v>
      </c>
      <c r="CD61" s="25">
        <f>+(BC61-E61)/E61</f>
        <v>2.7728517605829107E-3</v>
      </c>
      <c r="CE61" s="25">
        <f>+(BD61-F61)/F61</f>
        <v>2.7790959341502529E-3</v>
      </c>
      <c r="CF61" s="25">
        <f>+(BR61-G61)/G61</f>
        <v>2.8546809442324909E-3</v>
      </c>
      <c r="CG61" s="25">
        <f>+(BX61-H61)/H61</f>
        <v>1.8195351345239729E-3</v>
      </c>
      <c r="CH61" s="25">
        <f>+(U61-I61)/I61</f>
        <v>3.8803328928303589E-3</v>
      </c>
      <c r="CI61" s="25">
        <f>+(W61-J61)/J61</f>
        <v>1.2894898114749252E-3</v>
      </c>
      <c r="CJ61" s="25"/>
      <c r="CK61" s="25">
        <f>+(AG61-L61)/L61</f>
        <v>1.666555813363658E-3</v>
      </c>
      <c r="CL61" s="25">
        <f t="shared" ref="CL61" si="30">+(S61-M61)/M61</f>
        <v>5.2942305413587023E-3</v>
      </c>
      <c r="CM61" s="25">
        <f t="shared" ref="CM61" si="31">+(X61-N61)/N61</f>
        <v>1.397929477636974E-3</v>
      </c>
      <c r="CN61" s="25">
        <f t="shared" ref="CN61" si="32">+(AM61-O61)/O61</f>
        <v>-1.2069144319612552E-2</v>
      </c>
    </row>
    <row r="62" spans="1:92" x14ac:dyDescent="0.3">
      <c r="A62" s="30" t="s">
        <v>56</v>
      </c>
      <c r="B62" s="28">
        <f>SUM(B2:B51)</f>
        <v>2098907.4499017</v>
      </c>
      <c r="C62" s="28">
        <f t="shared" ref="C62:L62" si="33">SUM(C2:C51)</f>
        <v>15330.652210693001</v>
      </c>
      <c r="D62" s="28">
        <f t="shared" si="33"/>
        <v>30493.149717318007</v>
      </c>
      <c r="E62" s="28">
        <f t="shared" si="33"/>
        <v>314465.5349515999</v>
      </c>
      <c r="F62" s="28">
        <f t="shared" si="33"/>
        <v>313945.01539440005</v>
      </c>
      <c r="G62" s="28">
        <f t="shared" si="33"/>
        <v>7683.9854803419994</v>
      </c>
      <c r="H62" s="28">
        <f t="shared" si="33"/>
        <v>338464.68123540003</v>
      </c>
      <c r="I62" s="28">
        <f t="shared" si="33"/>
        <v>7704.3061867729984</v>
      </c>
      <c r="J62" s="28">
        <f t="shared" si="33"/>
        <v>16728.426267532002</v>
      </c>
      <c r="K62" s="28">
        <f t="shared" si="33"/>
        <v>61.352428549999999</v>
      </c>
      <c r="L62" s="28">
        <f t="shared" si="33"/>
        <v>15754.581278180001</v>
      </c>
      <c r="M62" s="28">
        <f t="shared" ref="M62:O62" si="34">SUM(M2:M51)</f>
        <v>804.6000438599001</v>
      </c>
      <c r="N62" s="28">
        <f t="shared" si="34"/>
        <v>2193.3197515602001</v>
      </c>
      <c r="O62" s="28">
        <f t="shared" si="34"/>
        <v>2008.8142460232004</v>
      </c>
      <c r="R62" s="28"/>
    </row>
    <row r="63" spans="1:92" x14ac:dyDescent="0.3">
      <c r="A63" s="30" t="s">
        <v>242</v>
      </c>
      <c r="B63" s="28">
        <f>+B3+B5+B8+B9+B11+B12+B14+B15+B16+B17+B18+B19+B20+B21+B22+B23+B24+B25+B26+B28+B30+B31+B33+B34+B35+B36+B37+B39+B40+B41+B42+B43+B44+B46+B47+B49+B50+B10</f>
        <v>1805961.3718839998</v>
      </c>
      <c r="C63" s="28">
        <f t="shared" ref="C63:O63" si="35">+C3+C5+C8+C9+C11+C12+C14+C15+C16+C17+C18+C19+C20+C21+C22+C23+C24+C25+C26+C28+C30+C31+C33+C34+C35+C36+C37+C39+C40+C41+C42+C43+C44+C46+C47+C49+C50+C10</f>
        <v>13034.412580501999</v>
      </c>
      <c r="D63" s="28">
        <f t="shared" si="35"/>
        <v>25493.797242930003</v>
      </c>
      <c r="E63" s="28">
        <f t="shared" si="35"/>
        <v>272391.87055650004</v>
      </c>
      <c r="F63" s="28">
        <f t="shared" si="35"/>
        <v>272177.89850800007</v>
      </c>
      <c r="G63" s="28">
        <f t="shared" si="35"/>
        <v>6887.6012141609999</v>
      </c>
      <c r="H63" s="28">
        <f t="shared" si="35"/>
        <v>290839.96026309999</v>
      </c>
      <c r="I63" s="28">
        <f t="shared" si="35"/>
        <v>6270.4425156239977</v>
      </c>
      <c r="J63" s="28">
        <f t="shared" si="35"/>
        <v>14616.786810901</v>
      </c>
      <c r="K63" s="28">
        <f t="shared" si="35"/>
        <v>0</v>
      </c>
      <c r="L63" s="28">
        <f t="shared" si="35"/>
        <v>12957.592517824998</v>
      </c>
      <c r="M63" s="28">
        <f t="shared" si="35"/>
        <v>606.70255297940014</v>
      </c>
      <c r="N63" s="28">
        <f t="shared" si="35"/>
        <v>1752.2763611286002</v>
      </c>
      <c r="O63" s="28">
        <f t="shared" si="35"/>
        <v>1665.9089753270002</v>
      </c>
      <c r="R63" s="28"/>
    </row>
    <row r="64" spans="1:92" x14ac:dyDescent="0.3">
      <c r="R64" s="28"/>
    </row>
    <row r="65" spans="18:18" x14ac:dyDescent="0.3">
      <c r="R65" s="28"/>
    </row>
    <row r="66" spans="18:18" x14ac:dyDescent="0.3">
      <c r="R66" s="28"/>
    </row>
    <row r="67" spans="18:18" x14ac:dyDescent="0.3">
      <c r="R67" s="28"/>
    </row>
    <row r="68" spans="18:18" x14ac:dyDescent="0.3">
      <c r="R68" s="28"/>
    </row>
    <row r="69" spans="18:18" x14ac:dyDescent="0.3">
      <c r="R69" s="28"/>
    </row>
    <row r="70" spans="18:18" x14ac:dyDescent="0.3">
      <c r="R70" s="28"/>
    </row>
    <row r="71" spans="18:18" x14ac:dyDescent="0.3">
      <c r="R71" s="28"/>
    </row>
    <row r="72" spans="18:18" x14ac:dyDescent="0.3">
      <c r="R72" s="28"/>
    </row>
    <row r="73" spans="18:18" x14ac:dyDescent="0.3">
      <c r="R73" s="28"/>
    </row>
    <row r="74" spans="18:18" x14ac:dyDescent="0.3">
      <c r="R74" s="28"/>
    </row>
    <row r="75" spans="18:18" x14ac:dyDescent="0.3">
      <c r="R75" s="28"/>
    </row>
    <row r="76" spans="18:18" x14ac:dyDescent="0.3">
      <c r="R76" s="28"/>
    </row>
    <row r="77" spans="18:18" x14ac:dyDescent="0.3">
      <c r="R77" s="28"/>
    </row>
    <row r="78" spans="18:18" x14ac:dyDescent="0.3">
      <c r="R78" s="28"/>
    </row>
    <row r="79" spans="18:18" x14ac:dyDescent="0.3">
      <c r="R79" s="2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8" sqref="E28"/>
    </sheetView>
  </sheetViews>
  <sheetFormatPr defaultColWidth="9.109375" defaultRowHeight="14.4" x14ac:dyDescent="0.3"/>
  <cols>
    <col min="1" max="1" width="25.44140625" style="30" customWidth="1"/>
    <col min="2" max="3" width="9.33203125" style="30" bestFit="1" customWidth="1"/>
    <col min="4" max="4" width="10.44140625" style="30" customWidth="1"/>
    <col min="5" max="5" width="10.44140625" style="30" bestFit="1" customWidth="1"/>
    <col min="6" max="6" width="10.44140625" style="30" customWidth="1"/>
    <col min="7" max="8" width="9.33203125" style="30" bestFit="1" customWidth="1"/>
    <col min="9" max="9" width="9.33203125" style="30" customWidth="1"/>
    <col min="10" max="10" width="9.44140625" style="30" bestFit="1" customWidth="1"/>
    <col min="11" max="11" width="10.44140625" style="30" bestFit="1" customWidth="1"/>
    <col min="12" max="12" width="9.44140625" style="30" bestFit="1" customWidth="1"/>
    <col min="13" max="15" width="9.33203125" style="30" bestFit="1" customWidth="1"/>
    <col min="16" max="16" width="9.44140625" style="30" bestFit="1" customWidth="1"/>
    <col min="17" max="20" width="9.33203125" style="30" bestFit="1" customWidth="1"/>
    <col min="21" max="21" width="9.33203125" style="30" customWidth="1"/>
    <col min="22" max="22" width="9.33203125" style="30" bestFit="1" customWidth="1"/>
    <col min="23" max="16384" width="9.109375" style="30"/>
  </cols>
  <sheetData>
    <row r="1" spans="1:22" x14ac:dyDescent="0.3">
      <c r="A1" s="47" t="s">
        <v>245</v>
      </c>
      <c r="B1" s="30">
        <v>43.65</v>
      </c>
      <c r="C1" s="30">
        <v>78.111800000000002</v>
      </c>
      <c r="D1" s="30">
        <v>70.91</v>
      </c>
      <c r="E1" s="30">
        <v>28</v>
      </c>
      <c r="F1" s="30">
        <v>30.026</v>
      </c>
      <c r="G1" s="30">
        <v>36.46</v>
      </c>
      <c r="H1" s="33">
        <v>46</v>
      </c>
      <c r="I1" s="64">
        <v>128.1705</v>
      </c>
      <c r="J1" s="33">
        <v>17</v>
      </c>
      <c r="K1" s="33">
        <v>46</v>
      </c>
      <c r="L1" s="33">
        <v>46</v>
      </c>
      <c r="M1" s="33">
        <v>1</v>
      </c>
      <c r="N1" s="33">
        <v>1</v>
      </c>
      <c r="O1" s="33">
        <v>1</v>
      </c>
      <c r="P1" s="33">
        <v>1</v>
      </c>
      <c r="Q1" s="33">
        <v>1</v>
      </c>
      <c r="R1" s="33">
        <v>1</v>
      </c>
      <c r="S1" s="33">
        <v>1</v>
      </c>
      <c r="T1" s="33">
        <v>64</v>
      </c>
      <c r="U1" s="33">
        <v>92.1006</v>
      </c>
      <c r="V1" s="33">
        <v>98</v>
      </c>
    </row>
    <row r="2" spans="1:22" x14ac:dyDescent="0.3">
      <c r="A2" s="30" t="s">
        <v>220</v>
      </c>
      <c r="B2" s="30" t="s">
        <v>133</v>
      </c>
      <c r="C2" s="30" t="s">
        <v>392</v>
      </c>
      <c r="D2" s="30" t="s">
        <v>135</v>
      </c>
      <c r="E2" s="30" t="s">
        <v>59</v>
      </c>
      <c r="F2" s="30" t="s">
        <v>140</v>
      </c>
      <c r="G2" s="30" t="s">
        <v>67</v>
      </c>
      <c r="H2" s="30" t="s">
        <v>141</v>
      </c>
      <c r="I2" s="30" t="s">
        <v>403</v>
      </c>
      <c r="J2" s="30" t="s">
        <v>57</v>
      </c>
      <c r="K2" s="30" t="s">
        <v>145</v>
      </c>
      <c r="L2" s="30" t="s">
        <v>146</v>
      </c>
      <c r="M2" s="28" t="s">
        <v>152</v>
      </c>
      <c r="N2" s="28" t="s">
        <v>153</v>
      </c>
      <c r="O2" s="28" t="s">
        <v>154</v>
      </c>
      <c r="P2" s="30" t="s">
        <v>157</v>
      </c>
      <c r="Q2" s="28" t="s">
        <v>166</v>
      </c>
      <c r="R2" s="28" t="s">
        <v>167</v>
      </c>
      <c r="S2" s="28" t="s">
        <v>168</v>
      </c>
      <c r="T2" s="30" t="s">
        <v>61</v>
      </c>
      <c r="U2" s="30" t="s">
        <v>404</v>
      </c>
      <c r="V2" s="30" t="s">
        <v>169</v>
      </c>
    </row>
    <row r="3" spans="1:22" x14ac:dyDescent="0.3">
      <c r="A3" s="30" t="s">
        <v>221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>
        <f>afdust!AJ62</f>
        <v>1452.7875621099834</v>
      </c>
      <c r="N3" s="28">
        <f>afdust!AK62</f>
        <v>5877.6673349131988</v>
      </c>
      <c r="O3" s="28">
        <f>afdust!AL62</f>
        <v>38145.893866006329</v>
      </c>
      <c r="P3" s="28">
        <f>afdust!AO62</f>
        <v>5342508.4791290378</v>
      </c>
      <c r="Q3" s="28">
        <f>afdust!AX62</f>
        <v>150101.97786849341</v>
      </c>
      <c r="R3" s="28">
        <f>afdust!AY62</f>
        <v>7800.6975336841879</v>
      </c>
      <c r="S3" s="28">
        <f>afdust!AZ62</f>
        <v>3307.5754658737696</v>
      </c>
      <c r="T3" s="28"/>
      <c r="U3" s="28"/>
      <c r="V3" s="28"/>
    </row>
    <row r="4" spans="1:22" x14ac:dyDescent="0.3">
      <c r="A4" s="30" t="s">
        <v>213</v>
      </c>
      <c r="B4" s="28">
        <f>ag!M61</f>
        <v>12671.566673321067</v>
      </c>
      <c r="C4" s="28">
        <f>ag!N61</f>
        <v>362.83489100873805</v>
      </c>
      <c r="D4" s="28"/>
      <c r="E4" s="28"/>
      <c r="F4" s="28">
        <f>ag!V61</f>
        <v>0</v>
      </c>
      <c r="G4" s="28"/>
      <c r="H4" s="28"/>
      <c r="I4" s="28">
        <f>ag!AA61</f>
        <v>0</v>
      </c>
      <c r="J4" s="28">
        <f>ag!AB61</f>
        <v>2778506.5793382917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>
        <f>ag!AH61</f>
        <v>7784.2630454358878</v>
      </c>
      <c r="V4" s="28"/>
    </row>
    <row r="5" spans="1:22" x14ac:dyDescent="0.3">
      <c r="A5" s="30" t="s">
        <v>406</v>
      </c>
      <c r="B5" s="28">
        <f>ptagfire!S61</f>
        <v>9129.8613278752291</v>
      </c>
      <c r="C5" s="28">
        <f>ptagfire!T61</f>
        <v>651.86923365625989</v>
      </c>
      <c r="D5" s="28"/>
      <c r="E5" s="28">
        <f>ptagfire!V61</f>
        <v>593081.68665467284</v>
      </c>
      <c r="F5" s="28">
        <f>ptagfire!AB61</f>
        <v>3002.6162493791371</v>
      </c>
      <c r="H5" s="28">
        <f>ptagfire!AD61</f>
        <v>0</v>
      </c>
      <c r="I5" s="28">
        <f>ptagfire!AI61</f>
        <v>0</v>
      </c>
      <c r="J5" s="28">
        <f>ptagfire!AJ61</f>
        <v>80364.563993021031</v>
      </c>
      <c r="K5" s="28">
        <f>ptagfire!AL61</f>
        <v>16468.239640686945</v>
      </c>
      <c r="L5" s="28">
        <f>ptagfire!AM61</f>
        <v>1829.8085168617506</v>
      </c>
      <c r="M5" s="28">
        <f>ptagfire!AT61</f>
        <v>6163.6684876946047</v>
      </c>
      <c r="N5" s="28">
        <f>ptagfire!AU61</f>
        <v>7423.6448035740641</v>
      </c>
      <c r="O5" s="28">
        <f>ptagfire!AV61</f>
        <v>6.8106742859953986</v>
      </c>
      <c r="P5" s="28">
        <f>ptagfire!BA61</f>
        <v>28236.45274220821</v>
      </c>
      <c r="Q5" s="28">
        <f>ptagfire!BK61</f>
        <v>10.216041114513226</v>
      </c>
      <c r="R5" s="28">
        <f>ptagfire!BL61</f>
        <v>1123.7626433334858</v>
      </c>
      <c r="S5" s="28">
        <f>ptagfire!BM61</f>
        <v>0.68106800581366955</v>
      </c>
      <c r="T5" s="28">
        <f>ptagfire!BN61</f>
        <v>5636.060905902691</v>
      </c>
      <c r="U5" s="28">
        <f>ptagfire!BO61</f>
        <v>1924.6393657946528</v>
      </c>
      <c r="V5" s="28">
        <f>ptagfire!BP61</f>
        <v>0</v>
      </c>
    </row>
    <row r="6" spans="1:22" x14ac:dyDescent="0.3">
      <c r="A6" s="66" t="s">
        <v>481</v>
      </c>
      <c r="B6" s="28">
        <f>'biogenics 36'!E53</f>
        <v>191814.20195159977</v>
      </c>
      <c r="C6" s="28"/>
      <c r="D6" s="28"/>
      <c r="E6" s="28">
        <f>'biogenics 36'!H53</f>
        <v>7465667.6518759895</v>
      </c>
      <c r="F6" s="28">
        <f>'biogenics 36'!M53</f>
        <v>1056944.206571599</v>
      </c>
      <c r="G6" s="28"/>
      <c r="H6" s="28"/>
      <c r="I6" s="28"/>
      <c r="J6" s="28"/>
      <c r="K6" s="28">
        <f>'biogenics 36'!Q53</f>
        <v>983051.70605425281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x14ac:dyDescent="0.3">
      <c r="A7" s="30" t="s">
        <v>418</v>
      </c>
      <c r="B7" s="28">
        <f>cmv_c1c2!W61</f>
        <v>0</v>
      </c>
      <c r="C7" s="28">
        <f>cmv_c1c2!X61</f>
        <v>146.10318247368124</v>
      </c>
      <c r="D7" s="28">
        <f>cmv_c1c2!AA61</f>
        <v>1.55558096060318E-2</v>
      </c>
      <c r="E7" s="28">
        <f>cmv_c1c2!AB61</f>
        <v>105887.25396431616</v>
      </c>
      <c r="F7" s="28">
        <f>cmv_c1c2!AH61</f>
        <v>1074.3325778220856</v>
      </c>
      <c r="G7" s="28"/>
      <c r="H7" s="28">
        <f>cmv_c1c2!AI61</f>
        <v>4446.5843023778343</v>
      </c>
      <c r="I7" s="28">
        <f>cmv_c1c2!AN61</f>
        <v>14.448276915063385</v>
      </c>
      <c r="J7" s="28">
        <f>cmv_c1c2!AO61</f>
        <v>308.9825189744621</v>
      </c>
      <c r="K7" s="28">
        <f>cmv_c1c2!AQ61</f>
        <v>500238.82466232695</v>
      </c>
      <c r="L7" s="28">
        <f>cmv_c1c2!AR61</f>
        <v>51135.501561785182</v>
      </c>
      <c r="M7" s="28">
        <f>cmv_c1c2!AY61</f>
        <v>3.1536596341908654</v>
      </c>
      <c r="N7" s="28">
        <f>cmv_c1c2!AZ61</f>
        <v>11863.865108070582</v>
      </c>
      <c r="O7" s="28">
        <f>cmv_c1c2!BA61</f>
        <v>4.0305142218874828</v>
      </c>
      <c r="P7" s="28">
        <f>cmv_c1c2!BF61</f>
        <v>610.93808598462988</v>
      </c>
      <c r="Q7" s="28">
        <f>cmv_c1c2!BP61</f>
        <v>0</v>
      </c>
      <c r="R7" s="28">
        <f>cmv_c1c2!BQ61</f>
        <v>45.381866642127186</v>
      </c>
      <c r="S7" s="28">
        <f>cmv_c1c2!BR61</f>
        <v>6.1534740326108374E-2</v>
      </c>
      <c r="T7" s="28">
        <f>cmv_c1c2!BS61</f>
        <v>570.9037134433371</v>
      </c>
      <c r="U7" s="28">
        <f>cmv_c1c2!BT61</f>
        <v>2215.9489061947615</v>
      </c>
      <c r="V7" s="28">
        <f>cmv_c1c2!BU61</f>
        <v>0</v>
      </c>
    </row>
    <row r="8" spans="1:22" x14ac:dyDescent="0.3">
      <c r="A8" s="30" t="s">
        <v>419</v>
      </c>
      <c r="B8" s="28">
        <f>cmv_c3!U61</f>
        <v>0</v>
      </c>
      <c r="C8" s="28">
        <f>cmv_c3!V61</f>
        <v>0.59849767354681505</v>
      </c>
      <c r="D8" s="28"/>
      <c r="E8" s="28">
        <f>cmv_c3!X61</f>
        <v>139712.89332710666</v>
      </c>
      <c r="F8" s="28">
        <f>cmv_c3!AD61</f>
        <v>95.463611239897574</v>
      </c>
      <c r="H8" s="28">
        <f>cmv_c3!AE61</f>
        <v>12554.641555461934</v>
      </c>
      <c r="I8" s="28">
        <f>cmv_c3!AJ61</f>
        <v>0.34586508114907377</v>
      </c>
      <c r="J8" s="28">
        <f>cmv_c3!AK61</f>
        <v>94.715590269756163</v>
      </c>
      <c r="K8" s="28">
        <f>cmv_c3!AM61</f>
        <v>1412915.5757041159</v>
      </c>
      <c r="L8" s="28">
        <f>cmv_c3!AN61</f>
        <v>143950.18786389777</v>
      </c>
      <c r="M8" s="28">
        <f>cmv_c3!AU61</f>
        <v>0</v>
      </c>
      <c r="N8" s="28">
        <f>cmv_c3!AV61</f>
        <v>6699.2636321138161</v>
      </c>
      <c r="O8" s="28">
        <f>cmv_c3!AW61</f>
        <v>73.463163196251884</v>
      </c>
      <c r="P8" s="28">
        <f>cmv_c3!BB61</f>
        <v>8073.8455353841546</v>
      </c>
      <c r="Q8" s="28">
        <f>cmv_c3!BL61</f>
        <v>320.61900476045702</v>
      </c>
      <c r="R8" s="28">
        <f>cmv_c3!BM61</f>
        <v>11402.730622178555</v>
      </c>
      <c r="S8" s="28">
        <f>cmv_c3!BN61</f>
        <v>13.392686255890842</v>
      </c>
      <c r="T8" s="28">
        <f>cmv_c3!BO61</f>
        <v>637552.25779380975</v>
      </c>
      <c r="U8" s="28">
        <f>cmv_c3!BP61</f>
        <v>15929.102264182477</v>
      </c>
      <c r="V8" s="28">
        <f>cmv_c3!BQ61</f>
        <v>0</v>
      </c>
    </row>
    <row r="9" spans="1:22" x14ac:dyDescent="0.3">
      <c r="A9" s="30" t="s">
        <v>216</v>
      </c>
      <c r="B9" s="28">
        <f>nonpt!X61</f>
        <v>6610.5042904007623</v>
      </c>
      <c r="C9" s="28">
        <f>nonpt!Y61</f>
        <v>14487.069667567288</v>
      </c>
      <c r="D9" s="28">
        <f>nonpt!AB61</f>
        <v>446.8071716032278</v>
      </c>
      <c r="E9" s="28">
        <f>nonpt!AC61</f>
        <v>2698866.844521103</v>
      </c>
      <c r="F9" s="28">
        <f>nonpt!AI61</f>
        <v>6406.806747642212</v>
      </c>
      <c r="G9" s="28">
        <f>nonpt!AJ61</f>
        <v>2498.0983008948497</v>
      </c>
      <c r="H9" s="28">
        <f>nonpt!AK61</f>
        <v>0</v>
      </c>
      <c r="I9" s="28">
        <f>nonpt!AP61</f>
        <v>5185.2765173270955</v>
      </c>
      <c r="J9" s="28">
        <f>nonpt!AQ61</f>
        <v>121741.53893066758</v>
      </c>
      <c r="K9" s="28">
        <f>nonpt!AS61</f>
        <v>684856.75157817511</v>
      </c>
      <c r="L9" s="28">
        <f>nonpt!AT61</f>
        <v>76095.205699293016</v>
      </c>
      <c r="M9" s="28">
        <f>nonpt!BA61</f>
        <v>21937.759319251698</v>
      </c>
      <c r="N9" s="28">
        <f>nonpt!BB61</f>
        <v>34953.673123283275</v>
      </c>
      <c r="O9" s="28">
        <f>nonpt!BC61</f>
        <v>401.14508845482419</v>
      </c>
      <c r="P9" s="28">
        <f>nonpt!BH61</f>
        <v>112726.67079981577</v>
      </c>
      <c r="Q9" s="28">
        <f>nonpt!BR61</f>
        <v>20321.384053782087</v>
      </c>
      <c r="R9" s="28">
        <f>nonpt!BS61</f>
        <v>17493.21943202287</v>
      </c>
      <c r="S9" s="28">
        <f>nonpt!BT61</f>
        <v>63.605182407466963</v>
      </c>
      <c r="T9" s="28">
        <f>nonpt!BU61</f>
        <v>162900.28792497667</v>
      </c>
      <c r="U9" s="28">
        <f>nonpt!BV61</f>
        <v>1159073.3066538868</v>
      </c>
      <c r="V9" s="28">
        <f>nonpt!BW61</f>
        <v>2059.390323726077</v>
      </c>
    </row>
    <row r="10" spans="1:22" x14ac:dyDescent="0.3">
      <c r="A10" s="30" t="s">
        <v>217</v>
      </c>
      <c r="B10" s="28">
        <f>nonroad!U61</f>
        <v>6282.7995565296205</v>
      </c>
      <c r="C10" s="28">
        <f>nonroad!V61</f>
        <v>34738.533575850284</v>
      </c>
      <c r="D10" s="28"/>
      <c r="E10" s="28">
        <f>nonroad!Y61</f>
        <v>12203695.48845312</v>
      </c>
      <c r="F10" s="28">
        <f>nonroad!AE61</f>
        <v>34483.758076283673</v>
      </c>
      <c r="H10" s="28">
        <f>nonroad!AF61</f>
        <v>9581.5951613141769</v>
      </c>
      <c r="I10" s="28">
        <f>nonroad!AK61</f>
        <v>2747.1228897051706</v>
      </c>
      <c r="J10" s="28">
        <f>nonroad!AL61</f>
        <v>2252.1327842760479</v>
      </c>
      <c r="K10" s="28">
        <f>nonroad!AN61</f>
        <v>1077929.3052305973</v>
      </c>
      <c r="L10" s="28">
        <f>nonroad!AO61</f>
        <v>110188.33924817653</v>
      </c>
      <c r="M10" s="28">
        <f>nonroad!AU61</f>
        <v>85.26680305071713</v>
      </c>
      <c r="N10" s="28">
        <f>nonroad!AV61</f>
        <v>56938.28414518416</v>
      </c>
      <c r="O10" s="28">
        <f>nonroad!AW61</f>
        <v>23.686488930835466</v>
      </c>
      <c r="P10" s="28">
        <f>nonroad!BB61</f>
        <v>6689.3307785159486</v>
      </c>
      <c r="Q10" s="28">
        <f>nonroad!BL61</f>
        <v>60.902031074852324</v>
      </c>
      <c r="R10" s="28">
        <f>nonroad!BM61</f>
        <v>451.64430794185182</v>
      </c>
      <c r="S10" s="28">
        <f>nonroad!BN61</f>
        <v>2.1124540544249912</v>
      </c>
      <c r="T10" s="28">
        <f>nonroad!BO61</f>
        <v>2414.0505983632402</v>
      </c>
      <c r="U10" s="28">
        <f>nonroad!BP61</f>
        <v>370219.10570384905</v>
      </c>
      <c r="V10" s="28">
        <f>nonroad!BQ61</f>
        <v>0</v>
      </c>
    </row>
    <row r="11" spans="1:22" x14ac:dyDescent="0.3">
      <c r="A11" s="30" t="s">
        <v>315</v>
      </c>
      <c r="B11" s="28">
        <f>'onroad all'!H62</f>
        <v>7516.1720475628808</v>
      </c>
      <c r="C11" s="28">
        <f>'onroad all'!I62</f>
        <v>48211.877374447788</v>
      </c>
      <c r="D11" s="28"/>
      <c r="E11" s="28">
        <f>'onroad all'!P62</f>
        <v>20446327.223770596</v>
      </c>
      <c r="F11" s="28">
        <f>'onroad all'!AD62</f>
        <v>30962.603275984475</v>
      </c>
      <c r="G11" s="28"/>
      <c r="H11" s="28">
        <f>'onroad all'!AF62</f>
        <v>32367.98565538221</v>
      </c>
      <c r="I11" s="28">
        <f>'onroad all'!AO62</f>
        <v>4111.5797729901878</v>
      </c>
      <c r="J11" s="28">
        <f>'onroad all'!AP62</f>
        <v>101229.68283285556</v>
      </c>
      <c r="K11" s="28">
        <f>'onroad all'!AR62</f>
        <v>3567126.2189588514</v>
      </c>
      <c r="L11" s="28">
        <f>'onroad all'!AS62</f>
        <v>446503.78588056477</v>
      </c>
      <c r="M11" s="28">
        <f>'onroad all'!BB62</f>
        <v>270.18186527641933</v>
      </c>
      <c r="N11" s="28">
        <f>'onroad all'!BC62</f>
        <v>50912.836878131973</v>
      </c>
      <c r="O11" s="28">
        <f>'onroad all'!BD62</f>
        <v>2776.2682915671585</v>
      </c>
      <c r="P11" s="28">
        <f>'onroad all'!BK62</f>
        <v>142592.23310060869</v>
      </c>
      <c r="Q11" s="28">
        <f>'onroad all'!BV62</f>
        <v>1938.4576756985016</v>
      </c>
      <c r="R11" s="28">
        <f>'onroad all'!BW62</f>
        <v>5348.1948660574735</v>
      </c>
      <c r="S11" s="28">
        <f>'onroad all'!BX62</f>
        <v>86.666233235275172</v>
      </c>
      <c r="T11" s="28">
        <f>'onroad all'!BZ62</f>
        <v>27355.697223276326</v>
      </c>
      <c r="U11" s="28">
        <f>'onroad all'!CN62</f>
        <v>598445.3643655706</v>
      </c>
      <c r="V11" s="28"/>
    </row>
    <row r="12" spans="1:22" x14ac:dyDescent="0.3">
      <c r="A12" s="30" t="s">
        <v>234</v>
      </c>
      <c r="B12" s="28">
        <f>np_oilgas!W61</f>
        <v>6.9115350296978537</v>
      </c>
      <c r="C12" s="28">
        <f>np_oilgas!X61</f>
        <v>27201.671135756209</v>
      </c>
      <c r="D12" s="28">
        <f>np_oilgas!AA61</f>
        <v>2.2075797013375293</v>
      </c>
      <c r="E12" s="28">
        <f>np_oilgas!AB61</f>
        <v>643843.22933816933</v>
      </c>
      <c r="F12" s="28">
        <f>np_oilgas!AH61</f>
        <v>17646.904681503591</v>
      </c>
      <c r="H12" s="28">
        <f>np_oilgas!AI61</f>
        <v>0</v>
      </c>
      <c r="I12" s="28">
        <f>np_oilgas!AN61</f>
        <v>48.477669424651545</v>
      </c>
      <c r="J12" s="28">
        <f>np_oilgas!AO61</f>
        <v>15.229680451065599</v>
      </c>
      <c r="K12" s="28">
        <f>np_oilgas!AQ61</f>
        <v>610239.64984610118</v>
      </c>
      <c r="L12" s="28">
        <f>np_oilgas!AR61</f>
        <v>67804.401182813221</v>
      </c>
      <c r="M12" s="28">
        <f>np_oilgas!AY61</f>
        <v>0</v>
      </c>
      <c r="N12" s="28">
        <f>np_oilgas!AZ61</f>
        <v>0</v>
      </c>
      <c r="O12" s="28">
        <f>np_oilgas!BA61</f>
        <v>0</v>
      </c>
      <c r="P12" s="28">
        <f>np_oilgas!BF61</f>
        <v>266.55904774698587</v>
      </c>
      <c r="Q12" s="28">
        <f>np_oilgas!BP61</f>
        <v>0</v>
      </c>
      <c r="R12" s="28">
        <f>np_oilgas!BQ61</f>
        <v>4119.1236919987286</v>
      </c>
      <c r="S12" s="28">
        <f>np_oilgas!BR61</f>
        <v>0</v>
      </c>
      <c r="T12" s="28">
        <f>np_oilgas!BS61</f>
        <v>39069.206557567173</v>
      </c>
      <c r="U12" s="28">
        <f>np_oilgas!BT61</f>
        <v>1258344.0898038109</v>
      </c>
      <c r="V12" s="28">
        <f>np_oilgas!BU61</f>
        <v>0</v>
      </c>
    </row>
    <row r="13" spans="1:22" x14ac:dyDescent="0.3">
      <c r="A13" s="30" t="s">
        <v>475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>
        <f>'othafdust 36US3'!AI19</f>
        <v>511.18259223193667</v>
      </c>
      <c r="N13" s="28">
        <f>'othafdust 36US3'!AJ19</f>
        <v>662.21623529818964</v>
      </c>
      <c r="O13" s="28">
        <f>'othafdust 36US3'!AK19</f>
        <v>20001.437870530732</v>
      </c>
      <c r="P13" s="28">
        <f>'othafdust 36US3'!AN19</f>
        <v>1890512.8277911081</v>
      </c>
      <c r="Q13" s="28">
        <f>'othafdust 36US3'!AW19</f>
        <v>75282.881540857692</v>
      </c>
      <c r="R13" s="28">
        <f>'othafdust 36US3'!AX19</f>
        <v>3066.1906131267042</v>
      </c>
      <c r="S13" s="28">
        <f>'othafdust 36US3'!AY19</f>
        <v>1825.8257999927316</v>
      </c>
      <c r="T13" s="28"/>
      <c r="U13" s="28"/>
      <c r="V13" s="28"/>
    </row>
    <row r="14" spans="1:22" x14ac:dyDescent="0.3">
      <c r="A14" s="30" t="s">
        <v>474</v>
      </c>
      <c r="B14" s="28">
        <f>'othar 36US3'!N49</f>
        <v>393753.97256834264</v>
      </c>
      <c r="C14" s="28">
        <f>'othar 36US3'!O49</f>
        <v>105835.92986701563</v>
      </c>
      <c r="D14" s="28"/>
      <c r="E14" s="28">
        <f>'othar 36US3'!Q49</f>
        <v>5980216.6327435523</v>
      </c>
      <c r="F14" s="28">
        <f>'othar 36US3'!W49</f>
        <v>209729.21291225721</v>
      </c>
      <c r="H14" s="28">
        <f>'othar 36US3'!X49</f>
        <v>6414.6454445894469</v>
      </c>
      <c r="I14" s="28">
        <f>'othar 36US3'!AC49</f>
        <v>40981.133767572064</v>
      </c>
      <c r="J14" s="28">
        <f>'othar 36US3'!AD49</f>
        <v>1388539.5496565162</v>
      </c>
      <c r="K14" s="28">
        <f>'othar 36US3'!AF49</f>
        <v>1250029.3770147713</v>
      </c>
      <c r="L14" s="28">
        <f>'othar 36US3'!AG49</f>
        <v>132477.85683991233</v>
      </c>
      <c r="M14" s="28">
        <f>'othar 36US3'!AN49</f>
        <v>2503.6473089667579</v>
      </c>
      <c r="N14" s="28">
        <f>'othar 36US3'!AO49</f>
        <v>84448.102588428272</v>
      </c>
      <c r="O14" s="28">
        <f>'othar 36US3'!AP49</f>
        <v>3208.2673268445601</v>
      </c>
      <c r="P14" s="28">
        <f>'othar 36US3'!AU49</f>
        <v>378326.47011335904</v>
      </c>
      <c r="Q14" s="28">
        <f>'othar 36US3'!BE49</f>
        <v>12121.362269839845</v>
      </c>
      <c r="R14" s="28">
        <f>'othar 36US3'!BF49</f>
        <v>9391.3496167456233</v>
      </c>
      <c r="S14" s="28">
        <f>'othar 36US3'!BG49</f>
        <v>234.76606394761288</v>
      </c>
      <c r="T14" s="28">
        <f>'othar 36US3'!BH49</f>
        <v>66120.453104852088</v>
      </c>
      <c r="U14" s="28">
        <f>'othar 36US3'!BI49</f>
        <v>637433.81809131196</v>
      </c>
      <c r="V14" s="28">
        <f>'othar 36US3'!BJ49</f>
        <v>0.7489338708396176</v>
      </c>
    </row>
    <row r="15" spans="1:22" x14ac:dyDescent="0.3">
      <c r="A15" s="30" t="s">
        <v>476</v>
      </c>
      <c r="B15" s="28">
        <f>'onroad_can 36US3'!O50</f>
        <v>838.23170829510855</v>
      </c>
      <c r="C15" s="28">
        <f>'onroad_can 36US3'!P50</f>
        <v>7888.8790848483877</v>
      </c>
      <c r="D15" s="28"/>
      <c r="E15" s="28">
        <f>'onroad_can 36US3'!S50</f>
        <v>2006445.0781262873</v>
      </c>
      <c r="F15" s="28">
        <f>'onroad_can 36US3'!Y50</f>
        <v>3702.1391317118023</v>
      </c>
      <c r="H15" s="28">
        <f>'onroad_can 36US3'!Z50</f>
        <v>3487.0059896515008</v>
      </c>
      <c r="I15" s="28">
        <f>'onroad_can 36US3'!AE50</f>
        <v>65.430393947479146</v>
      </c>
      <c r="J15" s="28">
        <f>'onroad_can 36US3'!AF50</f>
        <v>8477.1276239355611</v>
      </c>
      <c r="K15" s="28">
        <f>'onroad_can 36US3'!AH50</f>
        <v>392288.42325060425</v>
      </c>
      <c r="L15" s="28">
        <f>'onroad_can 36US3'!AI50</f>
        <v>40100.712303752727</v>
      </c>
      <c r="M15" s="28">
        <f>'onroad_can 36US3'!AP50</f>
        <v>13.200719946096962</v>
      </c>
      <c r="N15" s="28">
        <f>'onroad_can 36US3'!AQ50</f>
        <v>9615.3061754294631</v>
      </c>
      <c r="O15" s="28">
        <f>'onroad_can 36US3'!AR50</f>
        <v>209.26705298368003</v>
      </c>
      <c r="P15" s="28">
        <f>'onroad_can 36US3'!AW50</f>
        <v>7072.2835803722382</v>
      </c>
      <c r="Q15" s="28">
        <f>'onroad_can 36US3'!BG50</f>
        <v>167.84261051273944</v>
      </c>
      <c r="R15" s="28">
        <f>'onroad_can 36US3'!BH50</f>
        <v>150.80427020045511</v>
      </c>
      <c r="S15" s="28">
        <f>'onroad_can 36US3'!BI50</f>
        <v>6.1606074314500248</v>
      </c>
      <c r="T15" s="28">
        <f>'onroad_can 36US3'!BJ50</f>
        <v>1438.2283910955305</v>
      </c>
      <c r="U15" s="28">
        <f>'onroad_can 36US3'!BK50</f>
        <v>54614.084006003934</v>
      </c>
      <c r="V15" s="28">
        <f>'onroad_can 36US3'!BL50</f>
        <v>0</v>
      </c>
    </row>
    <row r="16" spans="1:22" x14ac:dyDescent="0.3">
      <c r="A16" s="30" t="s">
        <v>477</v>
      </c>
      <c r="B16" s="28">
        <f>'onroad_mex 36US3'!U36</f>
        <v>1504.9336513493565</v>
      </c>
      <c r="C16" s="28">
        <f>'onroad_mex 36US3'!V36</f>
        <v>13970.513770320331</v>
      </c>
      <c r="D16" s="28"/>
      <c r="E16" s="28">
        <f>'onroad_mex 36US3'!Y36</f>
        <v>6273194.1050842823</v>
      </c>
      <c r="F16" s="28">
        <f>'onroad_mex 36US3'!AE36</f>
        <v>5913.184018160392</v>
      </c>
      <c r="H16" s="28">
        <f>'onroad_mex 36US3'!AF36</f>
        <v>11976.224179317393</v>
      </c>
      <c r="I16" s="28">
        <f>'onroad_mex 36US3'!AK36</f>
        <v>854.54831675711921</v>
      </c>
      <c r="J16" s="28">
        <f>'onroad_mex 36US3'!AL36</f>
        <v>10318.638529675627</v>
      </c>
      <c r="K16" s="28">
        <f>'onroad_mex 36US3'!AN36</f>
        <v>1287666.3071792193</v>
      </c>
      <c r="L16" s="28">
        <f>'onroad_mex 36US3'!AO36</f>
        <v>197385.44140928527</v>
      </c>
      <c r="M16" s="28">
        <f>'onroad_mex 36US3'!AU36</f>
        <v>44.037718835196692</v>
      </c>
      <c r="N16" s="28">
        <f>'onroad_mex 36US3'!AV36</f>
        <v>17380.212742690379</v>
      </c>
      <c r="O16" s="28">
        <f>'onroad_mex 36US3'!AW36</f>
        <v>328.98486331827519</v>
      </c>
      <c r="P16" s="28">
        <f>'onroad_mex 36US3'!BB36</f>
        <v>17386.750308822091</v>
      </c>
      <c r="Q16" s="28">
        <f>'onroad_mex 36US3'!BL36</f>
        <v>192.61887015660497</v>
      </c>
      <c r="R16" s="28">
        <f>'onroad_mex 36US3'!BM36</f>
        <v>26076.8267422879</v>
      </c>
      <c r="S16" s="28">
        <f>'onroad_mex 36US3'!BN36</f>
        <v>9.6706354362450746</v>
      </c>
      <c r="T16" s="28">
        <f>'onroad_mex 36US3'!BO36</f>
        <v>26399.533019798291</v>
      </c>
      <c r="U16" s="28">
        <f>'onroad_mex 36US3'!BV36</f>
        <v>197576.076554114</v>
      </c>
      <c r="V16" s="28">
        <f>'onroad_mex 36US3'!BP36</f>
        <v>0</v>
      </c>
    </row>
    <row r="17" spans="1:22" x14ac:dyDescent="0.3">
      <c r="A17" s="30" t="s">
        <v>478</v>
      </c>
      <c r="B17" s="28">
        <f>'othpt 36US3'!Q49</f>
        <v>3610.6588632804087</v>
      </c>
      <c r="C17" s="28">
        <f>'othpt 36US3'!R49</f>
        <v>84689.240609996719</v>
      </c>
      <c r="D17" s="28"/>
      <c r="E17" s="28">
        <f>'othpt 36US3'!T49</f>
        <v>2345177.8972945586</v>
      </c>
      <c r="F17" s="28">
        <f>'othpt 36US3'!Z49</f>
        <v>27418.493362474612</v>
      </c>
      <c r="H17" s="28">
        <f>'othpt 36US3'!AA49</f>
        <v>2814.5365008006452</v>
      </c>
      <c r="I17" s="28">
        <f>'othpt 36US3'!AF49</f>
        <v>232.96439073259592</v>
      </c>
      <c r="J17" s="28">
        <f>'othpt 36US3'!AG49</f>
        <v>57076.194907329031</v>
      </c>
      <c r="K17" s="28">
        <f>'othpt 36US3'!AI49</f>
        <v>1641286.3739563113</v>
      </c>
      <c r="L17" s="28">
        <f>'othpt 36US3'!AJ49</f>
        <v>179549.48845312043</v>
      </c>
      <c r="M17" s="28">
        <f>'othpt 36US3'!AQ49</f>
        <v>2384.05715444834</v>
      </c>
      <c r="N17" s="28">
        <f>'othpt 36US3'!AR49</f>
        <v>28492.494648027245</v>
      </c>
      <c r="O17" s="28">
        <f>'othpt 36US3'!AS49</f>
        <v>2777.6856818176498</v>
      </c>
      <c r="P17" s="28">
        <f>'othpt 36US3'!AX49</f>
        <v>135275.8829997468</v>
      </c>
      <c r="Q17" s="28">
        <f>'othpt 36US3'!BH49</f>
        <v>14933.067616103122</v>
      </c>
      <c r="R17" s="28">
        <f>'othpt 36US3'!BI49</f>
        <v>29523.267090900321</v>
      </c>
      <c r="S17" s="28">
        <f>'othpt 36US3'!BJ49</f>
        <v>1964.133213829936</v>
      </c>
      <c r="T17" s="28">
        <f>'othpt 36US3'!BK49</f>
        <v>3402288.6678461153</v>
      </c>
      <c r="U17" s="28">
        <f>'othpt 36US3'!BL49</f>
        <v>398648.01634798641</v>
      </c>
      <c r="V17" s="28">
        <f>'othpt 36US3'!BM49</f>
        <v>26560.836982853616</v>
      </c>
    </row>
    <row r="18" spans="1:22" x14ac:dyDescent="0.3">
      <c r="A18" s="30" t="s">
        <v>233</v>
      </c>
      <c r="B18" s="28">
        <f>ptegu!W61</f>
        <v>6.0228100498087036</v>
      </c>
      <c r="C18" s="28">
        <f>ptegu!X61</f>
        <v>1738.9077610603324</v>
      </c>
      <c r="D18" s="28">
        <f>ptegu!Z61</f>
        <v>286.67669754335049</v>
      </c>
      <c r="E18" s="28">
        <f>ptegu!AA61</f>
        <v>672384.09948325192</v>
      </c>
      <c r="F18" s="28">
        <f>ptegu!AG61</f>
        <v>7923.6810643944127</v>
      </c>
      <c r="G18" s="28">
        <f>ptegu!AH61</f>
        <v>22827.8347778795</v>
      </c>
      <c r="H18" s="28">
        <f>ptegu!AI61</f>
        <v>0</v>
      </c>
      <c r="I18" s="28">
        <f>ptegu!AN61</f>
        <v>2.225097065029789</v>
      </c>
      <c r="J18" s="28">
        <f>ptegu!AO61</f>
        <v>25017.946131543846</v>
      </c>
      <c r="K18" s="28">
        <f>ptegu!AQ61</f>
        <v>1160306.2024762963</v>
      </c>
      <c r="L18" s="28">
        <f>ptegu!AR61</f>
        <v>128922.92022379882</v>
      </c>
      <c r="M18" s="28">
        <f>ptegu!AY61</f>
        <v>989.93002752605037</v>
      </c>
      <c r="N18" s="28">
        <f>ptegu!AZ61</f>
        <v>6714.9806542397873</v>
      </c>
      <c r="O18" s="28">
        <f>ptegu!BA61</f>
        <v>3488.502377488931</v>
      </c>
      <c r="P18" s="28">
        <f>ptegu!BF61</f>
        <v>30391.840603227069</v>
      </c>
      <c r="Q18" s="28">
        <f>ptegu!BP61</f>
        <v>10476.968009953365</v>
      </c>
      <c r="R18" s="28">
        <f>ptegu!BQ61</f>
        <v>14535.632259446838</v>
      </c>
      <c r="S18" s="28">
        <f>ptegu!BR61</f>
        <v>478.20679374566737</v>
      </c>
      <c r="T18" s="28">
        <f>ptegu!BS61</f>
        <v>1544798.8626554604</v>
      </c>
      <c r="U18" s="28">
        <f>ptegu!BT61</f>
        <v>5131.9234799728947</v>
      </c>
      <c r="V18" s="28">
        <f>ptegu!BU61</f>
        <v>35159.37166482085</v>
      </c>
    </row>
    <row r="19" spans="1:22" x14ac:dyDescent="0.3">
      <c r="A19" s="30" t="s">
        <v>376</v>
      </c>
      <c r="B19" s="28">
        <f>ptfire!U61</f>
        <v>217403.2522439867</v>
      </c>
      <c r="C19" s="28">
        <f>ptfire!V61</f>
        <v>51954.37192959652</v>
      </c>
      <c r="D19" s="28"/>
      <c r="E19" s="28">
        <f>ptfire!X61</f>
        <v>23654776.393831182</v>
      </c>
      <c r="F19" s="28">
        <f>ptfire!AD61</f>
        <v>291564.32227975264</v>
      </c>
      <c r="G19" s="28"/>
      <c r="H19" s="28">
        <f>ptfire!AF61</f>
        <v>0</v>
      </c>
      <c r="I19" s="28">
        <f>ptfire!AK61</f>
        <v>43466.483378685065</v>
      </c>
      <c r="J19" s="28">
        <f>ptfire!AL61</f>
        <v>388439.44996370905</v>
      </c>
      <c r="K19" s="28">
        <f>ptfire!AN61</f>
        <v>299912.08523698908</v>
      </c>
      <c r="L19" s="28">
        <f>ptfire!AO61</f>
        <v>33323.566253016957</v>
      </c>
      <c r="M19" s="28">
        <f>ptfire!AV61</f>
        <v>33351.874101236288</v>
      </c>
      <c r="N19" s="28">
        <f>ptfire!AW61</f>
        <v>213283.38596720016</v>
      </c>
      <c r="O19" s="28">
        <f>ptfire!AX61</f>
        <v>903.01114891668612</v>
      </c>
      <c r="P19" s="28">
        <f>ptfire!BC61</f>
        <v>368500.76134982414</v>
      </c>
      <c r="Q19" s="28">
        <f>ptfire!BM61</f>
        <v>1455.2160384454473</v>
      </c>
      <c r="R19" s="28">
        <f>ptfire!BN61</f>
        <v>13523.135561173831</v>
      </c>
      <c r="S19" s="28">
        <f>ptfire!BO61</f>
        <v>921.5800281579078</v>
      </c>
      <c r="T19" s="28">
        <f>ptfire!BP61</f>
        <v>180967.11219931464</v>
      </c>
      <c r="U19" s="28">
        <f>ptfire!BQ61</f>
        <v>73732.295834774966</v>
      </c>
      <c r="V19" s="28">
        <f>ptfire!BR61</f>
        <v>0</v>
      </c>
    </row>
    <row r="20" spans="1:22" x14ac:dyDescent="0.3">
      <c r="A20" s="30" t="s">
        <v>479</v>
      </c>
      <c r="B20" s="28">
        <f>'ptfire_othna 36US3'!N59</f>
        <v>498170.29933231499</v>
      </c>
      <c r="C20" s="28">
        <f>'ptfire_othna 36US3'!O59</f>
        <v>111015.91964681489</v>
      </c>
      <c r="D20" s="28"/>
      <c r="E20" s="28">
        <f>'ptfire_othna 36US3'!Q59</f>
        <v>16401124.045224726</v>
      </c>
      <c r="F20" s="28">
        <f>'ptfire_othna 36US3'!W59</f>
        <v>500207.27277468075</v>
      </c>
      <c r="G20" s="28"/>
      <c r="H20" s="28">
        <f>'ptfire_othna 36US3'!Y59</f>
        <v>0</v>
      </c>
      <c r="I20" s="28">
        <f>'ptfire_othna 36US3'!AD59</f>
        <v>0</v>
      </c>
      <c r="J20" s="28">
        <f>'ptfire_othna 36US3'!AE59</f>
        <v>269739.06697152363</v>
      </c>
      <c r="K20" s="28">
        <f>'ptfire_othna 36US3'!AG59</f>
        <v>587800.67992568319</v>
      </c>
      <c r="L20" s="28">
        <f>'ptfire_othna 36US3'!AH59</f>
        <v>65311.337133414068</v>
      </c>
      <c r="M20" s="28">
        <f>'ptfire_othna 36US3'!AO59</f>
        <v>71174.426487151795</v>
      </c>
      <c r="N20" s="28">
        <f>'ptfire_othna 36US3'!AP59</f>
        <v>154644.83038572432</v>
      </c>
      <c r="O20" s="28">
        <f>'ptfire_othna 36US3'!AQ59</f>
        <v>674.22124776149133</v>
      </c>
      <c r="P20" s="28">
        <f>'ptfire_othna 36US3'!AV59</f>
        <v>780375.84191993822</v>
      </c>
      <c r="Q20" s="28">
        <f>'ptfire_othna 36US3'!BF59</f>
        <v>2802.7767917926503</v>
      </c>
      <c r="R20" s="28">
        <f>'ptfire_othna 36US3'!BG59</f>
        <v>20700.459468680416</v>
      </c>
      <c r="S20" s="28">
        <f>'ptfire_othna 36US3'!BH59</f>
        <v>79.850983711405974</v>
      </c>
      <c r="T20" s="28">
        <f>'ptfire_othna 36US3'!BI59</f>
        <v>120184.11282349697</v>
      </c>
      <c r="U20" s="28">
        <f>'ptfire_othna 36US3'!BJ59</f>
        <v>126088.36615677449</v>
      </c>
      <c r="V20" s="28">
        <f>'ptfire_othna 36US3'!BK59</f>
        <v>0</v>
      </c>
    </row>
    <row r="21" spans="1:22" x14ac:dyDescent="0.3">
      <c r="A21" s="30" t="s">
        <v>218</v>
      </c>
      <c r="B21" s="28">
        <f>ptnonipm!W61</f>
        <v>7417.0174946108573</v>
      </c>
      <c r="C21" s="28">
        <f>ptnonipm!X61</f>
        <v>24507.192107459134</v>
      </c>
      <c r="D21" s="28">
        <f>ptnonipm!Z61</f>
        <v>3642.9680156874424</v>
      </c>
      <c r="E21" s="28">
        <f>ptnonipm!AA61</f>
        <v>1844091.5891590184</v>
      </c>
      <c r="F21" s="28">
        <f>ptnonipm!AG61</f>
        <v>17873.743898126737</v>
      </c>
      <c r="G21" s="28">
        <f>ptnonipm!AH61</f>
        <v>18370.978010123479</v>
      </c>
      <c r="H21" s="28">
        <f>ptnonipm!AI61</f>
        <v>1144.5858438633697</v>
      </c>
      <c r="I21" s="28">
        <f>ptnonipm!AN61</f>
        <v>946.02316180344292</v>
      </c>
      <c r="J21" s="28">
        <f>ptnonipm!AO61</f>
        <v>61539.132857907098</v>
      </c>
      <c r="K21" s="28">
        <f>ptnonipm!AQ61</f>
        <v>965180.27140351618</v>
      </c>
      <c r="L21" s="28">
        <f>ptnonipm!AR61</f>
        <v>106097.56283988272</v>
      </c>
      <c r="M21" s="28">
        <f>ptnonipm!AY61</f>
        <v>4625.8863002812459</v>
      </c>
      <c r="N21" s="28">
        <f>ptnonipm!AZ61</f>
        <v>16139.038614013432</v>
      </c>
      <c r="O21" s="28">
        <f>ptnonipm!BA61</f>
        <v>4108.9361688270328</v>
      </c>
      <c r="P21" s="28">
        <f>ptnonipm!BF61</f>
        <v>143881.61792576913</v>
      </c>
      <c r="Q21" s="28">
        <f>ptnonipm!BP61</f>
        <v>12126.133101078272</v>
      </c>
      <c r="R21" s="28">
        <f>ptnonipm!BQ61</f>
        <v>32581.483739150262</v>
      </c>
      <c r="S21" s="28">
        <f>ptnonipm!BR61</f>
        <v>1541.1117325274331</v>
      </c>
      <c r="T21" s="28">
        <f>ptnonipm!BS61</f>
        <v>674402.67625659681</v>
      </c>
      <c r="U21" s="28">
        <f>ptnonipm!BT61</f>
        <v>187711.77170358843</v>
      </c>
      <c r="V21" s="28">
        <f>ptnonipm!BU61</f>
        <v>3422.7219848013892</v>
      </c>
    </row>
    <row r="22" spans="1:22" x14ac:dyDescent="0.3">
      <c r="A22" s="30" t="s">
        <v>230</v>
      </c>
      <c r="B22" s="28">
        <f>pt_oilgas!W61</f>
        <v>85.369367805528682</v>
      </c>
      <c r="C22" s="28">
        <f>pt_oilgas!X61</f>
        <v>2072.1113446859031</v>
      </c>
      <c r="D22" s="28">
        <f>pt_oilgas!Z61</f>
        <v>3.4689979719838311</v>
      </c>
      <c r="E22" s="28">
        <f>pt_oilgas!AA61</f>
        <v>228382.5854541171</v>
      </c>
      <c r="F22" s="28">
        <f>pt_oilgas!AG61</f>
        <v>7704.7116958374199</v>
      </c>
      <c r="G22" s="28">
        <f>pt_oilgas!AH61</f>
        <v>6.6564474830781331</v>
      </c>
      <c r="H22" s="28">
        <f>pt_oilgas!AI61</f>
        <v>0</v>
      </c>
      <c r="I22" s="28">
        <f>pt_oilgas!AN61</f>
        <v>2.1368519426543982</v>
      </c>
      <c r="J22" s="28">
        <f>pt_oilgas!AO61</f>
        <v>4384.8126565574266</v>
      </c>
      <c r="K22" s="28">
        <f>pt_oilgas!AQ61</f>
        <v>369024.25630916213</v>
      </c>
      <c r="L22" s="28">
        <f>pt_oilgas!AR61</f>
        <v>41002.870905548989</v>
      </c>
      <c r="M22" s="28">
        <f>pt_oilgas!AY61</f>
        <v>291.72496074386277</v>
      </c>
      <c r="N22" s="28">
        <f>pt_oilgas!AZ61</f>
        <v>971.53787537282562</v>
      </c>
      <c r="O22" s="28">
        <f>pt_oilgas!BA61</f>
        <v>167.29863491431428</v>
      </c>
      <c r="P22" s="28">
        <f>pt_oilgas!BF61</f>
        <v>511.57164712454778</v>
      </c>
      <c r="Q22" s="28">
        <f>pt_oilgas!BP61</f>
        <v>281.39821589730883</v>
      </c>
      <c r="R22" s="28">
        <f>pt_oilgas!BQ61</f>
        <v>1085.3577541293723</v>
      </c>
      <c r="S22" s="28">
        <f>pt_oilgas!BR61</f>
        <v>121.04412098632952</v>
      </c>
      <c r="T22" s="28">
        <f>pt_oilgas!BS61</f>
        <v>42255.674022873143</v>
      </c>
      <c r="U22" s="28">
        <f>pt_oilgas!BT61</f>
        <v>62108.699495616645</v>
      </c>
      <c r="V22" s="28">
        <f>pt_oilgas!BU61</f>
        <v>0.18505073138508779</v>
      </c>
    </row>
    <row r="23" spans="1:22" x14ac:dyDescent="0.3">
      <c r="A23" s="30" t="s">
        <v>390</v>
      </c>
      <c r="B23" s="28">
        <f>rail!U60</f>
        <v>837.8869532236123</v>
      </c>
      <c r="C23" s="28">
        <f>rail!V60</f>
        <v>78.620827761988679</v>
      </c>
      <c r="D23" s="28"/>
      <c r="E23" s="28">
        <f>rail!Y60</f>
        <v>118673.83333010026</v>
      </c>
      <c r="F23" s="28">
        <f>rail!AE60</f>
        <v>1192.6558195156103</v>
      </c>
      <c r="G23" s="28"/>
      <c r="H23" s="28">
        <f>rail!AF60</f>
        <v>5394.4176377432914</v>
      </c>
      <c r="I23" s="28">
        <f>rail!AK60</f>
        <v>51.588899863242233</v>
      </c>
      <c r="J23" s="28">
        <f>rail!AL60</f>
        <v>363.66305695211287</v>
      </c>
      <c r="K23" s="28">
        <f>rail!AN60</f>
        <v>606872.06266459881</v>
      </c>
      <c r="L23" s="28">
        <f>rail!AO60</f>
        <v>62035.82040825305</v>
      </c>
      <c r="M23" s="28">
        <f>rail!AV60</f>
        <v>3.9367003341644677</v>
      </c>
      <c r="N23" s="28">
        <f>rail!AW60</f>
        <v>14809.674024740356</v>
      </c>
      <c r="O23" s="28">
        <f>rail!AX60</f>
        <v>5.0312968228894759</v>
      </c>
      <c r="P23" s="28">
        <f>rail!BC60</f>
        <v>1578.2120560561493</v>
      </c>
      <c r="Q23" s="28">
        <f>rail!BM60</f>
        <v>0</v>
      </c>
      <c r="R23" s="28">
        <f>rail!BN60</f>
        <v>56.650070819734559</v>
      </c>
      <c r="S23" s="28">
        <f>rail!BO60</f>
        <v>7.6813609296092725E-2</v>
      </c>
      <c r="T23" s="28">
        <f>rail!BP60</f>
        <v>701.92729487001907</v>
      </c>
      <c r="U23" s="28">
        <f>rail!BQ60</f>
        <v>7175.7419818623439</v>
      </c>
      <c r="V23" s="28">
        <f>rail!BR60</f>
        <v>0</v>
      </c>
    </row>
    <row r="24" spans="1:22" x14ac:dyDescent="0.3">
      <c r="A24" s="30" t="s">
        <v>219</v>
      </c>
      <c r="B24" s="28">
        <f>rwc!V61</f>
        <v>61210.088233396498</v>
      </c>
      <c r="C24" s="28">
        <f>rwc!W61</f>
        <v>16824.47323145916</v>
      </c>
      <c r="D24" s="28">
        <f>rwc!Z61</f>
        <v>61.577040235099403</v>
      </c>
      <c r="E24" s="28">
        <f>rwc!AA61</f>
        <v>2113071.279514485</v>
      </c>
      <c r="F24" s="28">
        <f>rwc!AG61</f>
        <v>15857.497484521402</v>
      </c>
      <c r="H24" s="28">
        <f>rwc!AH61</f>
        <v>0</v>
      </c>
      <c r="I24" s="28">
        <f>rwc!AM61</f>
        <v>1993.5031202329571</v>
      </c>
      <c r="J24" s="28">
        <f>rwc!AN61</f>
        <v>15456.325435913208</v>
      </c>
      <c r="K24" s="28">
        <f>rwc!AP61</f>
        <v>27641.009150320704</v>
      </c>
      <c r="L24" s="28">
        <f>rwc!AQ61</f>
        <v>3071.223311075546</v>
      </c>
      <c r="M24" s="28">
        <f>rwc!AX61</f>
        <v>937.24061685081608</v>
      </c>
      <c r="N24" s="28">
        <f>rwc!AY61</f>
        <v>17638.456788851781</v>
      </c>
      <c r="O24" s="28">
        <f>rwc!AZ61</f>
        <v>28.449126045313861</v>
      </c>
      <c r="P24" s="28">
        <f>rwc!BE61</f>
        <v>522.69357079343615</v>
      </c>
      <c r="Q24" s="28">
        <f>rwc!BO61</f>
        <v>107.4744770890906</v>
      </c>
      <c r="R24" s="28">
        <f>rwc!BP61</f>
        <v>1296.0156799733033</v>
      </c>
      <c r="S24" s="28">
        <f>rwc!BQ61</f>
        <v>0</v>
      </c>
      <c r="T24" s="28">
        <f>rwc!BR61</f>
        <v>7731.3558254340505</v>
      </c>
      <c r="U24" s="28">
        <f>rwc!BS61</f>
        <v>1751.154797366632</v>
      </c>
      <c r="V24" s="28">
        <f>rwc!BT61</f>
        <v>0</v>
      </c>
    </row>
    <row r="25" spans="1:22" x14ac:dyDescent="0.3">
      <c r="A25" s="28" t="s">
        <v>480</v>
      </c>
      <c r="B25" s="28"/>
      <c r="C25" s="28"/>
      <c r="D25" s="34">
        <v>188748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x14ac:dyDescent="0.3">
      <c r="A26" s="3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5"/>
      <c r="U26" s="35"/>
      <c r="V26" s="35"/>
    </row>
    <row r="27" spans="1:22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x14ac:dyDescent="0.3">
      <c r="A28" s="36" t="s">
        <v>222</v>
      </c>
      <c r="B28" s="28">
        <f>SUM(B3:B25)</f>
        <v>1418869.7506089741</v>
      </c>
      <c r="C28" s="28">
        <f t="shared" ref="C28:V28" si="0">SUM(C3:C25)</f>
        <v>546376.71773945272</v>
      </c>
      <c r="D28" s="28">
        <f t="shared" si="0"/>
        <v>193191.72105855204</v>
      </c>
      <c r="E28" s="28">
        <f t="shared" si="0"/>
        <v>105934619.81115064</v>
      </c>
      <c r="F28" s="28">
        <f t="shared" si="0"/>
        <v>2239703.6062328871</v>
      </c>
      <c r="G28" s="28">
        <f t="shared" si="0"/>
        <v>43703.567536380913</v>
      </c>
      <c r="H28" s="28">
        <f t="shared" si="0"/>
        <v>90182.222270501807</v>
      </c>
      <c r="I28" s="28">
        <f t="shared" si="0"/>
        <v>100703.28837004497</v>
      </c>
      <c r="J28" s="28">
        <f t="shared" si="0"/>
        <v>5313865.3334603701</v>
      </c>
      <c r="K28" s="28">
        <f t="shared" si="0"/>
        <v>17440833.320242584</v>
      </c>
      <c r="L28" s="28">
        <f t="shared" si="0"/>
        <v>1886786.0300344531</v>
      </c>
      <c r="M28" s="28">
        <f t="shared" si="0"/>
        <v>146743.96238557016</v>
      </c>
      <c r="N28" s="28">
        <f t="shared" si="0"/>
        <v>739469.47172528727</v>
      </c>
      <c r="O28" s="28">
        <f t="shared" si="0"/>
        <v>77332.390882934837</v>
      </c>
      <c r="P28" s="28">
        <f t="shared" si="0"/>
        <v>9396041.2630854417</v>
      </c>
      <c r="Q28" s="28">
        <f t="shared" si="0"/>
        <v>302701.29621665005</v>
      </c>
      <c r="R28" s="28">
        <f t="shared" si="0"/>
        <v>199771.92783049401</v>
      </c>
      <c r="S28" s="28">
        <f t="shared" si="0"/>
        <v>10656.521417948983</v>
      </c>
      <c r="T28" s="28">
        <f t="shared" si="0"/>
        <v>6942787.0681572473</v>
      </c>
      <c r="U28" s="28">
        <f t="shared" si="0"/>
        <v>5165907.7685580989</v>
      </c>
      <c r="V28" s="28">
        <f t="shared" si="0"/>
        <v>67203.254940804152</v>
      </c>
    </row>
    <row r="29" spans="1:22" x14ac:dyDescent="0.3">
      <c r="A29" s="36" t="s">
        <v>314</v>
      </c>
      <c r="B29" s="28">
        <f>SUM(B3:B24)-B6-B14-B15-B17</f>
        <v>828852.68551745627</v>
      </c>
      <c r="C29" s="28">
        <f t="shared" ref="C29:V29" si="1">SUM(C3:C24)-C6-C14-C15-C17</f>
        <v>347962.66817759199</v>
      </c>
      <c r="D29" s="28">
        <f t="shared" si="1"/>
        <v>4443.7210585520479</v>
      </c>
      <c r="E29" s="28">
        <f t="shared" si="1"/>
        <v>88137112.551110268</v>
      </c>
      <c r="F29" s="28">
        <f t="shared" si="1"/>
        <v>941909.55425484455</v>
      </c>
      <c r="G29" s="28">
        <f>SUM(G3:G24)-G6-G14-H15-G17</f>
        <v>40216.561546729412</v>
      </c>
      <c r="H29" s="28">
        <f t="shared" ref="H29:M29" si="2">SUM(H3:H24)-H6-H14-I15-H17</f>
        <v>80887.609931164232</v>
      </c>
      <c r="I29" s="28">
        <f t="shared" si="2"/>
        <v>51012.062587804758</v>
      </c>
      <c r="J29" s="28">
        <f t="shared" si="2"/>
        <v>3475961.1656459207</v>
      </c>
      <c r="K29" s="28">
        <f t="shared" si="2"/>
        <v>13526365.150913496</v>
      </c>
      <c r="L29" s="28">
        <f t="shared" si="2"/>
        <v>1574745.4840214744</v>
      </c>
      <c r="M29" s="28">
        <f t="shared" si="2"/>
        <v>132240.95174672559</v>
      </c>
      <c r="N29" s="28">
        <f t="shared" si="1"/>
        <v>616913.56831340224</v>
      </c>
      <c r="O29" s="28">
        <f t="shared" si="1"/>
        <v>71137.17082128895</v>
      </c>
      <c r="P29" s="28">
        <f t="shared" si="1"/>
        <v>8875366.626391964</v>
      </c>
      <c r="Q29" s="28">
        <f t="shared" si="1"/>
        <v>275479.02372019435</v>
      </c>
      <c r="R29" s="28">
        <f t="shared" si="1"/>
        <v>160706.50685264758</v>
      </c>
      <c r="S29" s="28">
        <f t="shared" si="1"/>
        <v>8451.4615327399842</v>
      </c>
      <c r="T29" s="28">
        <f t="shared" si="1"/>
        <v>3472939.7188151851</v>
      </c>
      <c r="U29" s="28">
        <f t="shared" ref="U29" si="3">SUM(U3:U24)-U6-U14-U15-U17</f>
        <v>4075211.8501127968</v>
      </c>
      <c r="V29" s="28">
        <f t="shared" si="1"/>
        <v>40641.669024079696</v>
      </c>
    </row>
    <row r="30" spans="1:22" x14ac:dyDescent="0.3">
      <c r="A30" s="33" t="s">
        <v>223</v>
      </c>
      <c r="B30" s="28">
        <v>958276</v>
      </c>
      <c r="C30" s="28">
        <v>287110</v>
      </c>
      <c r="D30" s="28">
        <v>189675</v>
      </c>
      <c r="E30" s="28">
        <v>64729427</v>
      </c>
      <c r="F30" s="28">
        <v>2260834</v>
      </c>
      <c r="G30" s="28">
        <v>4303</v>
      </c>
      <c r="H30" s="28">
        <v>73766</v>
      </c>
      <c r="I30" s="28">
        <v>57504</v>
      </c>
      <c r="J30" s="28">
        <v>4347361</v>
      </c>
      <c r="K30" s="28">
        <v>12983402</v>
      </c>
      <c r="L30" s="28">
        <v>1202996</v>
      </c>
      <c r="M30" s="28">
        <v>36584</v>
      </c>
      <c r="N30" s="28">
        <v>333200</v>
      </c>
      <c r="O30" s="28">
        <v>76204</v>
      </c>
      <c r="P30" s="28">
        <v>8787341</v>
      </c>
      <c r="Q30" s="28">
        <v>305738</v>
      </c>
      <c r="R30" s="28">
        <v>75638</v>
      </c>
      <c r="S30" s="28">
        <v>7366</v>
      </c>
      <c r="T30" s="28">
        <v>563564</v>
      </c>
      <c r="U30" s="28">
        <v>4207132</v>
      </c>
      <c r="V30" s="28">
        <v>4994</v>
      </c>
    </row>
    <row r="31" spans="1:22" x14ac:dyDescent="0.3">
      <c r="A31" s="33" t="s">
        <v>422</v>
      </c>
      <c r="B31" s="28">
        <f>B8</f>
        <v>0</v>
      </c>
      <c r="C31" s="28">
        <f t="shared" ref="C31:V31" si="4">C8</f>
        <v>0.59849767354681505</v>
      </c>
      <c r="D31" s="28">
        <f t="shared" si="4"/>
        <v>0</v>
      </c>
      <c r="E31" s="28">
        <f t="shared" si="4"/>
        <v>139712.89332710666</v>
      </c>
      <c r="F31" s="28">
        <f t="shared" si="4"/>
        <v>95.463611239897574</v>
      </c>
      <c r="G31" s="28">
        <f t="shared" si="4"/>
        <v>0</v>
      </c>
      <c r="H31" s="28">
        <f t="shared" si="4"/>
        <v>12554.641555461934</v>
      </c>
      <c r="I31" s="28">
        <f t="shared" si="4"/>
        <v>0.34586508114907377</v>
      </c>
      <c r="J31" s="28">
        <f t="shared" si="4"/>
        <v>94.715590269756163</v>
      </c>
      <c r="K31" s="28">
        <f t="shared" si="4"/>
        <v>1412915.5757041159</v>
      </c>
      <c r="L31" s="28">
        <f t="shared" si="4"/>
        <v>143950.18786389777</v>
      </c>
      <c r="M31" s="28">
        <f t="shared" si="4"/>
        <v>0</v>
      </c>
      <c r="N31" s="28">
        <f t="shared" si="4"/>
        <v>6699.2636321138161</v>
      </c>
      <c r="O31" s="28">
        <f t="shared" si="4"/>
        <v>73.463163196251884</v>
      </c>
      <c r="P31" s="28">
        <f t="shared" si="4"/>
        <v>8073.8455353841546</v>
      </c>
      <c r="Q31" s="28">
        <f t="shared" si="4"/>
        <v>320.61900476045702</v>
      </c>
      <c r="R31" s="28">
        <f t="shared" si="4"/>
        <v>11402.730622178555</v>
      </c>
      <c r="S31" s="28">
        <f t="shared" si="4"/>
        <v>13.392686255890842</v>
      </c>
      <c r="T31" s="28">
        <f t="shared" si="4"/>
        <v>637552.25779380975</v>
      </c>
      <c r="U31" s="28">
        <f t="shared" si="4"/>
        <v>15929.102264182477</v>
      </c>
      <c r="V31" s="28">
        <f t="shared" si="4"/>
        <v>0</v>
      </c>
    </row>
    <row r="32" spans="1:22" x14ac:dyDescent="0.3">
      <c r="A32" s="34" t="s">
        <v>417</v>
      </c>
      <c r="B32" s="28">
        <f>B18</f>
        <v>6.0228100498087036</v>
      </c>
      <c r="C32" s="28">
        <f t="shared" ref="C32:V32" si="5">C18</f>
        <v>1738.9077610603324</v>
      </c>
      <c r="D32" s="28">
        <f t="shared" si="5"/>
        <v>286.67669754335049</v>
      </c>
      <c r="E32" s="28">
        <f t="shared" si="5"/>
        <v>672384.09948325192</v>
      </c>
      <c r="F32" s="28">
        <f t="shared" si="5"/>
        <v>7923.6810643944127</v>
      </c>
      <c r="G32" s="28">
        <f t="shared" si="5"/>
        <v>22827.8347778795</v>
      </c>
      <c r="H32" s="28">
        <f t="shared" si="5"/>
        <v>0</v>
      </c>
      <c r="I32" s="28">
        <f t="shared" si="5"/>
        <v>2.225097065029789</v>
      </c>
      <c r="J32" s="28">
        <f t="shared" si="5"/>
        <v>25017.946131543846</v>
      </c>
      <c r="K32" s="28">
        <f t="shared" si="5"/>
        <v>1160306.2024762963</v>
      </c>
      <c r="L32" s="28">
        <f t="shared" si="5"/>
        <v>128922.92022379882</v>
      </c>
      <c r="M32" s="28">
        <f t="shared" si="5"/>
        <v>989.93002752605037</v>
      </c>
      <c r="N32" s="28">
        <f t="shared" si="5"/>
        <v>6714.9806542397873</v>
      </c>
      <c r="O32" s="28">
        <f t="shared" si="5"/>
        <v>3488.502377488931</v>
      </c>
      <c r="P32" s="28">
        <f t="shared" si="5"/>
        <v>30391.840603227069</v>
      </c>
      <c r="Q32" s="28">
        <f t="shared" si="5"/>
        <v>10476.968009953365</v>
      </c>
      <c r="R32" s="28">
        <f t="shared" si="5"/>
        <v>14535.632259446838</v>
      </c>
      <c r="S32" s="28">
        <f t="shared" si="5"/>
        <v>478.20679374566737</v>
      </c>
      <c r="T32" s="28">
        <f t="shared" si="5"/>
        <v>1544798.8626554604</v>
      </c>
      <c r="U32" s="28">
        <f t="shared" si="5"/>
        <v>5131.9234799728947</v>
      </c>
      <c r="V32" s="28">
        <f t="shared" si="5"/>
        <v>35159.37166482085</v>
      </c>
    </row>
    <row r="33" spans="1:22" x14ac:dyDescent="0.3">
      <c r="A33" s="67" t="s">
        <v>413</v>
      </c>
      <c r="B33" s="28">
        <v>2080.6035681806907</v>
      </c>
      <c r="C33" s="28">
        <v>12744.221491647239</v>
      </c>
      <c r="D33" s="28">
        <v>3236.0507406978732</v>
      </c>
      <c r="E33" s="28">
        <v>1290640.7844045041</v>
      </c>
      <c r="F33" s="28">
        <v>9875.8609820488655</v>
      </c>
      <c r="G33" s="28">
        <v>17274.339948301615</v>
      </c>
      <c r="H33" s="28">
        <v>0.35229463450123183</v>
      </c>
      <c r="I33" s="28">
        <v>416.88172669852349</v>
      </c>
      <c r="J33" s="28">
        <v>48013.276233623794</v>
      </c>
      <c r="K33" s="28">
        <v>747211.16420575744</v>
      </c>
      <c r="L33" s="28">
        <v>83023.158451693977</v>
      </c>
      <c r="M33" s="28">
        <v>3903.3306326713955</v>
      </c>
      <c r="N33" s="28">
        <v>6775.0282467192465</v>
      </c>
      <c r="O33" s="28">
        <v>3334.5083968540043</v>
      </c>
      <c r="P33" s="28">
        <v>93436.917497533577</v>
      </c>
      <c r="Q33" s="28">
        <v>9232.3594415692496</v>
      </c>
      <c r="R33" s="28">
        <v>28468.879004833634</v>
      </c>
      <c r="S33" s="28">
        <v>799.07990101247265</v>
      </c>
      <c r="T33" s="28">
        <v>639587.08311976062</v>
      </c>
      <c r="U33" s="28">
        <v>85267.509799765205</v>
      </c>
      <c r="V33" s="28">
        <v>3319.7670816867562</v>
      </c>
    </row>
    <row r="34" spans="1:22" x14ac:dyDescent="0.3">
      <c r="A34" s="33" t="s">
        <v>414</v>
      </c>
      <c r="B34" s="28">
        <v>67.812733841498698</v>
      </c>
      <c r="C34" s="28">
        <v>1218.4161302049747</v>
      </c>
      <c r="D34" s="28">
        <v>3.3866166082992994</v>
      </c>
      <c r="E34" s="28">
        <v>201324.84112942783</v>
      </c>
      <c r="F34" s="28">
        <v>6721.493458996787</v>
      </c>
      <c r="G34" s="28">
        <v>4.8908370023754806</v>
      </c>
      <c r="H34" s="28">
        <v>0</v>
      </c>
      <c r="I34" s="28">
        <v>0.84433614036442406</v>
      </c>
      <c r="J34" s="28">
        <v>4346.0903784784805</v>
      </c>
      <c r="K34" s="28">
        <v>336148.17484857002</v>
      </c>
      <c r="L34" s="28">
        <v>37349.798332203463</v>
      </c>
      <c r="M34" s="28">
        <v>262.181473459107</v>
      </c>
      <c r="N34" s="28">
        <v>873.13800382501915</v>
      </c>
      <c r="O34" s="28">
        <v>150.30385202577204</v>
      </c>
      <c r="P34" s="28">
        <v>399.2179103490468</v>
      </c>
      <c r="Q34" s="28">
        <v>248.53927258497441</v>
      </c>
      <c r="R34" s="28">
        <v>954.63615469832507</v>
      </c>
      <c r="S34" s="28">
        <v>86.570269570153826</v>
      </c>
      <c r="T34" s="28">
        <v>37383.073132822967</v>
      </c>
      <c r="U34" s="28">
        <v>20900.186918103806</v>
      </c>
      <c r="V34" s="28">
        <v>0.18428539272584976</v>
      </c>
    </row>
    <row r="35" spans="1:22" x14ac:dyDescent="0.3">
      <c r="A35" s="33" t="s">
        <v>416</v>
      </c>
      <c r="B35" s="28">
        <f>B17</f>
        <v>3610.6588632804087</v>
      </c>
      <c r="C35" s="28">
        <f t="shared" ref="C35:V35" si="6">C17</f>
        <v>84689.240609996719</v>
      </c>
      <c r="D35" s="28">
        <f t="shared" si="6"/>
        <v>0</v>
      </c>
      <c r="E35" s="28">
        <f t="shared" si="6"/>
        <v>2345177.8972945586</v>
      </c>
      <c r="F35" s="28">
        <f t="shared" si="6"/>
        <v>27418.493362474612</v>
      </c>
      <c r="G35" s="28">
        <f t="shared" si="6"/>
        <v>0</v>
      </c>
      <c r="H35" s="28">
        <f t="shared" si="6"/>
        <v>2814.5365008006452</v>
      </c>
      <c r="I35" s="28">
        <f t="shared" si="6"/>
        <v>232.96439073259592</v>
      </c>
      <c r="J35" s="28">
        <f t="shared" si="6"/>
        <v>57076.194907329031</v>
      </c>
      <c r="K35" s="28">
        <f t="shared" si="6"/>
        <v>1641286.3739563113</v>
      </c>
      <c r="L35" s="28">
        <f t="shared" si="6"/>
        <v>179549.48845312043</v>
      </c>
      <c r="M35" s="28">
        <f t="shared" si="6"/>
        <v>2384.05715444834</v>
      </c>
      <c r="N35" s="28">
        <f t="shared" si="6"/>
        <v>28492.494648027245</v>
      </c>
      <c r="O35" s="28">
        <f t="shared" si="6"/>
        <v>2777.6856818176498</v>
      </c>
      <c r="P35" s="28">
        <f t="shared" si="6"/>
        <v>135275.8829997468</v>
      </c>
      <c r="Q35" s="28">
        <f t="shared" si="6"/>
        <v>14933.067616103122</v>
      </c>
      <c r="R35" s="28">
        <f t="shared" si="6"/>
        <v>29523.267090900321</v>
      </c>
      <c r="S35" s="28">
        <f t="shared" si="6"/>
        <v>1964.133213829936</v>
      </c>
      <c r="T35" s="28">
        <f t="shared" si="6"/>
        <v>3402288.6678461153</v>
      </c>
      <c r="U35" s="28">
        <f t="shared" si="6"/>
        <v>398648.01634798641</v>
      </c>
      <c r="V35" s="28">
        <f t="shared" si="6"/>
        <v>26560.836982853616</v>
      </c>
    </row>
    <row r="36" spans="1:22" x14ac:dyDescent="0.3">
      <c r="A36" s="28" t="s">
        <v>400</v>
      </c>
      <c r="B36" s="28">
        <f>B19+B20</f>
        <v>715573.55157630169</v>
      </c>
      <c r="C36" s="28">
        <f t="shared" ref="C36:V36" si="7">C19+C20</f>
        <v>162970.2915764114</v>
      </c>
      <c r="D36" s="28">
        <f t="shared" si="7"/>
        <v>0</v>
      </c>
      <c r="E36" s="28">
        <f t="shared" si="7"/>
        <v>40055900.439055905</v>
      </c>
      <c r="F36" s="28">
        <f t="shared" si="7"/>
        <v>791771.59505443345</v>
      </c>
      <c r="G36" s="28">
        <f t="shared" si="7"/>
        <v>0</v>
      </c>
      <c r="H36" s="28">
        <f t="shared" si="7"/>
        <v>0</v>
      </c>
      <c r="I36" s="28">
        <f t="shared" si="7"/>
        <v>43466.483378685065</v>
      </c>
      <c r="J36" s="28">
        <f t="shared" si="7"/>
        <v>658178.51693523268</v>
      </c>
      <c r="K36" s="28">
        <f t="shared" si="7"/>
        <v>887712.76516267227</v>
      </c>
      <c r="L36" s="28">
        <f t="shared" si="7"/>
        <v>98634.903386431019</v>
      </c>
      <c r="M36" s="28">
        <f>M19+M20</f>
        <v>104526.30058838808</v>
      </c>
      <c r="N36" s="28">
        <f t="shared" si="7"/>
        <v>367928.21635292447</v>
      </c>
      <c r="O36" s="28">
        <f t="shared" si="7"/>
        <v>1577.2323966781773</v>
      </c>
      <c r="P36" s="28">
        <f t="shared" si="7"/>
        <v>1148876.6032697624</v>
      </c>
      <c r="Q36" s="28">
        <f t="shared" si="7"/>
        <v>4257.9928302380977</v>
      </c>
      <c r="R36" s="28">
        <f t="shared" si="7"/>
        <v>34223.595029854245</v>
      </c>
      <c r="S36" s="28">
        <f t="shared" si="7"/>
        <v>1001.4310118693138</v>
      </c>
      <c r="T36" s="28">
        <f t="shared" si="7"/>
        <v>301151.22502281162</v>
      </c>
      <c r="U36" s="28">
        <f t="shared" si="7"/>
        <v>199820.66199154945</v>
      </c>
      <c r="V36" s="28">
        <f t="shared" si="7"/>
        <v>0</v>
      </c>
    </row>
    <row r="37" spans="1:22" x14ac:dyDescent="0.3">
      <c r="A37" s="36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x14ac:dyDescent="0.3">
      <c r="A38" s="36" t="s">
        <v>224</v>
      </c>
      <c r="B38" s="28">
        <f>+B30+B32+B33+B34+B35+B36+B31</f>
        <v>1679614.6495516542</v>
      </c>
      <c r="C38" s="28">
        <f t="shared" ref="C38:V38" si="8">+C30+C32+C33+C34+C35+C36+C31</f>
        <v>550471.6760669942</v>
      </c>
      <c r="D38" s="28">
        <f t="shared" si="8"/>
        <v>193201.11405484955</v>
      </c>
      <c r="E38" s="28">
        <f t="shared" si="8"/>
        <v>109434567.95469475</v>
      </c>
      <c r="F38" s="28">
        <f t="shared" si="8"/>
        <v>3104640.5875335881</v>
      </c>
      <c r="G38" s="28">
        <f t="shared" si="8"/>
        <v>44410.065563183489</v>
      </c>
      <c r="H38" s="28">
        <f t="shared" si="8"/>
        <v>89135.530350897083</v>
      </c>
      <c r="I38" s="28">
        <f t="shared" si="8"/>
        <v>101623.74479440272</v>
      </c>
      <c r="J38" s="28">
        <f t="shared" si="8"/>
        <v>5140087.7401764775</v>
      </c>
      <c r="K38" s="28">
        <f t="shared" si="8"/>
        <v>19168982.256353725</v>
      </c>
      <c r="L38" s="28">
        <f t="shared" si="8"/>
        <v>1874426.4567111456</v>
      </c>
      <c r="M38" s="28">
        <f t="shared" si="8"/>
        <v>148649.79987649299</v>
      </c>
      <c r="N38" s="28">
        <f t="shared" si="8"/>
        <v>750683.12153784954</v>
      </c>
      <c r="O38" s="28">
        <f t="shared" si="8"/>
        <v>87605.695868060779</v>
      </c>
      <c r="P38" s="28">
        <f t="shared" si="8"/>
        <v>10203795.307816004</v>
      </c>
      <c r="Q38" s="28">
        <f t="shared" si="8"/>
        <v>345207.54617520922</v>
      </c>
      <c r="R38" s="28">
        <f t="shared" si="8"/>
        <v>194746.74016191193</v>
      </c>
      <c r="S38" s="28">
        <f t="shared" si="8"/>
        <v>11708.813876283435</v>
      </c>
      <c r="T38" s="28">
        <f t="shared" si="8"/>
        <v>7126325.1695707813</v>
      </c>
      <c r="U38" s="28">
        <f t="shared" si="8"/>
        <v>4932829.4008015618</v>
      </c>
      <c r="V38" s="28">
        <f t="shared" si="8"/>
        <v>70034.160014753943</v>
      </c>
    </row>
    <row r="39" spans="1:22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x14ac:dyDescent="0.3">
      <c r="A40" s="28" t="s">
        <v>225</v>
      </c>
      <c r="B40" s="32">
        <f t="shared" ref="B40:V40" si="9">(B38-B28)/B38</f>
        <v>0.15524090541379934</v>
      </c>
      <c r="C40" s="32">
        <f t="shared" si="9"/>
        <v>7.4389991448771788E-3</v>
      </c>
      <c r="D40" s="32">
        <f t="shared" si="9"/>
        <v>4.8617712912578159E-5</v>
      </c>
      <c r="E40" s="32">
        <f t="shared" si="9"/>
        <v>3.1982107746731957E-2</v>
      </c>
      <c r="F40" s="32">
        <f t="shared" si="9"/>
        <v>0.27859488301923885</v>
      </c>
      <c r="G40" s="32">
        <f t="shared" si="9"/>
        <v>1.5908511231477927E-2</v>
      </c>
      <c r="H40" s="32">
        <f t="shared" si="9"/>
        <v>-1.17427014287596E-2</v>
      </c>
      <c r="I40" s="32">
        <f t="shared" si="9"/>
        <v>9.0574936617415936E-3</v>
      </c>
      <c r="J40" s="32">
        <f t="shared" si="9"/>
        <v>-3.3808293178654227E-2</v>
      </c>
      <c r="K40" s="32">
        <f t="shared" si="9"/>
        <v>9.0153400582252144E-2</v>
      </c>
      <c r="L40" s="32">
        <f t="shared" si="9"/>
        <v>-6.5937894117188102E-3</v>
      </c>
      <c r="M40" s="32">
        <f t="shared" si="9"/>
        <v>1.2820989281561843E-2</v>
      </c>
      <c r="N40" s="32">
        <f t="shared" si="9"/>
        <v>1.4937927190356951E-2</v>
      </c>
      <c r="O40" s="32">
        <f t="shared" si="9"/>
        <v>0.11726754617186227</v>
      </c>
      <c r="P40" s="32">
        <f t="shared" si="9"/>
        <v>7.9162117659478254E-2</v>
      </c>
      <c r="Q40" s="32">
        <f t="shared" si="9"/>
        <v>0.12313244721766665</v>
      </c>
      <c r="R40" s="32">
        <f t="shared" si="9"/>
        <v>-2.580370621045645E-2</v>
      </c>
      <c r="S40" s="32">
        <f t="shared" si="9"/>
        <v>8.9871823863039019E-2</v>
      </c>
      <c r="T40" s="32">
        <f t="shared" si="9"/>
        <v>2.5754943402980939E-2</v>
      </c>
      <c r="U40" s="32">
        <f t="shared" si="9"/>
        <v>-4.7250441646869645E-2</v>
      </c>
      <c r="V40" s="32">
        <f t="shared" si="9"/>
        <v>4.0421775221597719E-2</v>
      </c>
    </row>
    <row r="41" spans="1:22" x14ac:dyDescent="0.3">
      <c r="B41" s="69" t="s">
        <v>379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x14ac:dyDescent="0.3">
      <c r="A42" s="35"/>
      <c r="B42" s="28">
        <f t="shared" ref="B42:V42" si="10">+B38-B28</f>
        <v>260744.8989426801</v>
      </c>
      <c r="C42" s="28">
        <f t="shared" si="10"/>
        <v>4094.958327541477</v>
      </c>
      <c r="D42" s="28">
        <f t="shared" si="10"/>
        <v>9.3929962975089438</v>
      </c>
      <c r="E42" s="28">
        <f t="shared" si="10"/>
        <v>3499948.1435441077</v>
      </c>
      <c r="F42" s="28">
        <f t="shared" si="10"/>
        <v>864936.98130070092</v>
      </c>
      <c r="G42" s="28">
        <f t="shared" si="10"/>
        <v>706.49802680257562</v>
      </c>
      <c r="H42" s="28">
        <f t="shared" si="10"/>
        <v>-1046.6919196047238</v>
      </c>
      <c r="I42" s="28">
        <f t="shared" si="10"/>
        <v>920.45642435774789</v>
      </c>
      <c r="J42" s="28">
        <f t="shared" si="10"/>
        <v>-173777.59328389261</v>
      </c>
      <c r="K42" s="28">
        <f t="shared" si="10"/>
        <v>1728148.936111141</v>
      </c>
      <c r="L42" s="28">
        <f t="shared" si="10"/>
        <v>-12359.573323307559</v>
      </c>
      <c r="M42" s="28">
        <f t="shared" si="10"/>
        <v>1905.8374909228296</v>
      </c>
      <c r="N42" s="28">
        <f t="shared" si="10"/>
        <v>11213.649812562275</v>
      </c>
      <c r="O42" s="28">
        <f t="shared" si="10"/>
        <v>10273.304985125942</v>
      </c>
      <c r="P42" s="28">
        <f t="shared" si="10"/>
        <v>807754.04473056272</v>
      </c>
      <c r="Q42" s="28">
        <f t="shared" si="10"/>
        <v>42506.249958559172</v>
      </c>
      <c r="R42" s="28">
        <f t="shared" si="10"/>
        <v>-5025.1876685820753</v>
      </c>
      <c r="S42" s="28">
        <f t="shared" si="10"/>
        <v>1052.292458334452</v>
      </c>
      <c r="T42" s="28">
        <f t="shared" si="10"/>
        <v>183538.10141353402</v>
      </c>
      <c r="U42" s="28">
        <f t="shared" si="10"/>
        <v>-233078.36775653716</v>
      </c>
      <c r="V42" s="28">
        <f t="shared" si="10"/>
        <v>2830.9050739497907</v>
      </c>
    </row>
    <row r="44" spans="1:22" x14ac:dyDescent="0.3">
      <c r="A44" s="30" t="s">
        <v>228</v>
      </c>
      <c r="B44" s="38">
        <f>B33/B21</f>
        <v>0.28051754895986691</v>
      </c>
      <c r="C44" s="38">
        <f t="shared" ref="C44:V45" si="11">C33/C21</f>
        <v>0.52001965120142601</v>
      </c>
      <c r="D44" s="38">
        <f t="shared" si="11"/>
        <v>0.88830061827683038</v>
      </c>
      <c r="E44" s="38">
        <f t="shared" si="11"/>
        <v>0.69987889538235426</v>
      </c>
      <c r="F44" s="38">
        <f t="shared" si="11"/>
        <v>0.55253454667009683</v>
      </c>
      <c r="G44" s="38">
        <f t="shared" si="11"/>
        <v>0.94030595098325453</v>
      </c>
      <c r="H44" s="38">
        <f t="shared" si="11"/>
        <v>3.0779223453622023E-4</v>
      </c>
      <c r="I44" s="38">
        <f t="shared" si="11"/>
        <v>0.44066756875572127</v>
      </c>
      <c r="J44" s="38">
        <f t="shared" si="11"/>
        <v>0.78020722756178096</v>
      </c>
      <c r="K44" s="38">
        <f t="shared" si="11"/>
        <v>0.77416746523341273</v>
      </c>
      <c r="L44" s="38">
        <f t="shared" si="11"/>
        <v>0.78251711188680628</v>
      </c>
      <c r="M44" s="38">
        <f t="shared" si="11"/>
        <v>0.84380168021727642</v>
      </c>
      <c r="N44" s="38">
        <f t="shared" si="11"/>
        <v>0.41979131525446189</v>
      </c>
      <c r="O44" s="38">
        <f t="shared" si="11"/>
        <v>0.8115259667822724</v>
      </c>
      <c r="P44" s="38">
        <f t="shared" si="11"/>
        <v>0.64940135400575771</v>
      </c>
      <c r="Q44" s="38">
        <f t="shared" si="11"/>
        <v>0.76136055613213549</v>
      </c>
      <c r="R44" s="38">
        <f t="shared" si="11"/>
        <v>0.87377478670884234</v>
      </c>
      <c r="S44" s="38">
        <f t="shared" si="11"/>
        <v>0.51850873894910687</v>
      </c>
      <c r="T44" s="38">
        <f t="shared" si="11"/>
        <v>0.94837565988010764</v>
      </c>
      <c r="U44" s="38">
        <f t="shared" si="11"/>
        <v>0.45424700340269164</v>
      </c>
      <c r="V44" s="38">
        <f t="shared" si="11"/>
        <v>0.96992016775776568</v>
      </c>
    </row>
    <row r="45" spans="1:22" x14ac:dyDescent="0.3">
      <c r="A45" s="30" t="s">
        <v>340</v>
      </c>
      <c r="B45" s="38">
        <f>B34/B22</f>
        <v>0.79434503949913304</v>
      </c>
      <c r="C45" s="38">
        <f t="shared" si="11"/>
        <v>0.58800707468240121</v>
      </c>
      <c r="D45" s="38">
        <f t="shared" si="11"/>
        <v>0.97625211535150602</v>
      </c>
      <c r="E45" s="38">
        <f t="shared" si="11"/>
        <v>0.88152448545545836</v>
      </c>
      <c r="F45" s="38">
        <f t="shared" si="11"/>
        <v>0.87238740712753338</v>
      </c>
      <c r="G45" s="38">
        <f t="shared" si="11"/>
        <v>0.73475183494031215</v>
      </c>
      <c r="H45" s="38" t="e">
        <f t="shared" si="11"/>
        <v>#DIV/0!</v>
      </c>
      <c r="I45" s="38">
        <f t="shared" si="11"/>
        <v>0.39513085745921611</v>
      </c>
      <c r="J45" s="38">
        <f t="shared" si="11"/>
        <v>0.99116900056812285</v>
      </c>
      <c r="K45" s="38">
        <f t="shared" si="11"/>
        <v>0.91091078459338704</v>
      </c>
      <c r="L45" s="38">
        <f t="shared" si="11"/>
        <v>0.91090690742703218</v>
      </c>
      <c r="M45" s="38">
        <f t="shared" si="11"/>
        <v>0.89872828430785112</v>
      </c>
      <c r="N45" s="38">
        <f t="shared" si="11"/>
        <v>0.8987174107751118</v>
      </c>
      <c r="O45" s="38">
        <f t="shared" si="11"/>
        <v>0.89841648799318363</v>
      </c>
      <c r="P45" s="38">
        <f t="shared" si="11"/>
        <v>0.78037536402374696</v>
      </c>
      <c r="Q45" s="38">
        <f t="shared" si="11"/>
        <v>0.883229738299671</v>
      </c>
      <c r="R45" s="38">
        <f t="shared" si="11"/>
        <v>0.87955897589186471</v>
      </c>
      <c r="S45" s="38">
        <f t="shared" si="11"/>
        <v>0.71519598692389941</v>
      </c>
      <c r="T45" s="38">
        <f t="shared" si="11"/>
        <v>0.88468765431566376</v>
      </c>
      <c r="U45" s="38">
        <f t="shared" si="11"/>
        <v>0.33650981404913893</v>
      </c>
      <c r="V45" s="38">
        <f t="shared" si="11"/>
        <v>0.9958641684174413</v>
      </c>
    </row>
    <row r="46" spans="1:22" x14ac:dyDescent="0.3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</row>
    <row r="47" spans="1:22" x14ac:dyDescent="0.3">
      <c r="B47" s="62">
        <f t="shared" ref="B47:V47" si="12">B50/907185*B1</f>
        <v>67.812733841498698</v>
      </c>
      <c r="C47" s="62">
        <f t="shared" si="12"/>
        <v>1218.4161302049747</v>
      </c>
      <c r="D47" s="62">
        <f t="shared" si="12"/>
        <v>3.3866166082992994</v>
      </c>
      <c r="E47" s="62">
        <f t="shared" si="12"/>
        <v>201324.84112942783</v>
      </c>
      <c r="F47" s="62">
        <f t="shared" si="12"/>
        <v>6721.493458996787</v>
      </c>
      <c r="G47" s="62">
        <f t="shared" si="12"/>
        <v>4.8908370023754806</v>
      </c>
      <c r="H47" s="62">
        <f t="shared" si="12"/>
        <v>0</v>
      </c>
      <c r="I47" s="62">
        <f t="shared" si="12"/>
        <v>0.84433614036442406</v>
      </c>
      <c r="J47" s="62">
        <f t="shared" si="12"/>
        <v>4346.0903784784805</v>
      </c>
      <c r="K47" s="62">
        <f t="shared" si="12"/>
        <v>336148.17484857002</v>
      </c>
      <c r="L47" s="62">
        <f t="shared" si="12"/>
        <v>37349.798332203463</v>
      </c>
      <c r="M47" s="62">
        <f t="shared" si="12"/>
        <v>262.181473459107</v>
      </c>
      <c r="N47" s="62">
        <f t="shared" si="12"/>
        <v>873.13800382501915</v>
      </c>
      <c r="O47" s="62">
        <f t="shared" si="12"/>
        <v>150.30385202577204</v>
      </c>
      <c r="P47" s="62">
        <f t="shared" si="12"/>
        <v>399.2179103490468</v>
      </c>
      <c r="Q47" s="62">
        <f t="shared" si="12"/>
        <v>248.53927258497441</v>
      </c>
      <c r="R47" s="62">
        <f t="shared" si="12"/>
        <v>954.63615469832507</v>
      </c>
      <c r="S47" s="62">
        <f t="shared" si="12"/>
        <v>86.570269570153826</v>
      </c>
      <c r="T47" s="62">
        <f t="shared" si="12"/>
        <v>37383.073132822967</v>
      </c>
      <c r="U47" s="62">
        <f t="shared" si="12"/>
        <v>20900.186918103806</v>
      </c>
      <c r="V47" s="62">
        <f t="shared" si="12"/>
        <v>0.18428539272584976</v>
      </c>
    </row>
    <row r="48" spans="1:22" x14ac:dyDescent="0.3">
      <c r="A48" s="30" t="s">
        <v>354</v>
      </c>
      <c r="B48" s="62" t="s">
        <v>355</v>
      </c>
      <c r="C48" s="62" t="s">
        <v>355</v>
      </c>
      <c r="D48" s="62" t="s">
        <v>355</v>
      </c>
      <c r="E48" s="62" t="s">
        <v>355</v>
      </c>
      <c r="F48" s="62" t="s">
        <v>355</v>
      </c>
      <c r="G48" s="62" t="s">
        <v>355</v>
      </c>
      <c r="H48" s="62" t="s">
        <v>355</v>
      </c>
      <c r="I48" s="62" t="s">
        <v>355</v>
      </c>
      <c r="J48" s="62" t="s">
        <v>355</v>
      </c>
      <c r="K48" s="62" t="s">
        <v>355</v>
      </c>
      <c r="L48" s="62" t="s">
        <v>355</v>
      </c>
      <c r="M48" s="62" t="s">
        <v>356</v>
      </c>
      <c r="N48" s="62" t="s">
        <v>356</v>
      </c>
      <c r="O48" s="62" t="s">
        <v>356</v>
      </c>
      <c r="P48" s="62" t="s">
        <v>356</v>
      </c>
      <c r="Q48" s="62" t="s">
        <v>356</v>
      </c>
      <c r="R48" s="62" t="s">
        <v>356</v>
      </c>
      <c r="S48" s="62" t="s">
        <v>356</v>
      </c>
      <c r="T48" s="62" t="s">
        <v>355</v>
      </c>
      <c r="U48" s="62" t="s">
        <v>355</v>
      </c>
      <c r="V48" s="62" t="s">
        <v>357</v>
      </c>
    </row>
    <row r="49" spans="1:28" x14ac:dyDescent="0.3">
      <c r="A49" s="30" t="s">
        <v>358</v>
      </c>
      <c r="B49" s="30" t="s">
        <v>359</v>
      </c>
      <c r="C49" s="30" t="s">
        <v>396</v>
      </c>
      <c r="D49" s="30" t="s">
        <v>360</v>
      </c>
      <c r="E49" s="30" t="s">
        <v>361</v>
      </c>
      <c r="F49" s="30" t="s">
        <v>362</v>
      </c>
      <c r="G49" s="30" t="s">
        <v>363</v>
      </c>
      <c r="H49" s="30" t="s">
        <v>364</v>
      </c>
      <c r="I49" s="30" t="s">
        <v>408</v>
      </c>
      <c r="J49" s="30" t="s">
        <v>365</v>
      </c>
      <c r="K49" s="30" t="s">
        <v>366</v>
      </c>
      <c r="L49" s="30" t="s">
        <v>367</v>
      </c>
      <c r="M49" s="30" t="s">
        <v>409</v>
      </c>
      <c r="N49" s="30" t="s">
        <v>368</v>
      </c>
      <c r="O49" s="30" t="s">
        <v>410</v>
      </c>
      <c r="P49" s="30" t="s">
        <v>369</v>
      </c>
      <c r="Q49" s="30" t="s">
        <v>411</v>
      </c>
      <c r="R49" s="30" t="s">
        <v>370</v>
      </c>
      <c r="S49" s="30" t="s">
        <v>371</v>
      </c>
      <c r="T49" s="30" t="s">
        <v>372</v>
      </c>
      <c r="U49" s="30" t="s">
        <v>412</v>
      </c>
      <c r="V49" s="30" t="s">
        <v>373</v>
      </c>
    </row>
    <row r="50" spans="1:28" x14ac:dyDescent="0.3">
      <c r="A50" s="30" t="s">
        <v>374</v>
      </c>
      <c r="B50" s="62">
        <v>1409363</v>
      </c>
      <c r="C50" s="62">
        <v>14150600</v>
      </c>
      <c r="D50" s="62">
        <v>43326.58</v>
      </c>
      <c r="E50" s="62">
        <v>6522817000</v>
      </c>
      <c r="F50" s="62">
        <v>203078600</v>
      </c>
      <c r="G50" s="62">
        <v>121692.1</v>
      </c>
      <c r="H50" s="62">
        <v>0</v>
      </c>
      <c r="I50" s="62">
        <v>5976.1729999999998</v>
      </c>
      <c r="J50" s="62">
        <v>231924000</v>
      </c>
      <c r="K50" s="62">
        <v>6629317000</v>
      </c>
      <c r="L50" s="62">
        <v>736590800</v>
      </c>
      <c r="M50" s="62">
        <v>237847100</v>
      </c>
      <c r="N50" s="62">
        <v>792097700</v>
      </c>
      <c r="O50" s="62">
        <v>136353400</v>
      </c>
      <c r="P50" s="62">
        <v>362164500</v>
      </c>
      <c r="Q50" s="62">
        <v>225471100</v>
      </c>
      <c r="R50" s="62">
        <v>866031600</v>
      </c>
      <c r="S50" s="62">
        <v>78535250</v>
      </c>
      <c r="T50" s="62">
        <v>529896300</v>
      </c>
      <c r="U50" s="62">
        <v>205865500</v>
      </c>
      <c r="V50" s="62">
        <v>1705.9280000000001</v>
      </c>
      <c r="W50" s="62"/>
      <c r="X50" s="62"/>
      <c r="Y50" s="62"/>
      <c r="Z50" s="62"/>
      <c r="AA50" s="62"/>
      <c r="AB50" s="62"/>
    </row>
    <row r="51" spans="1:28" x14ac:dyDescent="0.3">
      <c r="A51" s="30" t="s">
        <v>375</v>
      </c>
      <c r="B51" s="62">
        <v>360306.6</v>
      </c>
      <c r="C51" s="62">
        <v>9850961</v>
      </c>
      <c r="D51" s="62">
        <v>933.13900000000001</v>
      </c>
      <c r="E51" s="62">
        <v>856949800</v>
      </c>
      <c r="F51" s="62">
        <v>29099310</v>
      </c>
      <c r="G51" s="62">
        <v>43481.17</v>
      </c>
      <c r="H51" s="62">
        <v>0</v>
      </c>
      <c r="I51" s="62">
        <v>9116.2510000000002</v>
      </c>
      <c r="J51" s="62">
        <v>1434919</v>
      </c>
      <c r="K51" s="62">
        <v>628754000</v>
      </c>
      <c r="L51" s="62">
        <v>69861550</v>
      </c>
      <c r="M51" s="62">
        <v>26099920</v>
      </c>
      <c r="N51" s="62">
        <v>86923560</v>
      </c>
      <c r="O51" s="62">
        <v>15014240</v>
      </c>
      <c r="P51" s="62">
        <v>100820300</v>
      </c>
      <c r="Q51" s="62">
        <v>29129400</v>
      </c>
      <c r="R51" s="62">
        <v>115967600</v>
      </c>
      <c r="S51" s="62">
        <v>30973840</v>
      </c>
      <c r="T51" s="62">
        <v>67436940</v>
      </c>
      <c r="U51" s="62">
        <v>404474800</v>
      </c>
      <c r="V51" s="62">
        <v>2.2318829999999998</v>
      </c>
      <c r="W51" s="62"/>
      <c r="X51" s="62"/>
      <c r="Y51" s="62"/>
      <c r="Z51" s="62"/>
      <c r="AA51" s="62"/>
      <c r="AB51" s="62"/>
    </row>
    <row r="52" spans="1:28" x14ac:dyDescent="0.3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1:28" x14ac:dyDescent="0.3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1:28" x14ac:dyDescent="0.3">
      <c r="B54" s="62"/>
      <c r="C54" s="62"/>
      <c r="E54" s="62"/>
      <c r="F54" s="62"/>
      <c r="H54" s="62"/>
      <c r="K54" s="62"/>
      <c r="L54" s="62"/>
      <c r="W54" s="62"/>
    </row>
    <row r="55" spans="1:28" x14ac:dyDescent="0.3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1:28" x14ac:dyDescent="0.3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1:28" x14ac:dyDescent="0.3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1:28" x14ac:dyDescent="0.3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1:28" x14ac:dyDescent="0.3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1:28" x14ac:dyDescent="0.3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1:28" x14ac:dyDescent="0.3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1:28" x14ac:dyDescent="0.3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1:28" x14ac:dyDescent="0.3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1:28" x14ac:dyDescent="0.3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 x14ac:dyDescent="0.3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 x14ac:dyDescent="0.3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 x14ac:dyDescent="0.3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 x14ac:dyDescent="0.3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 x14ac:dyDescent="0.3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 x14ac:dyDescent="0.3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 x14ac:dyDescent="0.3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 x14ac:dyDescent="0.3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 x14ac:dyDescent="0.3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 x14ac:dyDescent="0.3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 x14ac:dyDescent="0.3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 x14ac:dyDescent="0.3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 x14ac:dyDescent="0.3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 x14ac:dyDescent="0.3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 x14ac:dyDescent="0.3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 x14ac:dyDescent="0.3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28" x14ac:dyDescent="0.3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</row>
    <row r="82" spans="2:28" x14ac:dyDescent="0.3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</row>
    <row r="83" spans="2:28" x14ac:dyDescent="0.3"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</row>
    <row r="84" spans="2:28" x14ac:dyDescent="0.3"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</row>
    <row r="85" spans="2:28" x14ac:dyDescent="0.3"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</row>
    <row r="86" spans="2:28" x14ac:dyDescent="0.3"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</row>
    <row r="87" spans="2:28" x14ac:dyDescent="0.3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</row>
    <row r="88" spans="2:28" x14ac:dyDescent="0.3"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</row>
    <row r="89" spans="2:28" x14ac:dyDescent="0.3"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</row>
    <row r="90" spans="2:28" x14ac:dyDescent="0.3"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</row>
    <row r="91" spans="2:28" x14ac:dyDescent="0.3"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</row>
    <row r="92" spans="2:28" x14ac:dyDescent="0.3"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</row>
    <row r="93" spans="2:28" x14ac:dyDescent="0.3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</row>
    <row r="94" spans="2:28" x14ac:dyDescent="0.3"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</row>
    <row r="95" spans="2:28" x14ac:dyDescent="0.3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</row>
    <row r="96" spans="2:28" x14ac:dyDescent="0.3"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</row>
    <row r="97" spans="2:28" x14ac:dyDescent="0.3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</row>
    <row r="98" spans="2:28" x14ac:dyDescent="0.3"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</row>
    <row r="99" spans="2:28" x14ac:dyDescent="0.3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</row>
    <row r="100" spans="2:28" x14ac:dyDescent="0.3"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</row>
    <row r="101" spans="2:28" x14ac:dyDescent="0.3"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</row>
    <row r="102" spans="2:28" x14ac:dyDescent="0.3"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</row>
    <row r="103" spans="2:28" x14ac:dyDescent="0.3"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</row>
    <row r="104" spans="2:28" x14ac:dyDescent="0.3"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</row>
    <row r="105" spans="2:28" x14ac:dyDescent="0.3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</row>
    <row r="106" spans="2:28" x14ac:dyDescent="0.3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</row>
    <row r="107" spans="2:28" x14ac:dyDescent="0.3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</row>
    <row r="108" spans="2:28" x14ac:dyDescent="0.3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</row>
    <row r="109" spans="2:28" x14ac:dyDescent="0.3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</row>
    <row r="110" spans="2:28" x14ac:dyDescent="0.3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</row>
    <row r="111" spans="2:28" x14ac:dyDescent="0.3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</row>
    <row r="112" spans="2:28" x14ac:dyDescent="0.3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</row>
    <row r="113" spans="2:28" x14ac:dyDescent="0.3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</row>
    <row r="114" spans="2:28" x14ac:dyDescent="0.3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</row>
    <row r="115" spans="2:28" x14ac:dyDescent="0.3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</row>
    <row r="116" spans="2:28" x14ac:dyDescent="0.3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</row>
    <row r="117" spans="2:28" x14ac:dyDescent="0.3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</row>
    <row r="118" spans="2:28" x14ac:dyDescent="0.3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</row>
    <row r="119" spans="2:28" x14ac:dyDescent="0.3"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</row>
    <row r="120" spans="2:28" x14ac:dyDescent="0.3"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</row>
    <row r="121" spans="2:28" x14ac:dyDescent="0.3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</row>
    <row r="122" spans="2:28" x14ac:dyDescent="0.3"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</row>
    <row r="123" spans="2:28" x14ac:dyDescent="0.3"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</row>
    <row r="124" spans="2:28" x14ac:dyDescent="0.3"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</row>
    <row r="125" spans="2:28" x14ac:dyDescent="0.3"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</row>
    <row r="126" spans="2:28" x14ac:dyDescent="0.3"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</row>
    <row r="127" spans="2:28" x14ac:dyDescent="0.3"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</row>
    <row r="128" spans="2:28" x14ac:dyDescent="0.3"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</row>
    <row r="129" spans="2:28" x14ac:dyDescent="0.3"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</row>
    <row r="130" spans="2:28" x14ac:dyDescent="0.3"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</row>
    <row r="131" spans="2:28" x14ac:dyDescent="0.3"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</row>
    <row r="132" spans="2:28" x14ac:dyDescent="0.3"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</row>
    <row r="133" spans="2:28" x14ac:dyDescent="0.3"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</row>
    <row r="134" spans="2:28" x14ac:dyDescent="0.3"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</row>
    <row r="135" spans="2:28" x14ac:dyDescent="0.3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</row>
    <row r="136" spans="2:28" x14ac:dyDescent="0.3"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</row>
    <row r="137" spans="2:28" x14ac:dyDescent="0.3"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</row>
    <row r="138" spans="2:28" x14ac:dyDescent="0.3"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</row>
    <row r="139" spans="2:28" x14ac:dyDescent="0.3"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</row>
    <row r="140" spans="2:28" x14ac:dyDescent="0.3"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</row>
    <row r="141" spans="2:28" x14ac:dyDescent="0.3"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</row>
    <row r="142" spans="2:28" x14ac:dyDescent="0.3"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</row>
    <row r="143" spans="2:28" x14ac:dyDescent="0.3"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</row>
    <row r="144" spans="2:28" x14ac:dyDescent="0.3"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</row>
    <row r="145" spans="2:28" x14ac:dyDescent="0.3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</row>
    <row r="146" spans="2:28" x14ac:dyDescent="0.3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</row>
    <row r="147" spans="2:28" x14ac:dyDescent="0.3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</row>
    <row r="148" spans="2:28" x14ac:dyDescent="0.3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</row>
    <row r="149" spans="2:28" x14ac:dyDescent="0.3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</row>
    <row r="150" spans="2:28" x14ac:dyDescent="0.3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</row>
    <row r="151" spans="2:28" x14ac:dyDescent="0.3"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</row>
    <row r="152" spans="2:28" x14ac:dyDescent="0.3"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</row>
    <row r="153" spans="2:28" x14ac:dyDescent="0.3"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</row>
    <row r="154" spans="2:28" x14ac:dyDescent="0.3"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</row>
    <row r="155" spans="2:28" x14ac:dyDescent="0.3"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</row>
    <row r="156" spans="2:28" x14ac:dyDescent="0.3"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</row>
    <row r="157" spans="2:28" x14ac:dyDescent="0.3"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</row>
    <row r="158" spans="2:28" x14ac:dyDescent="0.3"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</row>
    <row r="159" spans="2:28" x14ac:dyDescent="0.3"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</row>
    <row r="160" spans="2:28" x14ac:dyDescent="0.3"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</row>
    <row r="161" spans="2:28" x14ac:dyDescent="0.3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</row>
    <row r="162" spans="2:28" x14ac:dyDescent="0.3"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</row>
    <row r="163" spans="2:28" x14ac:dyDescent="0.3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</row>
    <row r="164" spans="2:28" x14ac:dyDescent="0.3"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</row>
    <row r="165" spans="2:28" x14ac:dyDescent="0.3"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</row>
    <row r="166" spans="2:28" x14ac:dyDescent="0.3"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</row>
    <row r="167" spans="2:28" x14ac:dyDescent="0.3"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</row>
    <row r="168" spans="2:28" x14ac:dyDescent="0.3"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</row>
    <row r="169" spans="2:28" x14ac:dyDescent="0.3"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</row>
    <row r="170" spans="2:28" x14ac:dyDescent="0.3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</row>
    <row r="171" spans="2:28" x14ac:dyDescent="0.3"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</row>
    <row r="172" spans="2:28" x14ac:dyDescent="0.3"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</row>
    <row r="173" spans="2:28" x14ac:dyDescent="0.3"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</row>
    <row r="174" spans="2:28" x14ac:dyDescent="0.3"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</row>
    <row r="175" spans="2:28" x14ac:dyDescent="0.3"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</row>
    <row r="176" spans="2:28" x14ac:dyDescent="0.3"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</row>
    <row r="177" spans="2:28" x14ac:dyDescent="0.3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</row>
    <row r="178" spans="2:28" x14ac:dyDescent="0.3"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</row>
    <row r="179" spans="2:28" x14ac:dyDescent="0.3"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</row>
    <row r="180" spans="2:28" x14ac:dyDescent="0.3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</row>
    <row r="181" spans="2:28" x14ac:dyDescent="0.3"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</row>
    <row r="182" spans="2:28" x14ac:dyDescent="0.3"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</row>
    <row r="183" spans="2:28" x14ac:dyDescent="0.3"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</row>
    <row r="184" spans="2:28" x14ac:dyDescent="0.3"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</row>
    <row r="185" spans="2:28" x14ac:dyDescent="0.3"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</row>
    <row r="186" spans="2:28" x14ac:dyDescent="0.3"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</row>
    <row r="187" spans="2:28" x14ac:dyDescent="0.3"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</row>
    <row r="188" spans="2:28" x14ac:dyDescent="0.3"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</row>
    <row r="189" spans="2:28" x14ac:dyDescent="0.3"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</row>
    <row r="190" spans="2:28" x14ac:dyDescent="0.3"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</row>
    <row r="191" spans="2:28" x14ac:dyDescent="0.3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</row>
    <row r="192" spans="2:28" x14ac:dyDescent="0.3"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</row>
    <row r="193" spans="2:28" x14ac:dyDescent="0.3"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</row>
    <row r="194" spans="2:28" x14ac:dyDescent="0.3"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</row>
    <row r="195" spans="2:28" x14ac:dyDescent="0.3"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</row>
    <row r="196" spans="2:28" x14ac:dyDescent="0.3"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</row>
    <row r="197" spans="2:28" x14ac:dyDescent="0.3"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</row>
    <row r="198" spans="2:28" x14ac:dyDescent="0.3"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</row>
    <row r="199" spans="2:28" x14ac:dyDescent="0.3"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</row>
    <row r="200" spans="2:28" x14ac:dyDescent="0.3"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</row>
    <row r="201" spans="2:28" x14ac:dyDescent="0.3"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</row>
    <row r="202" spans="2:28" x14ac:dyDescent="0.3"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</row>
    <row r="203" spans="2:28" x14ac:dyDescent="0.3"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</row>
    <row r="204" spans="2:28" x14ac:dyDescent="0.3"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</row>
    <row r="205" spans="2:28" x14ac:dyDescent="0.3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</row>
    <row r="206" spans="2:28" x14ac:dyDescent="0.3"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</row>
    <row r="207" spans="2:28" x14ac:dyDescent="0.3"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</row>
    <row r="208" spans="2:28" x14ac:dyDescent="0.3"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</row>
    <row r="209" spans="2:28" x14ac:dyDescent="0.3"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</row>
    <row r="210" spans="2:28" x14ac:dyDescent="0.3"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</row>
    <row r="211" spans="2:28" x14ac:dyDescent="0.3"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</row>
    <row r="212" spans="2:28" x14ac:dyDescent="0.3"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</row>
    <row r="213" spans="2:28" x14ac:dyDescent="0.3"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</row>
    <row r="214" spans="2:28" x14ac:dyDescent="0.3"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</row>
    <row r="215" spans="2:28" x14ac:dyDescent="0.3"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</row>
    <row r="216" spans="2:28" x14ac:dyDescent="0.3"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</row>
    <row r="217" spans="2:28" x14ac:dyDescent="0.3"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</row>
    <row r="218" spans="2:28" x14ac:dyDescent="0.3"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</row>
    <row r="219" spans="2:28" x14ac:dyDescent="0.3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</row>
    <row r="220" spans="2:28" x14ac:dyDescent="0.3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</row>
    <row r="221" spans="2:28" x14ac:dyDescent="0.3"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</row>
    <row r="222" spans="2:28" x14ac:dyDescent="0.3"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</row>
    <row r="223" spans="2:28" x14ac:dyDescent="0.3"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</row>
    <row r="224" spans="2:28" x14ac:dyDescent="0.3"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</row>
    <row r="225" spans="2:28" x14ac:dyDescent="0.3"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</row>
    <row r="226" spans="2:28" x14ac:dyDescent="0.3"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</row>
    <row r="227" spans="2:28" x14ac:dyDescent="0.3"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</row>
    <row r="228" spans="2:28" x14ac:dyDescent="0.3"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</row>
    <row r="229" spans="2:28" x14ac:dyDescent="0.3"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</row>
    <row r="230" spans="2:28" x14ac:dyDescent="0.3"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</row>
    <row r="231" spans="2:28" x14ac:dyDescent="0.3"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</row>
    <row r="232" spans="2:28" x14ac:dyDescent="0.3"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</row>
    <row r="233" spans="2:28" x14ac:dyDescent="0.3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</row>
    <row r="234" spans="2:28" x14ac:dyDescent="0.3"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</row>
    <row r="235" spans="2:28" x14ac:dyDescent="0.3"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</row>
    <row r="236" spans="2:28" x14ac:dyDescent="0.3"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</row>
    <row r="237" spans="2:28" x14ac:dyDescent="0.3"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</row>
    <row r="238" spans="2:28" x14ac:dyDescent="0.3"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</row>
    <row r="239" spans="2:28" x14ac:dyDescent="0.3"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</row>
    <row r="240" spans="2:28" x14ac:dyDescent="0.3"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</row>
    <row r="241" spans="2:28" x14ac:dyDescent="0.3"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</row>
    <row r="242" spans="2:28" x14ac:dyDescent="0.3"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</row>
    <row r="243" spans="2:28" x14ac:dyDescent="0.3"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</row>
    <row r="244" spans="2:28" x14ac:dyDescent="0.3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</row>
    <row r="245" spans="2:28" x14ac:dyDescent="0.3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</row>
    <row r="246" spans="2:28" x14ac:dyDescent="0.3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</row>
    <row r="247" spans="2:28" x14ac:dyDescent="0.3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</row>
    <row r="248" spans="2:28" x14ac:dyDescent="0.3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</row>
    <row r="249" spans="2:28" x14ac:dyDescent="0.3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</row>
    <row r="250" spans="2:28" x14ac:dyDescent="0.3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</row>
    <row r="251" spans="2:28" x14ac:dyDescent="0.3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</row>
    <row r="252" spans="2:28" x14ac:dyDescent="0.3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</row>
    <row r="253" spans="2:28" x14ac:dyDescent="0.3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</row>
    <row r="254" spans="2:28" x14ac:dyDescent="0.3"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</row>
    <row r="255" spans="2:28" x14ac:dyDescent="0.3"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</row>
    <row r="256" spans="2:28" x14ac:dyDescent="0.3"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</row>
    <row r="257" spans="2:28" x14ac:dyDescent="0.3"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</row>
    <row r="258" spans="2:28" x14ac:dyDescent="0.3"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</row>
    <row r="259" spans="2:28" x14ac:dyDescent="0.3"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</row>
    <row r="260" spans="2:28" x14ac:dyDescent="0.3"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</row>
    <row r="261" spans="2:28" x14ac:dyDescent="0.3"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</row>
    <row r="262" spans="2:28" x14ac:dyDescent="0.3"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</row>
    <row r="263" spans="2:28" x14ac:dyDescent="0.3"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</row>
    <row r="264" spans="2:28" x14ac:dyDescent="0.3"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</row>
    <row r="265" spans="2:28" x14ac:dyDescent="0.3"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</row>
    <row r="266" spans="2:28" x14ac:dyDescent="0.3"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</row>
    <row r="267" spans="2:28" x14ac:dyDescent="0.3"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</row>
    <row r="268" spans="2:28" x14ac:dyDescent="0.3"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</row>
    <row r="269" spans="2:28" x14ac:dyDescent="0.3"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</row>
    <row r="270" spans="2:28" x14ac:dyDescent="0.3"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</row>
    <row r="271" spans="2:28" x14ac:dyDescent="0.3"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</row>
    <row r="272" spans="2:28" x14ac:dyDescent="0.3"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</row>
    <row r="273" spans="2:28" x14ac:dyDescent="0.3"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</row>
    <row r="274" spans="2:28" x14ac:dyDescent="0.3"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</row>
    <row r="275" spans="2:28" x14ac:dyDescent="0.3"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</row>
    <row r="276" spans="2:28" x14ac:dyDescent="0.3"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</row>
    <row r="277" spans="2:28" x14ac:dyDescent="0.3"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</row>
    <row r="278" spans="2:28" x14ac:dyDescent="0.3"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</row>
    <row r="279" spans="2:28" x14ac:dyDescent="0.3"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</row>
    <row r="280" spans="2:28" x14ac:dyDescent="0.3"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</row>
    <row r="281" spans="2:28" x14ac:dyDescent="0.3"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</row>
    <row r="282" spans="2:28" x14ac:dyDescent="0.3"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</row>
    <row r="283" spans="2:28" x14ac:dyDescent="0.3"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</row>
    <row r="284" spans="2:28" x14ac:dyDescent="0.3"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</row>
    <row r="285" spans="2:28" x14ac:dyDescent="0.3"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</row>
    <row r="286" spans="2:28" x14ac:dyDescent="0.3"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</row>
    <row r="287" spans="2:28" x14ac:dyDescent="0.3"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</row>
    <row r="288" spans="2:28" x14ac:dyDescent="0.3"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</row>
    <row r="289" spans="2:28" x14ac:dyDescent="0.3"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</row>
    <row r="290" spans="2:28" x14ac:dyDescent="0.3"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</row>
    <row r="291" spans="2:28" x14ac:dyDescent="0.3"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</row>
    <row r="292" spans="2:28" x14ac:dyDescent="0.3"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</row>
    <row r="293" spans="2:28" x14ac:dyDescent="0.3"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</row>
    <row r="294" spans="2:28" x14ac:dyDescent="0.3"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</row>
    <row r="295" spans="2:28" x14ac:dyDescent="0.3"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</row>
    <row r="296" spans="2:28" x14ac:dyDescent="0.3"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</row>
    <row r="297" spans="2:28" x14ac:dyDescent="0.3"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</row>
    <row r="298" spans="2:28" x14ac:dyDescent="0.3"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</row>
    <row r="299" spans="2:28" x14ac:dyDescent="0.3"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</row>
    <row r="300" spans="2:28" x14ac:dyDescent="0.3"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</row>
    <row r="301" spans="2:28" x14ac:dyDescent="0.3"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</row>
    <row r="302" spans="2:28" x14ac:dyDescent="0.3"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</row>
    <row r="303" spans="2:28" x14ac:dyDescent="0.3"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</row>
    <row r="304" spans="2:28" x14ac:dyDescent="0.3"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</row>
    <row r="305" spans="2:28" x14ac:dyDescent="0.3"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</row>
    <row r="306" spans="2:28" x14ac:dyDescent="0.3"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</row>
    <row r="307" spans="2:28" x14ac:dyDescent="0.3"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</row>
    <row r="308" spans="2:28" x14ac:dyDescent="0.3"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</row>
    <row r="309" spans="2:28" x14ac:dyDescent="0.3"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</row>
    <row r="310" spans="2:28" x14ac:dyDescent="0.3"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</row>
    <row r="311" spans="2:28" x14ac:dyDescent="0.3"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</row>
    <row r="312" spans="2:28" x14ac:dyDescent="0.3"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</row>
    <row r="313" spans="2:28" x14ac:dyDescent="0.3"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</row>
    <row r="314" spans="2:28" x14ac:dyDescent="0.3"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</row>
    <row r="315" spans="2:28" x14ac:dyDescent="0.3"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</row>
    <row r="316" spans="2:28" x14ac:dyDescent="0.3"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</row>
    <row r="317" spans="2:28" x14ac:dyDescent="0.3"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</row>
    <row r="318" spans="2:28" x14ac:dyDescent="0.3"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</row>
    <row r="319" spans="2:28" x14ac:dyDescent="0.3"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</row>
    <row r="320" spans="2:28" x14ac:dyDescent="0.3"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</row>
    <row r="321" spans="2:28" x14ac:dyDescent="0.3"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</row>
    <row r="322" spans="2:28" x14ac:dyDescent="0.3"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</row>
    <row r="323" spans="2:28" x14ac:dyDescent="0.3"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</row>
    <row r="324" spans="2:28" x14ac:dyDescent="0.3"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</row>
    <row r="325" spans="2:28" x14ac:dyDescent="0.3"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</row>
    <row r="326" spans="2:28" x14ac:dyDescent="0.3"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</row>
    <row r="327" spans="2:28" x14ac:dyDescent="0.3"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</row>
    <row r="328" spans="2:28" x14ac:dyDescent="0.3"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</row>
    <row r="329" spans="2:28" x14ac:dyDescent="0.3"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</row>
    <row r="330" spans="2:28" x14ac:dyDescent="0.3"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</row>
    <row r="331" spans="2:28" x14ac:dyDescent="0.3"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</row>
    <row r="332" spans="2:28" x14ac:dyDescent="0.3"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</row>
    <row r="333" spans="2:28" x14ac:dyDescent="0.3"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</row>
    <row r="334" spans="2:28" x14ac:dyDescent="0.3"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</row>
    <row r="335" spans="2:28" x14ac:dyDescent="0.3"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</row>
    <row r="336" spans="2:28" x14ac:dyDescent="0.3"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</row>
    <row r="337" spans="2:28" x14ac:dyDescent="0.3"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</row>
    <row r="338" spans="2:28" x14ac:dyDescent="0.3"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</row>
    <row r="339" spans="2:28" x14ac:dyDescent="0.3"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</row>
    <row r="340" spans="2:28" x14ac:dyDescent="0.3"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</row>
    <row r="341" spans="2:28" x14ac:dyDescent="0.3"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</row>
    <row r="342" spans="2:28" x14ac:dyDescent="0.3"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</row>
    <row r="343" spans="2:28" x14ac:dyDescent="0.3"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</row>
    <row r="344" spans="2:28" x14ac:dyDescent="0.3"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</row>
    <row r="345" spans="2:28" x14ac:dyDescent="0.3"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</row>
    <row r="346" spans="2:28" x14ac:dyDescent="0.3"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</row>
    <row r="347" spans="2:28" x14ac:dyDescent="0.3"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</row>
    <row r="348" spans="2:28" x14ac:dyDescent="0.3"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</row>
    <row r="349" spans="2:28" x14ac:dyDescent="0.3"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</row>
    <row r="350" spans="2:28" x14ac:dyDescent="0.3"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</row>
    <row r="351" spans="2:28" x14ac:dyDescent="0.3"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</row>
    <row r="352" spans="2:28" x14ac:dyDescent="0.3"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</row>
    <row r="353" spans="2:28" x14ac:dyDescent="0.3"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</row>
    <row r="354" spans="2:28" x14ac:dyDescent="0.3"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</row>
    <row r="355" spans="2:28" x14ac:dyDescent="0.3"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</row>
    <row r="356" spans="2:28" x14ac:dyDescent="0.3"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</row>
    <row r="357" spans="2:28" x14ac:dyDescent="0.3"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</row>
    <row r="358" spans="2:28" x14ac:dyDescent="0.3"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</row>
    <row r="359" spans="2:28" x14ac:dyDescent="0.3"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</row>
    <row r="360" spans="2:28" x14ac:dyDescent="0.3"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</row>
    <row r="361" spans="2:28" x14ac:dyDescent="0.3"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</row>
    <row r="362" spans="2:28" x14ac:dyDescent="0.3"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</row>
    <row r="363" spans="2:28" x14ac:dyDescent="0.3"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</row>
    <row r="364" spans="2:28" x14ac:dyDescent="0.3"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</row>
    <row r="365" spans="2:28" x14ac:dyDescent="0.3"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</row>
    <row r="366" spans="2:28" x14ac:dyDescent="0.3"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</row>
    <row r="367" spans="2:28" x14ac:dyDescent="0.3"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</row>
    <row r="368" spans="2:28" x14ac:dyDescent="0.3"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</row>
    <row r="369" spans="2:28" x14ac:dyDescent="0.3"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</row>
    <row r="370" spans="2:28" x14ac:dyDescent="0.3"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</row>
    <row r="371" spans="2:28" x14ac:dyDescent="0.3"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</row>
    <row r="372" spans="2:28" x14ac:dyDescent="0.3"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</row>
    <row r="373" spans="2:28" x14ac:dyDescent="0.3"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</row>
    <row r="374" spans="2:28" x14ac:dyDescent="0.3"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</row>
    <row r="375" spans="2:28" x14ac:dyDescent="0.3"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</row>
    <row r="376" spans="2:28" x14ac:dyDescent="0.3"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</row>
    <row r="377" spans="2:28" x14ac:dyDescent="0.3"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</row>
    <row r="378" spans="2:28" x14ac:dyDescent="0.3"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</row>
    <row r="379" spans="2:28" x14ac:dyDescent="0.3"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</row>
    <row r="380" spans="2:28" x14ac:dyDescent="0.3"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</row>
    <row r="381" spans="2:28" x14ac:dyDescent="0.3"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</row>
    <row r="382" spans="2:28" x14ac:dyDescent="0.3"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</row>
    <row r="383" spans="2:28" x14ac:dyDescent="0.3"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</row>
    <row r="384" spans="2:28" x14ac:dyDescent="0.3"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</row>
    <row r="385" spans="2:28" x14ac:dyDescent="0.3"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</row>
    <row r="386" spans="2:28" x14ac:dyDescent="0.3"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</row>
    <row r="387" spans="2:28" x14ac:dyDescent="0.3"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</row>
    <row r="388" spans="2:28" x14ac:dyDescent="0.3"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</row>
    <row r="389" spans="2:28" x14ac:dyDescent="0.3"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</row>
    <row r="390" spans="2:28" x14ac:dyDescent="0.3"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</row>
    <row r="391" spans="2:28" x14ac:dyDescent="0.3"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</row>
    <row r="392" spans="2:28" x14ac:dyDescent="0.3"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</row>
    <row r="393" spans="2:28" x14ac:dyDescent="0.3"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</row>
    <row r="394" spans="2:28" x14ac:dyDescent="0.3"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</row>
    <row r="395" spans="2:28" x14ac:dyDescent="0.3"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</row>
    <row r="396" spans="2:28" x14ac:dyDescent="0.3"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</row>
    <row r="397" spans="2:28" x14ac:dyDescent="0.3"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</row>
    <row r="398" spans="2:28" x14ac:dyDescent="0.3"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</row>
    <row r="399" spans="2:28" x14ac:dyDescent="0.3"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</row>
    <row r="400" spans="2:28" x14ac:dyDescent="0.3"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</row>
    <row r="401" spans="2:28" x14ac:dyDescent="0.3"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</row>
    <row r="402" spans="2:28" x14ac:dyDescent="0.3"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</row>
    <row r="403" spans="2:28" x14ac:dyDescent="0.3"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</row>
    <row r="404" spans="2:28" x14ac:dyDescent="0.3"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</row>
    <row r="405" spans="2:28" x14ac:dyDescent="0.3"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</row>
    <row r="406" spans="2:28" x14ac:dyDescent="0.3"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</row>
    <row r="407" spans="2:28" x14ac:dyDescent="0.3"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</row>
    <row r="408" spans="2:28" x14ac:dyDescent="0.3"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</row>
    <row r="409" spans="2:28" x14ac:dyDescent="0.3"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</row>
    <row r="410" spans="2:28" x14ac:dyDescent="0.3"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</row>
    <row r="411" spans="2:28" x14ac:dyDescent="0.3"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</row>
    <row r="412" spans="2:28" x14ac:dyDescent="0.3"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</row>
    <row r="413" spans="2:28" x14ac:dyDescent="0.3"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</row>
    <row r="414" spans="2:28" x14ac:dyDescent="0.3"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</row>
    <row r="415" spans="2:28" x14ac:dyDescent="0.3"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</row>
    <row r="416" spans="2:28" x14ac:dyDescent="0.3"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</row>
    <row r="417" spans="2:28" x14ac:dyDescent="0.3"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</row>
    <row r="418" spans="2:28" x14ac:dyDescent="0.3"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</row>
    <row r="419" spans="2:28" x14ac:dyDescent="0.3"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</row>
    <row r="420" spans="2:28" x14ac:dyDescent="0.3">
      <c r="B420" s="62"/>
      <c r="C420" s="62"/>
      <c r="D420" s="62"/>
      <c r="E420" s="62"/>
      <c r="F420" s="62"/>
      <c r="G420" s="62"/>
      <c r="H420" s="62"/>
      <c r="I420" s="62"/>
      <c r="J420" s="6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2" sqref="C12"/>
    </sheetView>
  </sheetViews>
  <sheetFormatPr defaultRowHeight="14.4" x14ac:dyDescent="0.3"/>
  <cols>
    <col min="1" max="1" width="25.44140625" customWidth="1"/>
    <col min="2" max="3" width="9.33203125" bestFit="1" customWidth="1"/>
    <col min="4" max="4" width="10.44140625" customWidth="1"/>
    <col min="5" max="5" width="10.44140625" bestFit="1" customWidth="1"/>
    <col min="6" max="6" width="10.44140625" style="30" customWidth="1"/>
    <col min="7" max="8" width="9.33203125" bestFit="1" customWidth="1"/>
    <col min="9" max="9" width="9.33203125" style="30" customWidth="1"/>
    <col min="10" max="10" width="9.44140625" bestFit="1" customWidth="1"/>
    <col min="11" max="11" width="10.44140625" bestFit="1" customWidth="1"/>
    <col min="12" max="12" width="9.44140625" bestFit="1" customWidth="1"/>
    <col min="13" max="15" width="9.33203125" bestFit="1" customWidth="1"/>
    <col min="16" max="16" width="9.44140625" bestFit="1" customWidth="1"/>
    <col min="17" max="20" width="9.33203125" bestFit="1" customWidth="1"/>
    <col min="21" max="21" width="9.33203125" style="30" customWidth="1"/>
    <col min="22" max="22" width="9.33203125" bestFit="1" customWidth="1"/>
  </cols>
  <sheetData>
    <row r="1" spans="1:22" x14ac:dyDescent="0.3">
      <c r="A1" s="47" t="s">
        <v>245</v>
      </c>
      <c r="B1" s="30">
        <v>43.65</v>
      </c>
      <c r="C1" s="30">
        <v>78.111800000000002</v>
      </c>
      <c r="D1" s="30">
        <v>70.91</v>
      </c>
      <c r="E1" s="30">
        <v>28</v>
      </c>
      <c r="F1" s="30">
        <v>30.026</v>
      </c>
      <c r="G1" s="30">
        <v>36.46</v>
      </c>
      <c r="H1" s="33">
        <v>46</v>
      </c>
      <c r="I1" s="64">
        <v>128.1705</v>
      </c>
      <c r="J1" s="33">
        <v>17</v>
      </c>
      <c r="K1" s="33">
        <v>46</v>
      </c>
      <c r="L1" s="33">
        <v>46</v>
      </c>
      <c r="M1" s="33">
        <v>1</v>
      </c>
      <c r="N1" s="33">
        <v>1</v>
      </c>
      <c r="O1" s="33">
        <v>1</v>
      </c>
      <c r="P1" s="33">
        <v>1</v>
      </c>
      <c r="Q1" s="33">
        <v>1</v>
      </c>
      <c r="R1" s="33">
        <v>1</v>
      </c>
      <c r="S1" s="33">
        <v>1</v>
      </c>
      <c r="T1" s="33">
        <v>64</v>
      </c>
      <c r="U1" s="33">
        <v>92.1006</v>
      </c>
      <c r="V1" s="33">
        <v>98</v>
      </c>
    </row>
    <row r="2" spans="1:22" x14ac:dyDescent="0.3">
      <c r="A2" s="30" t="s">
        <v>220</v>
      </c>
      <c r="B2" s="30" t="s">
        <v>133</v>
      </c>
      <c r="C2" s="30" t="s">
        <v>392</v>
      </c>
      <c r="D2" s="30" t="s">
        <v>135</v>
      </c>
      <c r="E2" s="30" t="s">
        <v>59</v>
      </c>
      <c r="F2" s="30" t="s">
        <v>140</v>
      </c>
      <c r="G2" s="30" t="s">
        <v>67</v>
      </c>
      <c r="H2" s="30" t="s">
        <v>141</v>
      </c>
      <c r="I2" s="30" t="s">
        <v>403</v>
      </c>
      <c r="J2" s="30" t="s">
        <v>57</v>
      </c>
      <c r="K2" s="30" t="s">
        <v>145</v>
      </c>
      <c r="L2" s="30" t="s">
        <v>146</v>
      </c>
      <c r="M2" s="28" t="s">
        <v>152</v>
      </c>
      <c r="N2" s="28" t="s">
        <v>153</v>
      </c>
      <c r="O2" s="28" t="s">
        <v>154</v>
      </c>
      <c r="P2" s="30" t="s">
        <v>157</v>
      </c>
      <c r="Q2" s="28" t="s">
        <v>166</v>
      </c>
      <c r="R2" s="28" t="s">
        <v>167</v>
      </c>
      <c r="S2" s="28" t="s">
        <v>168</v>
      </c>
      <c r="T2" s="30" t="s">
        <v>61</v>
      </c>
      <c r="U2" s="30" t="s">
        <v>404</v>
      </c>
      <c r="V2" s="30" t="s">
        <v>169</v>
      </c>
    </row>
    <row r="3" spans="1:22" x14ac:dyDescent="0.3">
      <c r="A3" s="30" t="s">
        <v>221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>
        <f>afdust!AJ62</f>
        <v>1452.7875621099834</v>
      </c>
      <c r="N3" s="28">
        <f>afdust!AK62</f>
        <v>5877.6673349131988</v>
      </c>
      <c r="O3" s="28">
        <f>afdust!AL62</f>
        <v>38145.893866006329</v>
      </c>
      <c r="P3" s="28">
        <f>afdust!AO62</f>
        <v>5342508.4791290378</v>
      </c>
      <c r="Q3" s="28">
        <f>afdust!AX62</f>
        <v>150101.97786849341</v>
      </c>
      <c r="R3" s="28">
        <f>afdust!AY62</f>
        <v>7800.6975336841879</v>
      </c>
      <c r="S3" s="28">
        <f>afdust!AZ62</f>
        <v>3307.5754658737696</v>
      </c>
      <c r="T3" s="28"/>
      <c r="U3" s="28"/>
      <c r="V3" s="28"/>
    </row>
    <row r="4" spans="1:22" x14ac:dyDescent="0.3">
      <c r="A4" s="30" t="s">
        <v>213</v>
      </c>
      <c r="B4" s="28">
        <f>ag!M61</f>
        <v>12671.566673321067</v>
      </c>
      <c r="C4" s="28">
        <f>ag!N61</f>
        <v>362.83489100873805</v>
      </c>
      <c r="D4" s="28"/>
      <c r="E4" s="28"/>
      <c r="F4" s="28">
        <f>ag!V61</f>
        <v>0</v>
      </c>
      <c r="G4" s="28"/>
      <c r="H4" s="28"/>
      <c r="I4" s="28">
        <f>ag!AA61</f>
        <v>0</v>
      </c>
      <c r="J4" s="28">
        <f>ag!AB61</f>
        <v>2778506.5793382917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>
        <f>ag!AH61</f>
        <v>7784.2630454358878</v>
      </c>
      <c r="V4" s="28"/>
    </row>
    <row r="5" spans="1:22" s="30" customFormat="1" x14ac:dyDescent="0.3">
      <c r="A5" s="30" t="s">
        <v>406</v>
      </c>
      <c r="B5" s="28">
        <f>ptagfire!S61</f>
        <v>9129.8613278752291</v>
      </c>
      <c r="C5" s="28">
        <f>ptagfire!T61</f>
        <v>651.86923365625989</v>
      </c>
      <c r="D5" s="28"/>
      <c r="E5" s="28">
        <f>ptagfire!V61</f>
        <v>593081.68665467284</v>
      </c>
      <c r="F5" s="28">
        <f>ptagfire!AB61</f>
        <v>3002.6162493791371</v>
      </c>
      <c r="H5" s="28">
        <f>ptagfire!AD61</f>
        <v>0</v>
      </c>
      <c r="I5" s="28">
        <f>ptagfire!AI61</f>
        <v>0</v>
      </c>
      <c r="J5" s="28">
        <f>ptagfire!AJ61</f>
        <v>80364.563993021031</v>
      </c>
      <c r="K5" s="28">
        <f>ptagfire!AL61</f>
        <v>16468.239640686945</v>
      </c>
      <c r="L5" s="28">
        <f>ptagfire!AM61</f>
        <v>1829.8085168617506</v>
      </c>
      <c r="M5" s="28">
        <f>ptagfire!AT61</f>
        <v>6163.6684876946047</v>
      </c>
      <c r="N5" s="28">
        <f>ptagfire!AU61</f>
        <v>7423.6448035740641</v>
      </c>
      <c r="O5" s="28">
        <f>ptagfire!AV61</f>
        <v>6.8106742859953986</v>
      </c>
      <c r="P5" s="28">
        <f>ptagfire!BA61</f>
        <v>28236.45274220821</v>
      </c>
      <c r="Q5" s="28">
        <f>ptagfire!BK61</f>
        <v>10.216041114513226</v>
      </c>
      <c r="R5" s="28">
        <f>ptagfire!BL61</f>
        <v>1123.7626433334858</v>
      </c>
      <c r="S5" s="28">
        <f>ptagfire!BM61</f>
        <v>0.68106800581366955</v>
      </c>
      <c r="T5" s="28">
        <f>ptagfire!BN61</f>
        <v>5636.060905902691</v>
      </c>
      <c r="U5" s="28">
        <f>ptagfire!BO61</f>
        <v>1924.6393657946528</v>
      </c>
      <c r="V5" s="28">
        <f>ptagfire!BP61</f>
        <v>0</v>
      </c>
    </row>
    <row r="6" spans="1:22" x14ac:dyDescent="0.3">
      <c r="A6" s="66" t="s">
        <v>461</v>
      </c>
      <c r="B6" s="28">
        <v>350394.80410377571</v>
      </c>
      <c r="C6" s="28"/>
      <c r="D6" s="28"/>
      <c r="E6" s="28">
        <v>10176551.93009408</v>
      </c>
      <c r="F6" s="28">
        <v>1446179.3236264961</v>
      </c>
      <c r="G6" s="28"/>
      <c r="H6" s="28"/>
      <c r="I6" s="28"/>
      <c r="J6" s="28"/>
      <c r="K6" s="28">
        <v>2012948.4904880025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s="30" customFormat="1" x14ac:dyDescent="0.3">
      <c r="A7" s="30" t="s">
        <v>418</v>
      </c>
      <c r="B7" s="28">
        <f>cmv_c1c2!W61</f>
        <v>0</v>
      </c>
      <c r="C7" s="28">
        <f>cmv_c1c2!X61</f>
        <v>146.10318247368124</v>
      </c>
      <c r="D7" s="28">
        <f>cmv_c1c2!AA61</f>
        <v>1.55558096060318E-2</v>
      </c>
      <c r="E7" s="28">
        <f>cmv_c1c2!AB61</f>
        <v>105887.25396431616</v>
      </c>
      <c r="F7" s="28">
        <f>cmv_c1c2!AH61</f>
        <v>1074.3325778220856</v>
      </c>
      <c r="G7" s="28"/>
      <c r="H7" s="28">
        <f>cmv_c1c2!AI61</f>
        <v>4446.5843023778343</v>
      </c>
      <c r="I7" s="28">
        <f>cmv_c1c2!AN61</f>
        <v>14.448276915063385</v>
      </c>
      <c r="J7" s="28">
        <f>cmv_c1c2!AO61</f>
        <v>308.9825189744621</v>
      </c>
      <c r="K7" s="28">
        <f>cmv_c1c2!AQ61</f>
        <v>500238.82466232695</v>
      </c>
      <c r="L7" s="28">
        <f>cmv_c1c2!AR61</f>
        <v>51135.501561785182</v>
      </c>
      <c r="M7" s="28">
        <f>cmv_c1c2!AY61</f>
        <v>3.1536596341908654</v>
      </c>
      <c r="N7" s="28">
        <f>cmv_c1c2!AZ61</f>
        <v>11863.865108070582</v>
      </c>
      <c r="O7" s="28">
        <f>cmv_c1c2!BA61</f>
        <v>4.0305142218874828</v>
      </c>
      <c r="P7" s="28">
        <f>cmv_c1c2!BF61</f>
        <v>610.93808598462988</v>
      </c>
      <c r="Q7" s="28">
        <f>cmv_c1c2!BP61</f>
        <v>0</v>
      </c>
      <c r="R7" s="28">
        <f>cmv_c1c2!BQ61</f>
        <v>45.381866642127186</v>
      </c>
      <c r="S7" s="28">
        <f>cmv_c1c2!BR61</f>
        <v>6.1534740326108374E-2</v>
      </c>
      <c r="T7" s="28">
        <f>cmv_c1c2!BS61</f>
        <v>570.9037134433371</v>
      </c>
      <c r="U7" s="28">
        <f>cmv_c1c2!BT61</f>
        <v>2215.9489061947615</v>
      </c>
      <c r="V7" s="28">
        <f>cmv_c1c2!BU61</f>
        <v>0</v>
      </c>
    </row>
    <row r="8" spans="1:22" s="30" customFormat="1" x14ac:dyDescent="0.3">
      <c r="A8" s="30" t="s">
        <v>419</v>
      </c>
      <c r="B8" s="28">
        <f>cmv_c3!U61</f>
        <v>0</v>
      </c>
      <c r="C8" s="28">
        <f>cmv_c3!V61</f>
        <v>0.59849767354681505</v>
      </c>
      <c r="D8" s="28"/>
      <c r="E8" s="28">
        <f>cmv_c3!X61</f>
        <v>139712.89332710666</v>
      </c>
      <c r="F8" s="28">
        <f>cmv_c3!AD61</f>
        <v>95.463611239897574</v>
      </c>
      <c r="H8" s="28">
        <f>cmv_c3!AE61</f>
        <v>12554.641555461934</v>
      </c>
      <c r="I8" s="28">
        <f>cmv_c3!AJ61</f>
        <v>0.34586508114907377</v>
      </c>
      <c r="J8" s="28">
        <f>cmv_c3!AK61</f>
        <v>94.715590269756163</v>
      </c>
      <c r="K8" s="28">
        <f>cmv_c3!AM61</f>
        <v>1412915.5757041159</v>
      </c>
      <c r="L8" s="28">
        <f>cmv_c3!AN61</f>
        <v>143950.18786389777</v>
      </c>
      <c r="M8" s="28">
        <f>cmv_c3!AU61</f>
        <v>0</v>
      </c>
      <c r="N8" s="28">
        <f>cmv_c3!AV61</f>
        <v>6699.2636321138161</v>
      </c>
      <c r="O8" s="28">
        <f>cmv_c3!AW61</f>
        <v>73.463163196251884</v>
      </c>
      <c r="P8" s="28">
        <f>cmv_c3!BB61</f>
        <v>8073.8455353841546</v>
      </c>
      <c r="Q8" s="28">
        <f>cmv_c3!BL61</f>
        <v>320.61900476045702</v>
      </c>
      <c r="R8" s="28">
        <f>cmv_c3!BM61</f>
        <v>11402.730622178555</v>
      </c>
      <c r="S8" s="28">
        <f>cmv_c3!BN61</f>
        <v>13.392686255890842</v>
      </c>
      <c r="T8" s="28">
        <f>cmv_c3!BO61</f>
        <v>637552.25779380975</v>
      </c>
      <c r="U8" s="28">
        <f>cmv_c3!BP61</f>
        <v>15929.102264182477</v>
      </c>
      <c r="V8" s="28">
        <f>cmv_c3!BQ61</f>
        <v>0</v>
      </c>
    </row>
    <row r="9" spans="1:22" x14ac:dyDescent="0.3">
      <c r="A9" s="30" t="s">
        <v>216</v>
      </c>
      <c r="B9" s="28">
        <f>nonpt!X61</f>
        <v>6610.5042904007623</v>
      </c>
      <c r="C9" s="28">
        <f>nonpt!Y61</f>
        <v>14487.069667567288</v>
      </c>
      <c r="D9" s="28">
        <f>nonpt!AB61</f>
        <v>446.8071716032278</v>
      </c>
      <c r="E9" s="28">
        <f>nonpt!AC61</f>
        <v>2698866.844521103</v>
      </c>
      <c r="F9" s="28">
        <f>nonpt!AI61</f>
        <v>6406.806747642212</v>
      </c>
      <c r="G9" s="28">
        <f>nonpt!AJ61</f>
        <v>2498.0983008948497</v>
      </c>
      <c r="H9" s="28">
        <f>nonpt!AK61</f>
        <v>0</v>
      </c>
      <c r="I9" s="28">
        <f>nonpt!AP61</f>
        <v>5185.2765173270955</v>
      </c>
      <c r="J9" s="28">
        <f>nonpt!AQ61</f>
        <v>121741.53893066758</v>
      </c>
      <c r="K9" s="28">
        <f>nonpt!AS61</f>
        <v>684856.75157817511</v>
      </c>
      <c r="L9" s="28">
        <f>nonpt!AT61</f>
        <v>76095.205699293016</v>
      </c>
      <c r="M9" s="28">
        <f>nonpt!BA61</f>
        <v>21937.759319251698</v>
      </c>
      <c r="N9" s="28">
        <f>nonpt!BB61</f>
        <v>34953.673123283275</v>
      </c>
      <c r="O9" s="28">
        <f>nonpt!BC61</f>
        <v>401.14508845482419</v>
      </c>
      <c r="P9" s="28">
        <f>nonpt!BH61</f>
        <v>112726.67079981577</v>
      </c>
      <c r="Q9" s="28">
        <f>nonpt!BR61</f>
        <v>20321.384053782087</v>
      </c>
      <c r="R9" s="28">
        <f>nonpt!BS61</f>
        <v>17493.21943202287</v>
      </c>
      <c r="S9" s="28">
        <f>nonpt!BT61</f>
        <v>63.605182407466963</v>
      </c>
      <c r="T9" s="28">
        <f>nonpt!BU61</f>
        <v>162900.28792497667</v>
      </c>
      <c r="U9" s="28">
        <f>nonpt!BV61</f>
        <v>1159073.3066538868</v>
      </c>
      <c r="V9" s="28">
        <f>nonpt!BW61</f>
        <v>2059.390323726077</v>
      </c>
    </row>
    <row r="10" spans="1:22" s="30" customFormat="1" x14ac:dyDescent="0.3">
      <c r="A10" s="30" t="s">
        <v>217</v>
      </c>
      <c r="B10" s="28">
        <f>nonroad!U61</f>
        <v>6282.7995565296205</v>
      </c>
      <c r="C10" s="28">
        <f>nonroad!V61</f>
        <v>34738.533575850284</v>
      </c>
      <c r="D10" s="28"/>
      <c r="E10" s="28">
        <f>nonroad!Y61</f>
        <v>12203695.48845312</v>
      </c>
      <c r="F10" s="28">
        <f>nonroad!AE61</f>
        <v>34483.758076283673</v>
      </c>
      <c r="H10" s="28">
        <f>nonroad!AF61</f>
        <v>9581.5951613141769</v>
      </c>
      <c r="I10" s="28">
        <f>nonroad!AK61</f>
        <v>2747.1228897051706</v>
      </c>
      <c r="J10" s="28">
        <f>nonroad!AL61</f>
        <v>2252.1327842760479</v>
      </c>
      <c r="K10" s="28">
        <f>nonroad!AN61</f>
        <v>1077929.3052305973</v>
      </c>
      <c r="L10" s="28">
        <f>nonroad!AO61</f>
        <v>110188.33924817653</v>
      </c>
      <c r="M10" s="28">
        <f>nonroad!AU61</f>
        <v>85.26680305071713</v>
      </c>
      <c r="N10" s="28">
        <f>nonroad!AV61</f>
        <v>56938.28414518416</v>
      </c>
      <c r="O10" s="28">
        <f>nonroad!AW61</f>
        <v>23.686488930835466</v>
      </c>
      <c r="P10" s="28">
        <f>nonroad!BB61</f>
        <v>6689.3307785159486</v>
      </c>
      <c r="Q10" s="28">
        <f>nonroad!BL61</f>
        <v>60.902031074852324</v>
      </c>
      <c r="R10" s="28">
        <f>nonroad!BM61</f>
        <v>451.64430794185182</v>
      </c>
      <c r="S10" s="28">
        <f>nonroad!BN61</f>
        <v>2.1124540544249912</v>
      </c>
      <c r="T10" s="28">
        <f>nonroad!BO61</f>
        <v>2414.0505983632402</v>
      </c>
      <c r="U10" s="28">
        <f>nonroad!BP61</f>
        <v>370219.10570384905</v>
      </c>
      <c r="V10" s="28">
        <f>nonroad!BQ61</f>
        <v>0</v>
      </c>
    </row>
    <row r="11" spans="1:22" s="30" customFormat="1" x14ac:dyDescent="0.3">
      <c r="A11" s="30" t="s">
        <v>315</v>
      </c>
      <c r="B11" s="28">
        <f>'onroad all'!H62</f>
        <v>7516.1720475628808</v>
      </c>
      <c r="C11" s="28">
        <f>'onroad all'!I62</f>
        <v>48211.877374447788</v>
      </c>
      <c r="D11" s="28"/>
      <c r="E11" s="28">
        <f>'onroad all'!P62</f>
        <v>20446327.223770596</v>
      </c>
      <c r="F11" s="28">
        <f>'onroad all'!AD62</f>
        <v>30962.603275984475</v>
      </c>
      <c r="G11" s="28"/>
      <c r="H11" s="28">
        <f>'onroad all'!AF62</f>
        <v>32367.98565538221</v>
      </c>
      <c r="I11" s="28">
        <f>'onroad all'!AO62</f>
        <v>4111.5797729901878</v>
      </c>
      <c r="J11" s="28">
        <f>'onroad all'!AP62</f>
        <v>101229.68283285556</v>
      </c>
      <c r="K11" s="28">
        <f>'onroad all'!AR62</f>
        <v>3567126.2189588514</v>
      </c>
      <c r="L11" s="28">
        <f>'onroad all'!AS62</f>
        <v>446503.78588056477</v>
      </c>
      <c r="M11" s="28">
        <f>'onroad all'!BB62</f>
        <v>270.18186527641933</v>
      </c>
      <c r="N11" s="28">
        <f>'onroad all'!BC62</f>
        <v>50912.836878131973</v>
      </c>
      <c r="O11" s="28">
        <f>'onroad all'!BD62</f>
        <v>2776.2682915671585</v>
      </c>
      <c r="P11" s="28">
        <f>'onroad all'!BK62</f>
        <v>142592.23310060869</v>
      </c>
      <c r="Q11" s="28">
        <f>'onroad all'!BV62</f>
        <v>1938.4576756985016</v>
      </c>
      <c r="R11" s="28">
        <f>'onroad all'!BW62</f>
        <v>5348.1948660574735</v>
      </c>
      <c r="S11" s="28">
        <f>'onroad all'!BX62</f>
        <v>86.666233235275172</v>
      </c>
      <c r="T11" s="28">
        <f>'onroad all'!BZ62</f>
        <v>27355.697223276326</v>
      </c>
      <c r="U11" s="28">
        <f>'onroad all'!CN62</f>
        <v>598445.3643655706</v>
      </c>
      <c r="V11" s="28"/>
    </row>
    <row r="12" spans="1:22" s="30" customFormat="1" x14ac:dyDescent="0.3">
      <c r="A12" s="30" t="s">
        <v>234</v>
      </c>
      <c r="B12" s="28">
        <f>np_oilgas!W61</f>
        <v>6.9115350296978537</v>
      </c>
      <c r="C12" s="28">
        <f>np_oilgas!X61</f>
        <v>27201.671135756209</v>
      </c>
      <c r="D12" s="28">
        <f>np_oilgas!AA61</f>
        <v>2.2075797013375293</v>
      </c>
      <c r="E12" s="28">
        <f>np_oilgas!AB61</f>
        <v>643843.22933816933</v>
      </c>
      <c r="F12" s="28">
        <f>np_oilgas!AH61</f>
        <v>17646.904681503591</v>
      </c>
      <c r="H12" s="28">
        <f>np_oilgas!AI61</f>
        <v>0</v>
      </c>
      <c r="I12" s="28">
        <f>np_oilgas!AN61</f>
        <v>48.477669424651545</v>
      </c>
      <c r="J12" s="28">
        <f>np_oilgas!AO61</f>
        <v>15.229680451065599</v>
      </c>
      <c r="K12" s="28">
        <f>np_oilgas!AQ61</f>
        <v>610239.64984610118</v>
      </c>
      <c r="L12" s="28">
        <f>np_oilgas!AR61</f>
        <v>67804.401182813221</v>
      </c>
      <c r="M12" s="28">
        <f>np_oilgas!AY61</f>
        <v>0</v>
      </c>
      <c r="N12" s="28">
        <f>np_oilgas!AZ61</f>
        <v>0</v>
      </c>
      <c r="O12" s="28">
        <f>np_oilgas!BA61</f>
        <v>0</v>
      </c>
      <c r="P12" s="28">
        <f>np_oilgas!BF61</f>
        <v>266.55904774698587</v>
      </c>
      <c r="Q12" s="28">
        <f>np_oilgas!BP61</f>
        <v>0</v>
      </c>
      <c r="R12" s="28">
        <f>np_oilgas!BQ61</f>
        <v>4119.1236919987286</v>
      </c>
      <c r="S12" s="28">
        <f>np_oilgas!BR61</f>
        <v>0</v>
      </c>
      <c r="T12" s="28">
        <f>np_oilgas!BS61</f>
        <v>39069.206557567173</v>
      </c>
      <c r="U12" s="28">
        <f>np_oilgas!BT61</f>
        <v>1258344.0898038109</v>
      </c>
      <c r="V12" s="28">
        <f>np_oilgas!BU61</f>
        <v>0</v>
      </c>
    </row>
    <row r="13" spans="1:22" x14ac:dyDescent="0.3">
      <c r="A13" s="30" t="s">
        <v>473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>
        <f>'othafdust 12US1'!AI18</f>
        <v>475.63941656335135</v>
      </c>
      <c r="N13" s="28">
        <f>'othafdust 12US1'!AJ18</f>
        <v>613.44746916319775</v>
      </c>
      <c r="O13" s="28">
        <f>'othafdust 12US1'!AK18</f>
        <v>18707.549848445691</v>
      </c>
      <c r="P13" s="28">
        <f>'othafdust 12US1'!AN18</f>
        <v>1756484.1389999278</v>
      </c>
      <c r="Q13" s="28">
        <f>'othafdust 12US1'!AW18</f>
        <v>70496.683311515968</v>
      </c>
      <c r="R13" s="28">
        <f>'othafdust 12US1'!AX18</f>
        <v>2854.8102928285762</v>
      </c>
      <c r="S13" s="28">
        <f>'othafdust 12US1'!AY18</f>
        <v>1709.7531162818095</v>
      </c>
      <c r="T13" s="28"/>
      <c r="U13" s="28"/>
      <c r="V13" s="28"/>
    </row>
    <row r="14" spans="1:22" x14ac:dyDescent="0.3">
      <c r="A14" s="30" t="s">
        <v>467</v>
      </c>
      <c r="B14" s="28">
        <f>'othar 12US1'!N49</f>
        <v>63903.50247158156</v>
      </c>
      <c r="C14" s="28">
        <f>'othar 12US1'!O49</f>
        <v>34845.033835425595</v>
      </c>
      <c r="D14" s="28"/>
      <c r="E14" s="28">
        <f>'othar 12US1'!Q49</f>
        <v>3193316.7370375935</v>
      </c>
      <c r="F14" s="28">
        <f>'othar 12US1'!W49</f>
        <v>35174.691976227703</v>
      </c>
      <c r="H14" s="28">
        <f>'othar 12US1'!X49</f>
        <v>4532.6479807903906</v>
      </c>
      <c r="I14" s="28">
        <f>'othar 12US1'!AC49</f>
        <v>7201.3965930416534</v>
      </c>
      <c r="J14" s="28">
        <f>'othar 12US1'!AD49</f>
        <v>699863.86180353863</v>
      </c>
      <c r="K14" s="28">
        <f>'othar 12US1'!AF49</f>
        <v>728978.37089525326</v>
      </c>
      <c r="L14" s="28">
        <f>'othar 12US1'!AG49</f>
        <v>76470.274079132258</v>
      </c>
      <c r="M14" s="28">
        <f>'othar 12US1'!AN49</f>
        <v>1172.8036153912367</v>
      </c>
      <c r="N14" s="28">
        <f>'othar 12US1'!AO49</f>
        <v>40645.164637523143</v>
      </c>
      <c r="O14" s="28">
        <f>'othar 12US1'!AP49</f>
        <v>1738.2721430192387</v>
      </c>
      <c r="P14" s="28">
        <f>'othar 12US1'!AU49</f>
        <v>252303.91926984783</v>
      </c>
      <c r="Q14" s="28">
        <f>'othar 12US1'!BE49</f>
        <v>6020.0096708936808</v>
      </c>
      <c r="R14" s="28">
        <f>'othar 12US1'!BF49</f>
        <v>6606.8281282631015</v>
      </c>
      <c r="S14" s="28">
        <f>'othar 12US1'!BG49</f>
        <v>96.987993712600755</v>
      </c>
      <c r="T14" s="28">
        <f>'othar 12US1'!BH49</f>
        <v>42094.417182995603</v>
      </c>
      <c r="U14" s="28">
        <f>'othar 12US1'!BI49</f>
        <v>321379.01994164923</v>
      </c>
      <c r="V14" s="28">
        <f>'othar 12US1'!BJ49</f>
        <v>0.14305329611834683</v>
      </c>
    </row>
    <row r="15" spans="1:22" x14ac:dyDescent="0.3">
      <c r="A15" s="30" t="s">
        <v>464</v>
      </c>
      <c r="B15" s="28">
        <f>'onroad_can 12US1'!N49</f>
        <v>794.41233040724717</v>
      </c>
      <c r="C15" s="28">
        <f>'onroad_can 12US1'!O49</f>
        <v>7452.7015576327158</v>
      </c>
      <c r="D15" s="28"/>
      <c r="E15" s="28">
        <f>'onroad_can 12US1'!Q49</f>
        <v>1903123.4461888121</v>
      </c>
      <c r="F15" s="28">
        <f>'onroad_can 12US1'!W49</f>
        <v>3508.3806982061183</v>
      </c>
      <c r="H15" s="28">
        <f>'onroad_can 12US1'!X49</f>
        <v>3318.9659506495336</v>
      </c>
      <c r="I15" s="28">
        <f>'onroad_can 12US1'!AC49</f>
        <v>61.806474568822395</v>
      </c>
      <c r="J15" s="28">
        <f>'onroad_can 12US1'!AD49</f>
        <v>8152.5649930278651</v>
      </c>
      <c r="K15" s="28">
        <f>'onroad_can 12US1'!AF49</f>
        <v>373387.4582295774</v>
      </c>
      <c r="L15" s="28">
        <f>'onroad_can 12US1'!AG49</f>
        <v>38168.396252363011</v>
      </c>
      <c r="M15" s="28">
        <f>'onroad_can 12US1'!AN49</f>
        <v>12.65055134509495</v>
      </c>
      <c r="N15" s="28">
        <f>'onroad_can 12US1'!AO49</f>
        <v>9191.7978417852773</v>
      </c>
      <c r="O15" s="28">
        <f>'onroad_can 12US1'!AP49</f>
        <v>201.95192138317964</v>
      </c>
      <c r="P15" s="28">
        <f>'onroad_can 12US1'!AU49</f>
        <v>6824.7040604727563</v>
      </c>
      <c r="Q15" s="28">
        <f>'onroad_can 12US1'!BE49</f>
        <v>161.81544844767046</v>
      </c>
      <c r="R15" s="28">
        <f>'onroad_can 12US1'!BF49</f>
        <v>144.59240871487029</v>
      </c>
      <c r="S15" s="28">
        <f>'onroad_can 12US1'!BG49</f>
        <v>5.9522817661226641</v>
      </c>
      <c r="T15" s="28">
        <f>'onroad_can 12US1'!BH49</f>
        <v>1390.3175566615391</v>
      </c>
      <c r="U15" s="28">
        <f>'onroad_can 12US1'!BI49</f>
        <v>51620.380012818066</v>
      </c>
      <c r="V15" s="28">
        <f>'onroad_can 12US1'!BJ49</f>
        <v>0</v>
      </c>
    </row>
    <row r="16" spans="1:22" s="30" customFormat="1" x14ac:dyDescent="0.3">
      <c r="A16" s="30" t="s">
        <v>465</v>
      </c>
      <c r="B16" s="28">
        <f>'onroad_mex 12US1'!U36</f>
        <v>425.45774138049552</v>
      </c>
      <c r="C16" s="28">
        <f>'onroad_mex 12US1'!V36</f>
        <v>3998.5960225541685</v>
      </c>
      <c r="D16" s="28"/>
      <c r="E16" s="28">
        <f>'onroad_mex 12US1'!Y36</f>
        <v>1828101.2294164614</v>
      </c>
      <c r="F16" s="28">
        <f>'onroad_mex 12US1'!AE36</f>
        <v>1633.9167890037729</v>
      </c>
      <c r="H16" s="28">
        <f>'onroad_mex 12US1'!AF36</f>
        <v>3539.289372499853</v>
      </c>
      <c r="I16" s="28">
        <f>'onroad_mex 12US1'!AK36</f>
        <v>241.98744124906216</v>
      </c>
      <c r="J16" s="28">
        <f>'onroad_mex 12US1'!AL36</f>
        <v>2789.381858205104</v>
      </c>
      <c r="K16" s="28">
        <f>'onroad_mex 12US1'!AN36</f>
        <v>380317.33869479207</v>
      </c>
      <c r="L16" s="28">
        <f>'onroad_mex 12US1'!AO36</f>
        <v>58553.393800787097</v>
      </c>
      <c r="M16" s="28">
        <f>'onroad_mex 12US1'!AU36</f>
        <v>11.936095688255836</v>
      </c>
      <c r="N16" s="28">
        <f>'onroad_mex 12US1'!AV36</f>
        <v>4706.6020366132643</v>
      </c>
      <c r="O16" s="28">
        <f>'onroad_mex 12US1'!AW36</f>
        <v>89.334111977302939</v>
      </c>
      <c r="P16" s="28">
        <f>'onroad_mex 12US1'!BB36</f>
        <v>4315.2333439718896</v>
      </c>
      <c r="Q16" s="28">
        <f>'onroad_mex 12US1'!BL36</f>
        <v>52.19756595932926</v>
      </c>
      <c r="R16" s="28">
        <f>'onroad_mex 12US1'!BM36</f>
        <v>2505.6177734370576</v>
      </c>
      <c r="S16" s="28">
        <f>'onroad_mex 12US1'!BN36</f>
        <v>2.622547228583588</v>
      </c>
      <c r="T16" s="28">
        <f>'onroad_mex 12US1'!BO36</f>
        <v>6246.9173746309152</v>
      </c>
      <c r="U16" s="28">
        <f>'onroad_mex 12US1'!BV36</f>
        <v>56871.557727553642</v>
      </c>
      <c r="V16" s="28">
        <f>'onroad_mex 12US1'!BP36</f>
        <v>0</v>
      </c>
    </row>
    <row r="17" spans="1:22" x14ac:dyDescent="0.3">
      <c r="A17" s="30" t="s">
        <v>466</v>
      </c>
      <c r="B17" s="28">
        <f>'othpt 12US1'!Q49</f>
        <v>779.00832232085759</v>
      </c>
      <c r="C17" s="28">
        <f>'othpt 12US1'!R49</f>
        <v>54852.783121545173</v>
      </c>
      <c r="D17" s="28"/>
      <c r="E17" s="28">
        <f>'othpt 12US1'!T49</f>
        <v>1352883.9624721766</v>
      </c>
      <c r="F17" s="28">
        <f>'othpt 12US1'!Z49</f>
        <v>14784.811283566542</v>
      </c>
      <c r="H17" s="28">
        <f>'othpt 12US1'!AA49</f>
        <v>656.80025468744225</v>
      </c>
      <c r="I17" s="28">
        <f>'othpt 12US1'!AF49</f>
        <v>93.95325791508138</v>
      </c>
      <c r="J17" s="28">
        <f>'othpt 12US1'!AG49</f>
        <v>23748.027664562866</v>
      </c>
      <c r="K17" s="28">
        <f>'othpt 12US1'!AI49</f>
        <v>943487.11832963245</v>
      </c>
      <c r="L17" s="28">
        <f>'othpt 12US1'!AJ49</f>
        <v>104175.30163864281</v>
      </c>
      <c r="M17" s="28">
        <f>'othpt 12US1'!AQ49</f>
        <v>1059.3428413106647</v>
      </c>
      <c r="N17" s="28">
        <f>'othpt 12US1'!AR49</f>
        <v>8393.5094857110871</v>
      </c>
      <c r="O17" s="28">
        <f>'othpt 12US1'!AS49</f>
        <v>1600.2008602793296</v>
      </c>
      <c r="P17" s="28">
        <f>'othpt 12US1'!AX49</f>
        <v>57924.2157682947</v>
      </c>
      <c r="Q17" s="28">
        <f>'othpt 12US1'!BH49</f>
        <v>4890.1623117779354</v>
      </c>
      <c r="R17" s="28">
        <f>'othpt 12US1'!BI49</f>
        <v>10114.416233938731</v>
      </c>
      <c r="S17" s="28">
        <f>'othpt 12US1'!BJ49</f>
        <v>538.61863559762685</v>
      </c>
      <c r="T17" s="28">
        <f>'othpt 12US1'!BK49</f>
        <v>1345357.1087651756</v>
      </c>
      <c r="U17" s="28">
        <f>'othpt 12US1'!BL49</f>
        <v>248093.70456714064</v>
      </c>
      <c r="V17" s="28">
        <f>'othpt 12US1'!BM49</f>
        <v>13784.87518971287</v>
      </c>
    </row>
    <row r="18" spans="1:22" s="30" customFormat="1" x14ac:dyDescent="0.3">
      <c r="A18" s="30" t="s">
        <v>233</v>
      </c>
      <c r="B18" s="28">
        <f>ptegu!W61</f>
        <v>6.0228100498087036</v>
      </c>
      <c r="C18" s="28">
        <f>ptegu!X61</f>
        <v>1738.9077610603324</v>
      </c>
      <c r="D18" s="28">
        <f>ptegu!Z61</f>
        <v>286.67669754335049</v>
      </c>
      <c r="E18" s="28">
        <f>ptegu!AA61</f>
        <v>672384.09948325192</v>
      </c>
      <c r="F18" s="28">
        <f>ptegu!AG61</f>
        <v>7923.6810643944127</v>
      </c>
      <c r="G18" s="28">
        <f>ptegu!AH61</f>
        <v>22827.8347778795</v>
      </c>
      <c r="H18" s="28">
        <f>ptegu!AI61</f>
        <v>0</v>
      </c>
      <c r="I18" s="28">
        <f>ptegu!AN61</f>
        <v>2.225097065029789</v>
      </c>
      <c r="J18" s="28">
        <f>ptegu!AO61</f>
        <v>25017.946131543846</v>
      </c>
      <c r="K18" s="28">
        <f>ptegu!AQ61</f>
        <v>1160306.2024762963</v>
      </c>
      <c r="L18" s="28">
        <f>ptegu!AR61</f>
        <v>128922.92022379882</v>
      </c>
      <c r="M18" s="28">
        <f>ptegu!AY61</f>
        <v>989.93002752605037</v>
      </c>
      <c r="N18" s="28">
        <f>ptegu!AZ61</f>
        <v>6714.9806542397873</v>
      </c>
      <c r="O18" s="28">
        <f>ptegu!BA61</f>
        <v>3488.502377488931</v>
      </c>
      <c r="P18" s="28">
        <f>ptegu!BF61</f>
        <v>30391.840603227069</v>
      </c>
      <c r="Q18" s="28">
        <f>ptegu!BP61</f>
        <v>10476.968009953365</v>
      </c>
      <c r="R18" s="28">
        <f>ptegu!BQ61</f>
        <v>14535.632259446838</v>
      </c>
      <c r="S18" s="28">
        <f>ptegu!BR61</f>
        <v>478.20679374566737</v>
      </c>
      <c r="T18" s="28">
        <f>ptegu!BS61</f>
        <v>1544798.8626554604</v>
      </c>
      <c r="U18" s="28">
        <f>ptegu!BT61</f>
        <v>5131.9234799728947</v>
      </c>
      <c r="V18" s="28">
        <f>ptegu!BU61</f>
        <v>35159.37166482085</v>
      </c>
    </row>
    <row r="19" spans="1:22" x14ac:dyDescent="0.3">
      <c r="A19" s="30" t="s">
        <v>376</v>
      </c>
      <c r="B19" s="28">
        <f>ptfire!U61</f>
        <v>217403.2522439867</v>
      </c>
      <c r="C19" s="28">
        <f>ptfire!V61</f>
        <v>51954.37192959652</v>
      </c>
      <c r="D19" s="28"/>
      <c r="E19" s="28">
        <f>ptfire!X61</f>
        <v>23654776.393831182</v>
      </c>
      <c r="F19" s="28">
        <f>ptfire!AD61</f>
        <v>291564.32227975264</v>
      </c>
      <c r="G19" s="28"/>
      <c r="H19" s="28">
        <f>ptfire!AF61</f>
        <v>0</v>
      </c>
      <c r="I19" s="28">
        <f>ptfire!AK61</f>
        <v>43466.483378685065</v>
      </c>
      <c r="J19" s="28">
        <f>ptfire!AL61</f>
        <v>388439.44996370905</v>
      </c>
      <c r="K19" s="28">
        <f>ptfire!AN61</f>
        <v>299912.08523698908</v>
      </c>
      <c r="L19" s="28">
        <f>ptfire!AO61</f>
        <v>33323.566253016957</v>
      </c>
      <c r="M19" s="28">
        <f>ptfire!AV61</f>
        <v>33351.874101236288</v>
      </c>
      <c r="N19" s="28">
        <f>ptfire!AW61</f>
        <v>213283.38596720016</v>
      </c>
      <c r="O19" s="28">
        <f>ptfire!AX61</f>
        <v>903.01114891668612</v>
      </c>
      <c r="P19" s="28">
        <f>ptfire!BC61</f>
        <v>368500.76134982414</v>
      </c>
      <c r="Q19" s="28">
        <f>ptfire!BM61</f>
        <v>1455.2160384454473</v>
      </c>
      <c r="R19" s="28">
        <f>ptfire!BN61</f>
        <v>13523.135561173831</v>
      </c>
      <c r="S19" s="28">
        <f>ptfire!BO61</f>
        <v>921.5800281579078</v>
      </c>
      <c r="T19" s="28">
        <f>ptfire!BP61</f>
        <v>180967.11219931464</v>
      </c>
      <c r="U19" s="28">
        <f>ptfire!BQ61</f>
        <v>73732.295834774966</v>
      </c>
      <c r="V19" s="28">
        <f>ptfire!BR61</f>
        <v>0</v>
      </c>
    </row>
    <row r="20" spans="1:22" s="30" customFormat="1" x14ac:dyDescent="0.3">
      <c r="A20" s="30" t="s">
        <v>463</v>
      </c>
      <c r="B20" s="28">
        <f>'ptfire_othna 12US1'!N59</f>
        <v>40389.379333818644</v>
      </c>
      <c r="C20" s="28">
        <f>'ptfire_othna 12US1'!O59</f>
        <v>7180.7220579062778</v>
      </c>
      <c r="D20" s="28"/>
      <c r="E20" s="28">
        <f>'ptfire_othna 12US1'!Q59</f>
        <v>1147841.1155397291</v>
      </c>
      <c r="F20" s="28">
        <f>'ptfire_othna 12US1'!W59</f>
        <v>32376.752452854376</v>
      </c>
      <c r="G20" s="28"/>
      <c r="H20" s="28">
        <f>'ptfire_othna 12US1'!Y59</f>
        <v>0</v>
      </c>
      <c r="I20" s="28">
        <f>'ptfire_othna 12US1'!AD59</f>
        <v>0</v>
      </c>
      <c r="J20" s="28">
        <f>'ptfire_othna 12US1'!AE59</f>
        <v>20534.546585220611</v>
      </c>
      <c r="K20" s="28">
        <f>'ptfire_othna 12US1'!AG59</f>
        <v>29773.665152418929</v>
      </c>
      <c r="L20" s="28">
        <f>'ptfire_othna 12US1'!AH59</f>
        <v>3308.1889111639512</v>
      </c>
      <c r="M20" s="28">
        <f>'ptfire_othna 12US1'!AO59</f>
        <v>4995.4376369819747</v>
      </c>
      <c r="N20" s="28">
        <f>'ptfire_othna 12US1'!AP59</f>
        <v>10587.791339192638</v>
      </c>
      <c r="O20" s="28">
        <f>'ptfire_othna 12US1'!AQ59</f>
        <v>45.021396121628939</v>
      </c>
      <c r="P20" s="28">
        <f>'ptfire_othna 12US1'!AV59</f>
        <v>19605.36661730766</v>
      </c>
      <c r="Q20" s="28">
        <f>'ptfire_othna 12US1'!BF59</f>
        <v>186.34925342238859</v>
      </c>
      <c r="R20" s="28">
        <f>'ptfire_othna 12US1'!BG59</f>
        <v>1423.0525483561755</v>
      </c>
      <c r="S20" s="28">
        <f>'ptfire_othna 12US1'!BH59</f>
        <v>5.326480431930638</v>
      </c>
      <c r="T20" s="28">
        <f>'ptfire_othna 12US1'!BI59</f>
        <v>9543.14577007546</v>
      </c>
      <c r="U20" s="28">
        <f>'ptfire_othna 12US1'!BJ59</f>
        <v>9649.8717737853058</v>
      </c>
      <c r="V20" s="28">
        <f>'ptfire_othna 12US1'!BK59</f>
        <v>0</v>
      </c>
    </row>
    <row r="21" spans="1:22" x14ac:dyDescent="0.3">
      <c r="A21" s="30" t="s">
        <v>218</v>
      </c>
      <c r="B21" s="28">
        <f>ptnonipm!W61</f>
        <v>7417.0174946108573</v>
      </c>
      <c r="C21" s="28">
        <f>ptnonipm!X61</f>
        <v>24507.192107459134</v>
      </c>
      <c r="D21" s="28">
        <f>ptnonipm!Z61</f>
        <v>3642.9680156874424</v>
      </c>
      <c r="E21" s="28">
        <f>ptnonipm!AA61</f>
        <v>1844091.5891590184</v>
      </c>
      <c r="F21" s="28">
        <f>ptnonipm!AG61</f>
        <v>17873.743898126737</v>
      </c>
      <c r="G21" s="28">
        <f>ptnonipm!AH61</f>
        <v>18370.978010123479</v>
      </c>
      <c r="H21" s="28">
        <f>ptnonipm!AI61</f>
        <v>1144.5858438633697</v>
      </c>
      <c r="I21" s="28">
        <f>ptnonipm!AN61</f>
        <v>946.02316180344292</v>
      </c>
      <c r="J21" s="28">
        <f>ptnonipm!AO61</f>
        <v>61539.132857907098</v>
      </c>
      <c r="K21" s="28">
        <f>ptnonipm!AQ61</f>
        <v>965180.27140351618</v>
      </c>
      <c r="L21" s="28">
        <f>ptnonipm!AR61</f>
        <v>106097.56283988272</v>
      </c>
      <c r="M21" s="28">
        <f>ptnonipm!AY61</f>
        <v>4625.8863002812459</v>
      </c>
      <c r="N21" s="28">
        <f>ptnonipm!AZ61</f>
        <v>16139.038614013432</v>
      </c>
      <c r="O21" s="28">
        <f>ptnonipm!BA61</f>
        <v>4108.9361688270328</v>
      </c>
      <c r="P21" s="28">
        <f>ptnonipm!BF61</f>
        <v>143881.61792576913</v>
      </c>
      <c r="Q21" s="28">
        <f>ptnonipm!BP61</f>
        <v>12126.133101078272</v>
      </c>
      <c r="R21" s="28">
        <f>ptnonipm!BQ61</f>
        <v>32581.483739150262</v>
      </c>
      <c r="S21" s="28">
        <f>ptnonipm!BR61</f>
        <v>1541.1117325274331</v>
      </c>
      <c r="T21" s="28">
        <f>ptnonipm!BS61</f>
        <v>674402.67625659681</v>
      </c>
      <c r="U21" s="28">
        <f>ptnonipm!BT61</f>
        <v>187711.77170358843</v>
      </c>
      <c r="V21" s="28">
        <f>ptnonipm!BU61</f>
        <v>3422.7219848013892</v>
      </c>
    </row>
    <row r="22" spans="1:22" x14ac:dyDescent="0.3">
      <c r="A22" s="30" t="s">
        <v>230</v>
      </c>
      <c r="B22" s="28">
        <f>pt_oilgas!W61</f>
        <v>85.369367805528682</v>
      </c>
      <c r="C22" s="28">
        <f>pt_oilgas!X61</f>
        <v>2072.1113446859031</v>
      </c>
      <c r="D22" s="28">
        <f>pt_oilgas!Z61</f>
        <v>3.4689979719838311</v>
      </c>
      <c r="E22" s="28">
        <f>pt_oilgas!AA61</f>
        <v>228382.5854541171</v>
      </c>
      <c r="F22" s="28">
        <f>pt_oilgas!AG61</f>
        <v>7704.7116958374199</v>
      </c>
      <c r="G22" s="28">
        <f>pt_oilgas!AH61</f>
        <v>6.6564474830781331</v>
      </c>
      <c r="H22" s="28">
        <f>pt_oilgas!AI61</f>
        <v>0</v>
      </c>
      <c r="I22" s="28">
        <f>pt_oilgas!AN61</f>
        <v>2.1368519426543982</v>
      </c>
      <c r="J22" s="28">
        <f>pt_oilgas!AO61</f>
        <v>4384.8126565574266</v>
      </c>
      <c r="K22" s="28">
        <f>pt_oilgas!AQ61</f>
        <v>369024.25630916213</v>
      </c>
      <c r="L22" s="28">
        <f>pt_oilgas!AR61</f>
        <v>41002.870905548989</v>
      </c>
      <c r="M22" s="28">
        <f>pt_oilgas!AY61</f>
        <v>291.72496074386277</v>
      </c>
      <c r="N22" s="28">
        <f>pt_oilgas!AZ61</f>
        <v>971.53787537282562</v>
      </c>
      <c r="O22" s="28">
        <f>pt_oilgas!BA61</f>
        <v>167.29863491431428</v>
      </c>
      <c r="P22" s="28">
        <f>pt_oilgas!BF61</f>
        <v>511.57164712454778</v>
      </c>
      <c r="Q22" s="28">
        <f>pt_oilgas!BP61</f>
        <v>281.39821589730883</v>
      </c>
      <c r="R22" s="28">
        <f>pt_oilgas!BQ61</f>
        <v>1085.3577541293723</v>
      </c>
      <c r="S22" s="28">
        <f>pt_oilgas!BR61</f>
        <v>121.04412098632952</v>
      </c>
      <c r="T22" s="28">
        <f>pt_oilgas!BS61</f>
        <v>42255.674022873143</v>
      </c>
      <c r="U22" s="28">
        <f>pt_oilgas!BT61</f>
        <v>62108.699495616645</v>
      </c>
      <c r="V22" s="28">
        <f>pt_oilgas!BU61</f>
        <v>0.18505073138508779</v>
      </c>
    </row>
    <row r="23" spans="1:22" x14ac:dyDescent="0.3">
      <c r="A23" s="30" t="s">
        <v>390</v>
      </c>
      <c r="B23" s="28">
        <f>rail!U60</f>
        <v>837.8869532236123</v>
      </c>
      <c r="C23" s="28">
        <f>rail!V60</f>
        <v>78.620827761988679</v>
      </c>
      <c r="D23" s="28"/>
      <c r="E23" s="28">
        <f>rail!Y60</f>
        <v>118673.83333010026</v>
      </c>
      <c r="F23" s="28">
        <f>rail!AE60</f>
        <v>1192.6558195156103</v>
      </c>
      <c r="G23" s="28"/>
      <c r="H23" s="28">
        <f>rail!AF60</f>
        <v>5394.4176377432914</v>
      </c>
      <c r="I23" s="28">
        <f>rail!AK60</f>
        <v>51.588899863242233</v>
      </c>
      <c r="J23" s="28">
        <f>rail!AL60</f>
        <v>363.66305695211287</v>
      </c>
      <c r="K23" s="28">
        <f>rail!AN60</f>
        <v>606872.06266459881</v>
      </c>
      <c r="L23" s="28">
        <f>rail!AO60</f>
        <v>62035.82040825305</v>
      </c>
      <c r="M23" s="28">
        <f>rail!AV60</f>
        <v>3.9367003341644677</v>
      </c>
      <c r="N23" s="28">
        <f>rail!AW60</f>
        <v>14809.674024740356</v>
      </c>
      <c r="O23" s="28">
        <f>rail!AX60</f>
        <v>5.0312968228894759</v>
      </c>
      <c r="P23" s="28">
        <f>rail!BC60</f>
        <v>1578.2120560561493</v>
      </c>
      <c r="Q23" s="28">
        <f>rail!BM60</f>
        <v>0</v>
      </c>
      <c r="R23" s="28">
        <f>rail!BN60</f>
        <v>56.650070819734559</v>
      </c>
      <c r="S23" s="28">
        <f>rail!BO60</f>
        <v>7.6813609296092725E-2</v>
      </c>
      <c r="T23" s="28">
        <f>rail!BP60</f>
        <v>701.92729487001907</v>
      </c>
      <c r="U23" s="28">
        <f>rail!BQ60</f>
        <v>7175.7419818623439</v>
      </c>
      <c r="V23" s="28">
        <f>rail!BR60</f>
        <v>0</v>
      </c>
    </row>
    <row r="24" spans="1:22" x14ac:dyDescent="0.3">
      <c r="A24" s="30" t="s">
        <v>219</v>
      </c>
      <c r="B24" s="28">
        <f>rwc!V61</f>
        <v>61210.088233396498</v>
      </c>
      <c r="C24" s="28">
        <f>rwc!W61</f>
        <v>16824.47323145916</v>
      </c>
      <c r="D24" s="28">
        <f>rwc!Z61</f>
        <v>61.577040235099403</v>
      </c>
      <c r="E24" s="28">
        <f>rwc!AA61</f>
        <v>2113071.279514485</v>
      </c>
      <c r="F24" s="28">
        <f>rwc!AG61</f>
        <v>15857.497484521402</v>
      </c>
      <c r="H24" s="28">
        <f>rwc!AH61</f>
        <v>0</v>
      </c>
      <c r="I24" s="28">
        <f>rwc!AM61</f>
        <v>1993.5031202329571</v>
      </c>
      <c r="J24" s="28">
        <f>rwc!AN61</f>
        <v>15456.325435913208</v>
      </c>
      <c r="K24" s="28">
        <f>rwc!AP61</f>
        <v>27641.009150320704</v>
      </c>
      <c r="L24" s="28">
        <f>rwc!AQ61</f>
        <v>3071.223311075546</v>
      </c>
      <c r="M24" s="28">
        <f>rwc!AX61</f>
        <v>937.24061685081608</v>
      </c>
      <c r="N24" s="28">
        <f>rwc!AY61</f>
        <v>17638.456788851781</v>
      </c>
      <c r="O24" s="28">
        <f>rwc!AZ61</f>
        <v>28.449126045313861</v>
      </c>
      <c r="P24" s="28">
        <f>rwc!BE61</f>
        <v>522.69357079343615</v>
      </c>
      <c r="Q24" s="28">
        <f>rwc!BO61</f>
        <v>107.4744770890906</v>
      </c>
      <c r="R24" s="28">
        <f>rwc!BP61</f>
        <v>1296.0156799733033</v>
      </c>
      <c r="S24" s="28">
        <f>rwc!BQ61</f>
        <v>0</v>
      </c>
      <c r="T24" s="28">
        <f>rwc!BR61</f>
        <v>7731.3558254340505</v>
      </c>
      <c r="U24" s="28">
        <f>rwc!BS61</f>
        <v>1751.154797366632</v>
      </c>
      <c r="V24" s="28">
        <f>rwc!BT61</f>
        <v>0</v>
      </c>
    </row>
    <row r="25" spans="1:22" x14ac:dyDescent="0.3">
      <c r="A25" s="28" t="s">
        <v>451</v>
      </c>
      <c r="B25" s="28"/>
      <c r="C25" s="28"/>
      <c r="D25" s="34">
        <v>79027.682927232498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x14ac:dyDescent="0.3">
      <c r="A26" s="3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5"/>
      <c r="U26" s="35"/>
      <c r="V26" s="35"/>
    </row>
    <row r="27" spans="1:22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x14ac:dyDescent="0.3">
      <c r="A28" s="36" t="s">
        <v>222</v>
      </c>
      <c r="B28" s="28">
        <f>SUM(B3:B25)</f>
        <v>785864.01683707698</v>
      </c>
      <c r="C28" s="28">
        <f t="shared" ref="C28:V28" si="0">SUM(C3:C25)</f>
        <v>331306.07135552075</v>
      </c>
      <c r="D28" s="28">
        <f t="shared" si="0"/>
        <v>83471.403985784549</v>
      </c>
      <c r="E28" s="28">
        <f t="shared" si="0"/>
        <v>85064612.821550086</v>
      </c>
      <c r="F28" s="28">
        <f t="shared" si="0"/>
        <v>1969446.9742883579</v>
      </c>
      <c r="G28" s="28">
        <f t="shared" si="0"/>
        <v>43703.567536380913</v>
      </c>
      <c r="H28" s="28">
        <f t="shared" si="0"/>
        <v>77537.513714770044</v>
      </c>
      <c r="I28" s="28">
        <f t="shared" si="0"/>
        <v>66168.35526781033</v>
      </c>
      <c r="J28" s="28">
        <f t="shared" si="0"/>
        <v>4334803.1386759449</v>
      </c>
      <c r="K28" s="28">
        <f t="shared" si="0"/>
        <v>15767602.894651415</v>
      </c>
      <c r="L28" s="28">
        <f t="shared" si="0"/>
        <v>1552636.7485770574</v>
      </c>
      <c r="M28" s="28">
        <f t="shared" si="0"/>
        <v>77841.220561270602</v>
      </c>
      <c r="N28" s="28">
        <f t="shared" si="0"/>
        <v>518364.62175967795</v>
      </c>
      <c r="O28" s="28">
        <f t="shared" si="0"/>
        <v>72514.857120904824</v>
      </c>
      <c r="P28" s="28">
        <f t="shared" si="0"/>
        <v>8284548.7844319195</v>
      </c>
      <c r="Q28" s="28">
        <f t="shared" si="0"/>
        <v>279007.96407940437</v>
      </c>
      <c r="R28" s="28">
        <f t="shared" si="0"/>
        <v>134512.34741409111</v>
      </c>
      <c r="S28" s="28">
        <f t="shared" si="0"/>
        <v>8895.375168618275</v>
      </c>
      <c r="T28" s="28">
        <f t="shared" si="0"/>
        <v>4730987.9796214271</v>
      </c>
      <c r="U28" s="28">
        <f t="shared" ref="U28" si="1">SUM(U3:U25)</f>
        <v>4439161.9414248532</v>
      </c>
      <c r="V28" s="28">
        <f t="shared" si="0"/>
        <v>54426.687267088695</v>
      </c>
    </row>
    <row r="29" spans="1:22" x14ac:dyDescent="0.3">
      <c r="A29" s="36" t="s">
        <v>314</v>
      </c>
      <c r="B29" s="28">
        <f>SUM(B3:B24)-B6-B14-B15-B17</f>
        <v>369992.28960899159</v>
      </c>
      <c r="C29" s="28">
        <f t="shared" ref="C29:V29" si="2">SUM(C3:C24)-C6-C14-C15-C17</f>
        <v>234155.55284091725</v>
      </c>
      <c r="D29" s="28">
        <f t="shared" si="2"/>
        <v>4443.7210585520479</v>
      </c>
      <c r="E29" s="28">
        <f t="shared" si="2"/>
        <v>68438736.745757431</v>
      </c>
      <c r="F29" s="28">
        <f t="shared" si="2"/>
        <v>469799.76670386142</v>
      </c>
      <c r="G29" s="28">
        <f t="shared" si="2"/>
        <v>43703.567536380913</v>
      </c>
      <c r="H29" s="28">
        <f>SUM(H3:H24)-H6-H14-H15-H17</f>
        <v>69029.099528642662</v>
      </c>
      <c r="I29" s="28">
        <f t="shared" si="2"/>
        <v>58811.198942284769</v>
      </c>
      <c r="J29" s="28">
        <f t="shared" si="2"/>
        <v>3603038.6842148155</v>
      </c>
      <c r="K29" s="28">
        <f>SUM(K3:K24)-K6-K14-K15-K17</f>
        <v>11708801.456708949</v>
      </c>
      <c r="L29" s="28">
        <f t="shared" si="2"/>
        <v>1333822.7766069192</v>
      </c>
      <c r="M29" s="28">
        <f t="shared" si="2"/>
        <v>75596.423553223605</v>
      </c>
      <c r="N29" s="28">
        <f t="shared" si="2"/>
        <v>460134.14979465841</v>
      </c>
      <c r="O29" s="28">
        <f t="shared" si="2"/>
        <v>68974.432196223075</v>
      </c>
      <c r="P29" s="28">
        <f t="shared" si="2"/>
        <v>7967495.9453333048</v>
      </c>
      <c r="Q29" s="28">
        <f t="shared" si="2"/>
        <v>267935.97664828511</v>
      </c>
      <c r="R29" s="28">
        <f t="shared" si="2"/>
        <v>117646.51064317441</v>
      </c>
      <c r="S29" s="28">
        <f t="shared" si="2"/>
        <v>8253.8162575419265</v>
      </c>
      <c r="T29" s="28">
        <f t="shared" si="2"/>
        <v>3342146.1361165941</v>
      </c>
      <c r="U29" s="28">
        <f t="shared" ref="U29" si="3">SUM(U3:U24)-U6-U14-U15-U17</f>
        <v>3818068.8369032452</v>
      </c>
      <c r="V29" s="28">
        <f t="shared" si="2"/>
        <v>40641.669024079711</v>
      </c>
    </row>
    <row r="30" spans="1:22" x14ac:dyDescent="0.3">
      <c r="A30" s="33" t="s">
        <v>223</v>
      </c>
      <c r="B30" s="28">
        <v>518477</v>
      </c>
      <c r="C30" s="28">
        <v>208431</v>
      </c>
      <c r="D30" s="28">
        <v>79956</v>
      </c>
      <c r="E30" s="28">
        <v>54118134</v>
      </c>
      <c r="F30" s="28">
        <v>1611363</v>
      </c>
      <c r="G30" s="28">
        <v>4302</v>
      </c>
      <c r="H30" s="28">
        <v>63304</v>
      </c>
      <c r="I30" s="28">
        <v>23690</v>
      </c>
      <c r="J30" s="28">
        <v>3633397</v>
      </c>
      <c r="K30" s="28">
        <v>10880708</v>
      </c>
      <c r="L30" s="28">
        <v>1020811</v>
      </c>
      <c r="M30" s="28">
        <v>35217</v>
      </c>
      <c r="N30" s="28">
        <v>276068</v>
      </c>
      <c r="O30" s="28">
        <v>73204</v>
      </c>
      <c r="P30" s="28">
        <v>8518169</v>
      </c>
      <c r="Q30" s="28">
        <v>294726</v>
      </c>
      <c r="R30" s="28">
        <v>54057</v>
      </c>
      <c r="S30" s="28">
        <v>7107</v>
      </c>
      <c r="T30" s="28">
        <v>513716</v>
      </c>
      <c r="U30" s="28">
        <v>3758793</v>
      </c>
      <c r="V30" s="28">
        <v>4991</v>
      </c>
    </row>
    <row r="31" spans="1:22" s="30" customFormat="1" x14ac:dyDescent="0.3">
      <c r="A31" s="33" t="s">
        <v>422</v>
      </c>
      <c r="B31" s="28">
        <f>B8</f>
        <v>0</v>
      </c>
      <c r="C31" s="28">
        <f t="shared" ref="C31:V31" si="4">C8</f>
        <v>0.59849767354681505</v>
      </c>
      <c r="D31" s="28">
        <f t="shared" si="4"/>
        <v>0</v>
      </c>
      <c r="E31" s="28">
        <f t="shared" si="4"/>
        <v>139712.89332710666</v>
      </c>
      <c r="F31" s="28">
        <f t="shared" si="4"/>
        <v>95.463611239897574</v>
      </c>
      <c r="G31" s="28">
        <f t="shared" si="4"/>
        <v>0</v>
      </c>
      <c r="H31" s="28">
        <f t="shared" si="4"/>
        <v>12554.641555461934</v>
      </c>
      <c r="I31" s="28">
        <f t="shared" si="4"/>
        <v>0.34586508114907377</v>
      </c>
      <c r="J31" s="28">
        <f t="shared" si="4"/>
        <v>94.715590269756163</v>
      </c>
      <c r="K31" s="28">
        <f t="shared" si="4"/>
        <v>1412915.5757041159</v>
      </c>
      <c r="L31" s="28">
        <f t="shared" si="4"/>
        <v>143950.18786389777</v>
      </c>
      <c r="M31" s="28">
        <f t="shared" si="4"/>
        <v>0</v>
      </c>
      <c r="N31" s="28">
        <f t="shared" si="4"/>
        <v>6699.2636321138161</v>
      </c>
      <c r="O31" s="28">
        <f t="shared" si="4"/>
        <v>73.463163196251884</v>
      </c>
      <c r="P31" s="28">
        <f t="shared" si="4"/>
        <v>8073.8455353841546</v>
      </c>
      <c r="Q31" s="28">
        <f t="shared" si="4"/>
        <v>320.61900476045702</v>
      </c>
      <c r="R31" s="28">
        <f t="shared" si="4"/>
        <v>11402.730622178555</v>
      </c>
      <c r="S31" s="28">
        <f t="shared" si="4"/>
        <v>13.392686255890842</v>
      </c>
      <c r="T31" s="28">
        <f t="shared" si="4"/>
        <v>637552.25779380975</v>
      </c>
      <c r="U31" s="28">
        <f t="shared" si="4"/>
        <v>15929.102264182477</v>
      </c>
      <c r="V31" s="28">
        <f t="shared" si="4"/>
        <v>0</v>
      </c>
    </row>
    <row r="32" spans="1:22" s="30" customFormat="1" x14ac:dyDescent="0.3">
      <c r="A32" s="34" t="s">
        <v>417</v>
      </c>
      <c r="B32" s="28">
        <f>B18</f>
        <v>6.0228100498087036</v>
      </c>
      <c r="C32" s="28">
        <f t="shared" ref="C32:V32" si="5">C18</f>
        <v>1738.9077610603324</v>
      </c>
      <c r="D32" s="28">
        <f t="shared" si="5"/>
        <v>286.67669754335049</v>
      </c>
      <c r="E32" s="28">
        <f t="shared" si="5"/>
        <v>672384.09948325192</v>
      </c>
      <c r="F32" s="28">
        <f t="shared" si="5"/>
        <v>7923.6810643944127</v>
      </c>
      <c r="G32" s="28">
        <f t="shared" si="5"/>
        <v>22827.8347778795</v>
      </c>
      <c r="H32" s="28">
        <f t="shared" si="5"/>
        <v>0</v>
      </c>
      <c r="I32" s="28">
        <f t="shared" si="5"/>
        <v>2.225097065029789</v>
      </c>
      <c r="J32" s="28">
        <f t="shared" si="5"/>
        <v>25017.946131543846</v>
      </c>
      <c r="K32" s="28">
        <f t="shared" si="5"/>
        <v>1160306.2024762963</v>
      </c>
      <c r="L32" s="28">
        <f t="shared" si="5"/>
        <v>128922.92022379882</v>
      </c>
      <c r="M32" s="28">
        <f t="shared" si="5"/>
        <v>989.93002752605037</v>
      </c>
      <c r="N32" s="28">
        <f t="shared" si="5"/>
        <v>6714.9806542397873</v>
      </c>
      <c r="O32" s="28">
        <f t="shared" si="5"/>
        <v>3488.502377488931</v>
      </c>
      <c r="P32" s="28">
        <f t="shared" si="5"/>
        <v>30391.840603227069</v>
      </c>
      <c r="Q32" s="28">
        <f t="shared" si="5"/>
        <v>10476.968009953365</v>
      </c>
      <c r="R32" s="28">
        <f t="shared" si="5"/>
        <v>14535.632259446838</v>
      </c>
      <c r="S32" s="28">
        <f t="shared" si="5"/>
        <v>478.20679374566737</v>
      </c>
      <c r="T32" s="28">
        <f t="shared" si="5"/>
        <v>1544798.8626554604</v>
      </c>
      <c r="U32" s="28">
        <f t="shared" si="5"/>
        <v>5131.9234799728947</v>
      </c>
      <c r="V32" s="28">
        <f t="shared" si="5"/>
        <v>35159.37166482085</v>
      </c>
    </row>
    <row r="33" spans="1:22" x14ac:dyDescent="0.3">
      <c r="A33" s="67" t="s">
        <v>413</v>
      </c>
      <c r="B33" s="28">
        <v>2080.6035681806907</v>
      </c>
      <c r="C33" s="28">
        <v>12744.221491647239</v>
      </c>
      <c r="D33" s="28">
        <v>3236.0507406978732</v>
      </c>
      <c r="E33" s="28">
        <v>1290640.7844045041</v>
      </c>
      <c r="F33" s="28">
        <v>9875.8609820488655</v>
      </c>
      <c r="G33" s="28">
        <v>17274.339948301615</v>
      </c>
      <c r="H33" s="28">
        <v>0.35229463450123183</v>
      </c>
      <c r="I33" s="28">
        <v>416.88172669852349</v>
      </c>
      <c r="J33" s="28">
        <v>48013.276233623794</v>
      </c>
      <c r="K33" s="28">
        <v>747211.16420575744</v>
      </c>
      <c r="L33" s="28">
        <v>83023.158451693977</v>
      </c>
      <c r="M33" s="28">
        <v>3903.3306326713955</v>
      </c>
      <c r="N33" s="28">
        <v>6775.0282467192465</v>
      </c>
      <c r="O33" s="28">
        <v>3334.5083968540043</v>
      </c>
      <c r="P33" s="28">
        <v>93436.917497533577</v>
      </c>
      <c r="Q33" s="28">
        <v>9232.3594415692496</v>
      </c>
      <c r="R33" s="28">
        <v>28468.879004833634</v>
      </c>
      <c r="S33" s="28">
        <v>799.07990101247265</v>
      </c>
      <c r="T33" s="28">
        <v>639587.08311976062</v>
      </c>
      <c r="U33" s="28">
        <v>85267.509799765205</v>
      </c>
      <c r="V33" s="28">
        <v>3319.7670816867562</v>
      </c>
    </row>
    <row r="34" spans="1:22" s="30" customFormat="1" x14ac:dyDescent="0.3">
      <c r="A34" s="33" t="s">
        <v>414</v>
      </c>
      <c r="B34" s="28">
        <v>67.812733841498698</v>
      </c>
      <c r="C34" s="28">
        <v>1218.4161302049747</v>
      </c>
      <c r="D34" s="28">
        <v>3.3866166082992994</v>
      </c>
      <c r="E34" s="28">
        <v>201324.84112942783</v>
      </c>
      <c r="F34" s="28">
        <v>6721.493458996787</v>
      </c>
      <c r="G34" s="28">
        <v>4.8908370023754806</v>
      </c>
      <c r="H34" s="28">
        <v>0</v>
      </c>
      <c r="I34" s="28">
        <v>0.84433614036442406</v>
      </c>
      <c r="J34" s="28">
        <v>4346.0903784784805</v>
      </c>
      <c r="K34" s="28">
        <v>336148.17484857002</v>
      </c>
      <c r="L34" s="28">
        <v>37349.798332203463</v>
      </c>
      <c r="M34" s="28">
        <v>262.181473459107</v>
      </c>
      <c r="N34" s="28">
        <v>873.13800382501915</v>
      </c>
      <c r="O34" s="28">
        <v>150.30385202577204</v>
      </c>
      <c r="P34" s="28">
        <v>399.2179103490468</v>
      </c>
      <c r="Q34" s="28">
        <v>248.53927258497441</v>
      </c>
      <c r="R34" s="28">
        <v>954.63615469832507</v>
      </c>
      <c r="S34" s="28">
        <v>86.570269570153826</v>
      </c>
      <c r="T34" s="28">
        <v>37383.073132822967</v>
      </c>
      <c r="U34" s="28">
        <v>20900.186918103806</v>
      </c>
      <c r="V34" s="28">
        <v>0.18428539272584976</v>
      </c>
    </row>
    <row r="35" spans="1:22" x14ac:dyDescent="0.3">
      <c r="A35" s="33" t="s">
        <v>416</v>
      </c>
      <c r="B35" s="28">
        <f>B17</f>
        <v>779.00832232085759</v>
      </c>
      <c r="C35" s="28">
        <f t="shared" ref="C35:V35" si="6">C17</f>
        <v>54852.783121545173</v>
      </c>
      <c r="D35" s="28">
        <f t="shared" si="6"/>
        <v>0</v>
      </c>
      <c r="E35" s="28">
        <f t="shared" si="6"/>
        <v>1352883.9624721766</v>
      </c>
      <c r="F35" s="28">
        <f t="shared" si="6"/>
        <v>14784.811283566542</v>
      </c>
      <c r="G35" s="28">
        <f t="shared" si="6"/>
        <v>0</v>
      </c>
      <c r="H35" s="28">
        <f t="shared" si="6"/>
        <v>656.80025468744225</v>
      </c>
      <c r="I35" s="28">
        <f t="shared" si="6"/>
        <v>93.95325791508138</v>
      </c>
      <c r="J35" s="28">
        <f t="shared" si="6"/>
        <v>23748.027664562866</v>
      </c>
      <c r="K35" s="28">
        <f t="shared" si="6"/>
        <v>943487.11832963245</v>
      </c>
      <c r="L35" s="28">
        <f t="shared" si="6"/>
        <v>104175.30163864281</v>
      </c>
      <c r="M35" s="28">
        <f t="shared" si="6"/>
        <v>1059.3428413106647</v>
      </c>
      <c r="N35" s="28">
        <f t="shared" si="6"/>
        <v>8393.5094857110871</v>
      </c>
      <c r="O35" s="28">
        <f t="shared" si="6"/>
        <v>1600.2008602793296</v>
      </c>
      <c r="P35" s="28">
        <f t="shared" si="6"/>
        <v>57924.2157682947</v>
      </c>
      <c r="Q35" s="28">
        <f t="shared" si="6"/>
        <v>4890.1623117779354</v>
      </c>
      <c r="R35" s="28">
        <f t="shared" si="6"/>
        <v>10114.416233938731</v>
      </c>
      <c r="S35" s="28">
        <f t="shared" si="6"/>
        <v>538.61863559762685</v>
      </c>
      <c r="T35" s="28">
        <f t="shared" si="6"/>
        <v>1345357.1087651756</v>
      </c>
      <c r="U35" s="28">
        <f t="shared" si="6"/>
        <v>248093.70456714064</v>
      </c>
      <c r="V35" s="28">
        <f t="shared" si="6"/>
        <v>13784.87518971287</v>
      </c>
    </row>
    <row r="36" spans="1:22" x14ac:dyDescent="0.3">
      <c r="A36" s="28" t="s">
        <v>400</v>
      </c>
      <c r="B36" s="28">
        <f>B19+B20</f>
        <v>257792.63157780535</v>
      </c>
      <c r="C36" s="28">
        <f t="shared" ref="C36:V36" si="7">C19+C20</f>
        <v>59135.093987502798</v>
      </c>
      <c r="D36" s="28">
        <f t="shared" si="7"/>
        <v>0</v>
      </c>
      <c r="E36" s="28">
        <f t="shared" si="7"/>
        <v>24802617.509370912</v>
      </c>
      <c r="F36" s="28">
        <f t="shared" si="7"/>
        <v>323941.074732607</v>
      </c>
      <c r="G36" s="28">
        <f t="shared" si="7"/>
        <v>0</v>
      </c>
      <c r="H36" s="28">
        <f t="shared" si="7"/>
        <v>0</v>
      </c>
      <c r="I36" s="28">
        <f t="shared" si="7"/>
        <v>43466.483378685065</v>
      </c>
      <c r="J36" s="28">
        <f t="shared" si="7"/>
        <v>408973.99654892966</v>
      </c>
      <c r="K36" s="28">
        <f t="shared" si="7"/>
        <v>329685.75038940803</v>
      </c>
      <c r="L36" s="28">
        <f t="shared" si="7"/>
        <v>36631.755164180911</v>
      </c>
      <c r="M36" s="28">
        <f>M19+M20</f>
        <v>38347.311738218261</v>
      </c>
      <c r="N36" s="28">
        <f t="shared" si="7"/>
        <v>223871.17730639278</v>
      </c>
      <c r="O36" s="28">
        <f t="shared" si="7"/>
        <v>948.03254503831511</v>
      </c>
      <c r="P36" s="28">
        <f t="shared" si="7"/>
        <v>388106.12796713179</v>
      </c>
      <c r="Q36" s="28">
        <f t="shared" si="7"/>
        <v>1641.5652918678359</v>
      </c>
      <c r="R36" s="28">
        <f t="shared" si="7"/>
        <v>14946.188109530007</v>
      </c>
      <c r="S36" s="28">
        <f t="shared" si="7"/>
        <v>926.9065085898385</v>
      </c>
      <c r="T36" s="28">
        <f t="shared" si="7"/>
        <v>190510.25796939011</v>
      </c>
      <c r="U36" s="28">
        <f t="shared" si="7"/>
        <v>83382.167608560267</v>
      </c>
      <c r="V36" s="28">
        <f t="shared" si="7"/>
        <v>0</v>
      </c>
    </row>
    <row r="37" spans="1:22" x14ac:dyDescent="0.3">
      <c r="A37" s="36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x14ac:dyDescent="0.3">
      <c r="A38" s="36" t="s">
        <v>224</v>
      </c>
      <c r="B38" s="28">
        <f>+B30+B32+B33+B34+B35+B36+B31</f>
        <v>779203.07901219826</v>
      </c>
      <c r="C38" s="28">
        <f t="shared" ref="C38:V38" si="8">+C30+C32+C33+C34+C35+C36+C31</f>
        <v>338121.02098963404</v>
      </c>
      <c r="D38" s="28">
        <f t="shared" si="8"/>
        <v>83482.114054849531</v>
      </c>
      <c r="E38" s="28">
        <f t="shared" si="8"/>
        <v>82577698.090187371</v>
      </c>
      <c r="F38" s="28">
        <f t="shared" si="8"/>
        <v>1974705.3851328532</v>
      </c>
      <c r="G38" s="28">
        <f t="shared" si="8"/>
        <v>44409.065563183489</v>
      </c>
      <c r="H38" s="28">
        <f t="shared" si="8"/>
        <v>76515.794104783883</v>
      </c>
      <c r="I38" s="28">
        <f t="shared" si="8"/>
        <v>67670.733661585225</v>
      </c>
      <c r="J38" s="28">
        <f t="shared" si="8"/>
        <v>4143591.0525474083</v>
      </c>
      <c r="K38" s="28">
        <f t="shared" si="8"/>
        <v>15810461.985953782</v>
      </c>
      <c r="L38" s="28">
        <f t="shared" si="8"/>
        <v>1554864.1216744178</v>
      </c>
      <c r="M38" s="28">
        <f t="shared" si="8"/>
        <v>79779.096713185485</v>
      </c>
      <c r="N38" s="28">
        <f t="shared" si="8"/>
        <v>529395.09732900176</v>
      </c>
      <c r="O38" s="28">
        <f t="shared" si="8"/>
        <v>82799.011194882594</v>
      </c>
      <c r="P38" s="28">
        <f t="shared" si="8"/>
        <v>9096501.1652819216</v>
      </c>
      <c r="Q38" s="28">
        <f t="shared" si="8"/>
        <v>321536.21333251381</v>
      </c>
      <c r="R38" s="28">
        <f t="shared" si="8"/>
        <v>134479.48238462608</v>
      </c>
      <c r="S38" s="28">
        <f t="shared" si="8"/>
        <v>9949.7747947716489</v>
      </c>
      <c r="T38" s="28">
        <f t="shared" si="8"/>
        <v>4908904.6434364188</v>
      </c>
      <c r="U38" s="28">
        <f t="shared" si="8"/>
        <v>4217497.5946377255</v>
      </c>
      <c r="V38" s="28">
        <f t="shared" si="8"/>
        <v>57255.198221613195</v>
      </c>
    </row>
    <row r="39" spans="1:22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x14ac:dyDescent="0.3">
      <c r="A40" s="28" t="s">
        <v>225</v>
      </c>
      <c r="B40" s="32">
        <f t="shared" ref="B40:V40" si="9">(B38-B28)/B38</f>
        <v>-8.5483977210701577E-3</v>
      </c>
      <c r="C40" s="32">
        <f t="shared" si="9"/>
        <v>2.0155356251341204E-2</v>
      </c>
      <c r="D40" s="32">
        <f t="shared" si="9"/>
        <v>1.2829178065550055E-4</v>
      </c>
      <c r="E40" s="32">
        <f t="shared" si="9"/>
        <v>-3.0116057832547321E-2</v>
      </c>
      <c r="F40" s="32">
        <f t="shared" si="9"/>
        <v>2.6628837314592703E-3</v>
      </c>
      <c r="G40" s="32">
        <f t="shared" si="9"/>
        <v>1.5886351533310705E-2</v>
      </c>
      <c r="H40" s="32">
        <f t="shared" si="9"/>
        <v>-1.3353055038375165E-2</v>
      </c>
      <c r="I40" s="32">
        <f t="shared" si="9"/>
        <v>2.2201301988066871E-2</v>
      </c>
      <c r="J40" s="32">
        <f t="shared" si="9"/>
        <v>-4.61464666043679E-2</v>
      </c>
      <c r="K40" s="32">
        <f t="shared" si="9"/>
        <v>2.7108057525734226E-3</v>
      </c>
      <c r="L40" s="32">
        <f t="shared" si="9"/>
        <v>1.4325194506139424E-3</v>
      </c>
      <c r="M40" s="32">
        <f t="shared" si="9"/>
        <v>2.429052510937493E-2</v>
      </c>
      <c r="N40" s="32">
        <f t="shared" si="9"/>
        <v>2.083599871811569E-2</v>
      </c>
      <c r="O40" s="32">
        <f t="shared" si="9"/>
        <v>0.12420624262978378</v>
      </c>
      <c r="P40" s="32">
        <f t="shared" si="9"/>
        <v>8.9259855640862543E-2</v>
      </c>
      <c r="Q40" s="32">
        <f t="shared" si="9"/>
        <v>0.13226581482792185</v>
      </c>
      <c r="R40" s="32">
        <f t="shared" si="9"/>
        <v>-2.443869420245922E-4</v>
      </c>
      <c r="S40" s="32">
        <f t="shared" si="9"/>
        <v>0.10597221021599744</v>
      </c>
      <c r="T40" s="32">
        <f t="shared" si="9"/>
        <v>3.6243658562991221E-2</v>
      </c>
      <c r="U40" s="32">
        <f t="shared" si="9"/>
        <v>-5.2558262764384148E-2</v>
      </c>
      <c r="V40" s="32">
        <f t="shared" si="9"/>
        <v>4.9401819264975812E-2</v>
      </c>
    </row>
    <row r="41" spans="1:22" x14ac:dyDescent="0.3">
      <c r="A41" s="30"/>
      <c r="B41" s="69" t="s">
        <v>379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x14ac:dyDescent="0.3">
      <c r="A42" s="35"/>
      <c r="B42" s="28">
        <f t="shared" ref="B42:V42" si="10">+B38-B28</f>
        <v>-6660.9378248787252</v>
      </c>
      <c r="C42" s="28">
        <f t="shared" si="10"/>
        <v>6814.9496341132908</v>
      </c>
      <c r="D42" s="28">
        <f t="shared" si="10"/>
        <v>10.710069064982235</v>
      </c>
      <c r="E42" s="28">
        <f t="shared" si="10"/>
        <v>-2486914.7313627154</v>
      </c>
      <c r="F42" s="28">
        <f t="shared" si="10"/>
        <v>5258.4108444952872</v>
      </c>
      <c r="G42" s="28">
        <f t="shared" si="10"/>
        <v>705.49802680257562</v>
      </c>
      <c r="H42" s="28">
        <f t="shared" si="10"/>
        <v>-1021.7196099861612</v>
      </c>
      <c r="I42" s="28">
        <f t="shared" si="10"/>
        <v>1502.3783937748958</v>
      </c>
      <c r="J42" s="28">
        <f t="shared" si="10"/>
        <v>-191212.08612853661</v>
      </c>
      <c r="K42" s="28">
        <f t="shared" si="10"/>
        <v>42859.091302366927</v>
      </c>
      <c r="L42" s="28">
        <f t="shared" si="10"/>
        <v>2227.373097360367</v>
      </c>
      <c r="M42" s="28">
        <f t="shared" si="10"/>
        <v>1937.8761519148829</v>
      </c>
      <c r="N42" s="28">
        <f t="shared" si="10"/>
        <v>11030.475569323811</v>
      </c>
      <c r="O42" s="28">
        <f t="shared" si="10"/>
        <v>10284.15407397777</v>
      </c>
      <c r="P42" s="28">
        <f t="shared" si="10"/>
        <v>811952.38085000217</v>
      </c>
      <c r="Q42" s="28">
        <f t="shared" si="10"/>
        <v>42528.249253109447</v>
      </c>
      <c r="R42" s="28">
        <f t="shared" si="10"/>
        <v>-32.865029465028783</v>
      </c>
      <c r="S42" s="28">
        <f t="shared" si="10"/>
        <v>1054.3996261533739</v>
      </c>
      <c r="T42" s="28">
        <f t="shared" si="10"/>
        <v>177916.66381499171</v>
      </c>
      <c r="U42" s="28">
        <f t="shared" si="10"/>
        <v>-221664.34678712767</v>
      </c>
      <c r="V42" s="28">
        <f t="shared" si="10"/>
        <v>2828.5109545244995</v>
      </c>
    </row>
    <row r="44" spans="1:22" x14ac:dyDescent="0.3">
      <c r="A44" s="30" t="s">
        <v>228</v>
      </c>
      <c r="B44" s="38">
        <f>B33/B21</f>
        <v>0.28051754895986691</v>
      </c>
      <c r="C44" s="38">
        <f t="shared" ref="C44:V44" si="11">C33/C21</f>
        <v>0.52001965120142601</v>
      </c>
      <c r="D44" s="38">
        <f t="shared" si="11"/>
        <v>0.88830061827683038</v>
      </c>
      <c r="E44" s="38">
        <f t="shared" si="11"/>
        <v>0.69987889538235426</v>
      </c>
      <c r="F44" s="38">
        <f t="shared" si="11"/>
        <v>0.55253454667009683</v>
      </c>
      <c r="G44" s="38">
        <f t="shared" si="11"/>
        <v>0.94030595098325453</v>
      </c>
      <c r="H44" s="38">
        <f t="shared" si="11"/>
        <v>3.0779223453622023E-4</v>
      </c>
      <c r="I44" s="38">
        <f t="shared" si="11"/>
        <v>0.44066756875572127</v>
      </c>
      <c r="J44" s="38">
        <f t="shared" si="11"/>
        <v>0.78020722756178096</v>
      </c>
      <c r="K44" s="38">
        <f t="shared" si="11"/>
        <v>0.77416746523341273</v>
      </c>
      <c r="L44" s="38">
        <f t="shared" si="11"/>
        <v>0.78251711188680628</v>
      </c>
      <c r="M44" s="38">
        <f t="shared" si="11"/>
        <v>0.84380168021727642</v>
      </c>
      <c r="N44" s="38">
        <f t="shared" si="11"/>
        <v>0.41979131525446189</v>
      </c>
      <c r="O44" s="38">
        <f t="shared" si="11"/>
        <v>0.8115259667822724</v>
      </c>
      <c r="P44" s="38">
        <f t="shared" si="11"/>
        <v>0.64940135400575771</v>
      </c>
      <c r="Q44" s="38">
        <f t="shared" si="11"/>
        <v>0.76136055613213549</v>
      </c>
      <c r="R44" s="38">
        <f t="shared" si="11"/>
        <v>0.87377478670884234</v>
      </c>
      <c r="S44" s="38">
        <f t="shared" si="11"/>
        <v>0.51850873894910687</v>
      </c>
      <c r="T44" s="38">
        <f t="shared" si="11"/>
        <v>0.94837565988010764</v>
      </c>
      <c r="U44" s="38">
        <f t="shared" si="11"/>
        <v>0.45424700340269164</v>
      </c>
      <c r="V44" s="38">
        <f t="shared" si="11"/>
        <v>0.96992016775776568</v>
      </c>
    </row>
    <row r="45" spans="1:22" x14ac:dyDescent="0.3">
      <c r="A45" s="30" t="s">
        <v>340</v>
      </c>
      <c r="B45" s="38">
        <f>B34/B22</f>
        <v>0.79434503949913304</v>
      </c>
      <c r="C45" s="38">
        <f t="shared" ref="C45:V45" si="12">C34/C22</f>
        <v>0.58800707468240121</v>
      </c>
      <c r="D45" s="38">
        <f t="shared" si="12"/>
        <v>0.97625211535150602</v>
      </c>
      <c r="E45" s="38">
        <f t="shared" si="12"/>
        <v>0.88152448545545836</v>
      </c>
      <c r="F45" s="38">
        <f t="shared" si="12"/>
        <v>0.87238740712753338</v>
      </c>
      <c r="G45" s="38">
        <f t="shared" si="12"/>
        <v>0.73475183494031215</v>
      </c>
      <c r="H45" s="38" t="e">
        <f t="shared" si="12"/>
        <v>#DIV/0!</v>
      </c>
      <c r="I45" s="38">
        <f t="shared" si="12"/>
        <v>0.39513085745921611</v>
      </c>
      <c r="J45" s="38">
        <f t="shared" si="12"/>
        <v>0.99116900056812285</v>
      </c>
      <c r="K45" s="38">
        <f t="shared" si="12"/>
        <v>0.91091078459338704</v>
      </c>
      <c r="L45" s="38">
        <f t="shared" si="12"/>
        <v>0.91090690742703218</v>
      </c>
      <c r="M45" s="38">
        <f t="shared" si="12"/>
        <v>0.89872828430785112</v>
      </c>
      <c r="N45" s="38">
        <f t="shared" si="12"/>
        <v>0.8987174107751118</v>
      </c>
      <c r="O45" s="38">
        <f t="shared" si="12"/>
        <v>0.89841648799318363</v>
      </c>
      <c r="P45" s="38">
        <f t="shared" si="12"/>
        <v>0.78037536402374696</v>
      </c>
      <c r="Q45" s="38">
        <f t="shared" si="12"/>
        <v>0.883229738299671</v>
      </c>
      <c r="R45" s="38">
        <f t="shared" si="12"/>
        <v>0.87955897589186471</v>
      </c>
      <c r="S45" s="38">
        <f t="shared" si="12"/>
        <v>0.71519598692389941</v>
      </c>
      <c r="T45" s="38">
        <f t="shared" si="12"/>
        <v>0.88468765431566376</v>
      </c>
      <c r="U45" s="38">
        <f t="shared" si="12"/>
        <v>0.33650981404913893</v>
      </c>
      <c r="V45" s="38">
        <f t="shared" si="12"/>
        <v>0.9958641684174413</v>
      </c>
    </row>
    <row r="46" spans="1:22" s="30" customFormat="1" x14ac:dyDescent="0.3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</row>
    <row r="47" spans="1:22" x14ac:dyDescent="0.3">
      <c r="B47" s="62">
        <f t="shared" ref="B47:V47" si="13">B50/907185*B1</f>
        <v>2080.6035681806907</v>
      </c>
      <c r="C47" s="62">
        <f t="shared" si="13"/>
        <v>12744.221491647239</v>
      </c>
      <c r="D47" s="62">
        <f t="shared" si="13"/>
        <v>3236.0507406978732</v>
      </c>
      <c r="E47" s="62">
        <f t="shared" si="13"/>
        <v>1290640.7844045041</v>
      </c>
      <c r="F47" s="62">
        <f t="shared" si="13"/>
        <v>9875.8609820488655</v>
      </c>
      <c r="G47" s="62">
        <f t="shared" si="13"/>
        <v>17274.339948301615</v>
      </c>
      <c r="H47" s="62">
        <f t="shared" si="13"/>
        <v>0.35229463450123183</v>
      </c>
      <c r="I47" s="62">
        <f t="shared" si="13"/>
        <v>416.88172669852349</v>
      </c>
      <c r="J47" s="62">
        <f t="shared" si="13"/>
        <v>48013.276233623794</v>
      </c>
      <c r="K47" s="62">
        <f t="shared" si="13"/>
        <v>747211.16420575744</v>
      </c>
      <c r="L47" s="62">
        <f t="shared" si="13"/>
        <v>83023.158451693977</v>
      </c>
      <c r="M47" s="62">
        <f t="shared" si="13"/>
        <v>3903.3306326713955</v>
      </c>
      <c r="N47" s="62">
        <f t="shared" si="13"/>
        <v>6775.0282467192465</v>
      </c>
      <c r="O47" s="62">
        <f t="shared" si="13"/>
        <v>3334.5083968540043</v>
      </c>
      <c r="P47" s="62">
        <f t="shared" si="13"/>
        <v>93436.917497533577</v>
      </c>
      <c r="Q47" s="62">
        <f t="shared" si="13"/>
        <v>9232.3594415692496</v>
      </c>
      <c r="R47" s="62">
        <f t="shared" si="13"/>
        <v>28468.879004833634</v>
      </c>
      <c r="S47" s="62">
        <f t="shared" si="13"/>
        <v>799.07990101247265</v>
      </c>
      <c r="T47" s="62">
        <f t="shared" si="13"/>
        <v>639587.08311976062</v>
      </c>
      <c r="U47" s="62">
        <f t="shared" si="13"/>
        <v>85267.509799765205</v>
      </c>
      <c r="V47" s="62">
        <f t="shared" si="13"/>
        <v>3319.7670816867562</v>
      </c>
    </row>
    <row r="48" spans="1:22" x14ac:dyDescent="0.3">
      <c r="A48" t="s">
        <v>354</v>
      </c>
      <c r="B48" s="62" t="s">
        <v>355</v>
      </c>
      <c r="C48" s="62" t="s">
        <v>355</v>
      </c>
      <c r="D48" s="62" t="s">
        <v>355</v>
      </c>
      <c r="E48" s="62" t="s">
        <v>355</v>
      </c>
      <c r="F48" s="62" t="s">
        <v>355</v>
      </c>
      <c r="G48" s="62" t="s">
        <v>355</v>
      </c>
      <c r="H48" s="62" t="s">
        <v>355</v>
      </c>
      <c r="I48" s="62" t="s">
        <v>355</v>
      </c>
      <c r="J48" s="62" t="s">
        <v>355</v>
      </c>
      <c r="K48" s="62" t="s">
        <v>355</v>
      </c>
      <c r="L48" s="62" t="s">
        <v>355</v>
      </c>
      <c r="M48" s="62" t="s">
        <v>356</v>
      </c>
      <c r="N48" s="62" t="s">
        <v>356</v>
      </c>
      <c r="O48" s="62" t="s">
        <v>356</v>
      </c>
      <c r="P48" s="62" t="s">
        <v>356</v>
      </c>
      <c r="Q48" s="62" t="s">
        <v>356</v>
      </c>
      <c r="R48" s="62" t="s">
        <v>356</v>
      </c>
      <c r="S48" s="62" t="s">
        <v>356</v>
      </c>
      <c r="T48" s="62" t="s">
        <v>355</v>
      </c>
      <c r="U48" s="62" t="s">
        <v>355</v>
      </c>
      <c r="V48" s="62" t="s">
        <v>357</v>
      </c>
    </row>
    <row r="49" spans="1:28" x14ac:dyDescent="0.3">
      <c r="A49" s="30" t="s">
        <v>358</v>
      </c>
      <c r="B49" s="30" t="s">
        <v>359</v>
      </c>
      <c r="C49" s="30" t="s">
        <v>396</v>
      </c>
      <c r="D49" s="30" t="s">
        <v>360</v>
      </c>
      <c r="E49" s="30" t="s">
        <v>361</v>
      </c>
      <c r="F49" s="30" t="s">
        <v>362</v>
      </c>
      <c r="G49" s="30" t="s">
        <v>363</v>
      </c>
      <c r="H49" s="30" t="s">
        <v>364</v>
      </c>
      <c r="I49" s="30" t="s">
        <v>408</v>
      </c>
      <c r="J49" s="30" t="s">
        <v>365</v>
      </c>
      <c r="K49" s="30" t="s">
        <v>366</v>
      </c>
      <c r="L49" s="30" t="s">
        <v>367</v>
      </c>
      <c r="M49" t="s">
        <v>409</v>
      </c>
      <c r="N49" t="s">
        <v>368</v>
      </c>
      <c r="O49" t="s">
        <v>410</v>
      </c>
      <c r="P49" t="s">
        <v>369</v>
      </c>
      <c r="Q49" t="s">
        <v>411</v>
      </c>
      <c r="R49" t="s">
        <v>370</v>
      </c>
      <c r="S49" t="s">
        <v>371</v>
      </c>
      <c r="T49" t="s">
        <v>372</v>
      </c>
      <c r="U49" s="30" t="s">
        <v>412</v>
      </c>
      <c r="V49" t="s">
        <v>373</v>
      </c>
    </row>
    <row r="50" spans="1:28" x14ac:dyDescent="0.3">
      <c r="A50" s="30" t="s">
        <v>374</v>
      </c>
      <c r="B50" s="62">
        <v>43241520</v>
      </c>
      <c r="C50" s="62">
        <v>148010500</v>
      </c>
      <c r="D50" s="62">
        <v>41400320</v>
      </c>
      <c r="E50" s="62">
        <v>41816070000</v>
      </c>
      <c r="F50" s="62">
        <v>298382500</v>
      </c>
      <c r="G50" s="62">
        <v>429814100</v>
      </c>
      <c r="H50" s="62">
        <v>6947.7479999999996</v>
      </c>
      <c r="I50" s="62">
        <v>2950670</v>
      </c>
      <c r="J50" s="62">
        <v>2562172000</v>
      </c>
      <c r="K50" s="62">
        <v>14736060000</v>
      </c>
      <c r="L50" s="62">
        <v>1637334000</v>
      </c>
      <c r="M50" s="62">
        <v>3541043000</v>
      </c>
      <c r="N50" s="62">
        <v>6146204000</v>
      </c>
      <c r="O50" s="62">
        <v>3025016000</v>
      </c>
      <c r="P50" s="62">
        <v>84764570000</v>
      </c>
      <c r="Q50" s="62">
        <v>8375458000</v>
      </c>
      <c r="R50" s="62">
        <v>25826540000</v>
      </c>
      <c r="S50" s="62">
        <v>724913300</v>
      </c>
      <c r="T50" s="62">
        <v>9065997000</v>
      </c>
      <c r="U50" s="62">
        <v>839879500</v>
      </c>
      <c r="V50" s="62">
        <v>30731050</v>
      </c>
      <c r="W50" s="62"/>
      <c r="X50" s="62"/>
      <c r="Y50" s="62"/>
      <c r="Z50" s="62"/>
      <c r="AA50" s="62"/>
      <c r="AB50" s="62"/>
    </row>
    <row r="51" spans="1:28" x14ac:dyDescent="0.3">
      <c r="A51" s="30" t="s">
        <v>375</v>
      </c>
      <c r="B51" s="62">
        <v>112312200</v>
      </c>
      <c r="C51" s="62">
        <v>136086500</v>
      </c>
      <c r="D51" s="62">
        <v>5071912</v>
      </c>
      <c r="E51" s="62">
        <v>18089670000</v>
      </c>
      <c r="F51" s="62">
        <v>244173900</v>
      </c>
      <c r="G51" s="62">
        <v>26106440</v>
      </c>
      <c r="H51" s="62">
        <v>23024720</v>
      </c>
      <c r="I51" s="62">
        <v>3769308</v>
      </c>
      <c r="J51" s="62">
        <v>714080800</v>
      </c>
      <c r="K51" s="62">
        <v>4308362000</v>
      </c>
      <c r="L51" s="62">
        <v>455682200</v>
      </c>
      <c r="M51" s="62">
        <v>644777200</v>
      </c>
      <c r="N51" s="62">
        <v>8604900000</v>
      </c>
      <c r="O51" s="62">
        <v>694557300</v>
      </c>
      <c r="P51" s="62">
        <v>45569650000</v>
      </c>
      <c r="Q51" s="62">
        <v>2605994000</v>
      </c>
      <c r="R51" s="62">
        <v>3657345000</v>
      </c>
      <c r="S51" s="62">
        <v>674381600</v>
      </c>
      <c r="T51" s="62">
        <v>473442400</v>
      </c>
      <c r="U51" s="62">
        <v>1006168000</v>
      </c>
      <c r="V51" s="62">
        <v>873800</v>
      </c>
      <c r="W51" s="62"/>
      <c r="X51" s="62"/>
      <c r="Y51" s="62"/>
      <c r="Z51" s="62"/>
      <c r="AA51" s="62"/>
      <c r="AB51" s="62"/>
    </row>
    <row r="52" spans="1:28" x14ac:dyDescent="0.3">
      <c r="A52" s="30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1:28" x14ac:dyDescent="0.3">
      <c r="A53" s="30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1:28" x14ac:dyDescent="0.3">
      <c r="A54" s="30"/>
      <c r="B54" s="62"/>
      <c r="C54" s="62"/>
      <c r="D54" s="30"/>
      <c r="E54" s="62"/>
      <c r="F54" s="62"/>
      <c r="G54" s="30"/>
      <c r="H54" s="62"/>
      <c r="J54" s="30"/>
      <c r="K54" s="62"/>
      <c r="L54" s="62"/>
      <c r="W54" s="62"/>
    </row>
    <row r="55" spans="1:28" x14ac:dyDescent="0.3">
      <c r="A55" s="30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1:28" x14ac:dyDescent="0.3">
      <c r="A56" s="30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1:28" x14ac:dyDescent="0.3">
      <c r="A57" s="30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1:28" x14ac:dyDescent="0.3">
      <c r="A58" s="30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1:28" x14ac:dyDescent="0.3">
      <c r="A59" s="30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1:28" x14ac:dyDescent="0.3">
      <c r="A60" s="30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1:28" x14ac:dyDescent="0.3">
      <c r="A61" s="30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1:28" x14ac:dyDescent="0.3">
      <c r="A62" s="30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1:28" x14ac:dyDescent="0.3">
      <c r="A63" s="30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1:28" x14ac:dyDescent="0.3">
      <c r="A64" s="30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1:28" x14ac:dyDescent="0.3">
      <c r="A65" s="30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1:28" x14ac:dyDescent="0.3">
      <c r="A66" s="30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1:28" x14ac:dyDescent="0.3">
      <c r="A67" s="30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1:28" x14ac:dyDescent="0.3">
      <c r="A68" s="30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1:28" x14ac:dyDescent="0.3">
      <c r="A69" s="30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1:28" x14ac:dyDescent="0.3">
      <c r="A70" s="30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1:28" x14ac:dyDescent="0.3">
      <c r="A71" s="30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1:28" x14ac:dyDescent="0.3">
      <c r="A72" s="30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1:28" x14ac:dyDescent="0.3">
      <c r="A73" s="30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1:28" x14ac:dyDescent="0.3">
      <c r="A74" s="30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1:28" x14ac:dyDescent="0.3">
      <c r="A75" s="30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1:28" x14ac:dyDescent="0.3">
      <c r="A76" s="30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1:28" x14ac:dyDescent="0.3">
      <c r="A77" s="30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1:28" x14ac:dyDescent="0.3">
      <c r="A78" s="30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1:28" x14ac:dyDescent="0.3">
      <c r="A79" s="30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1:28" x14ac:dyDescent="0.3">
      <c r="A80" s="30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1:28" x14ac:dyDescent="0.3">
      <c r="A81" s="30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</row>
    <row r="82" spans="1:28" x14ac:dyDescent="0.3">
      <c r="A82" s="30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</row>
    <row r="83" spans="1:28" x14ac:dyDescent="0.3">
      <c r="A83" s="30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</row>
    <row r="84" spans="1:28" x14ac:dyDescent="0.3">
      <c r="A84" s="30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</row>
    <row r="85" spans="1:28" x14ac:dyDescent="0.3">
      <c r="A85" s="30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</row>
    <row r="86" spans="1:28" x14ac:dyDescent="0.3">
      <c r="A86" s="30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</row>
    <row r="87" spans="1:28" x14ac:dyDescent="0.3">
      <c r="A87" s="30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</row>
    <row r="88" spans="1:28" x14ac:dyDescent="0.3">
      <c r="A88" s="30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</row>
    <row r="89" spans="1:28" x14ac:dyDescent="0.3">
      <c r="A89" s="30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</row>
    <row r="90" spans="1:28" x14ac:dyDescent="0.3">
      <c r="A90" s="30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</row>
    <row r="91" spans="1:28" x14ac:dyDescent="0.3">
      <c r="A91" s="30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</row>
    <row r="92" spans="1:28" x14ac:dyDescent="0.3">
      <c r="A92" s="30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</row>
    <row r="93" spans="1:28" x14ac:dyDescent="0.3">
      <c r="A93" s="30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</row>
    <row r="94" spans="1:28" x14ac:dyDescent="0.3">
      <c r="A94" s="30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</row>
    <row r="95" spans="1:28" x14ac:dyDescent="0.3">
      <c r="A95" s="30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</row>
    <row r="96" spans="1:28" x14ac:dyDescent="0.3">
      <c r="A96" s="30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</row>
    <row r="97" spans="1:28" x14ac:dyDescent="0.3">
      <c r="A97" s="30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</row>
    <row r="98" spans="1:28" x14ac:dyDescent="0.3">
      <c r="A98" s="30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</row>
    <row r="99" spans="1:28" x14ac:dyDescent="0.3">
      <c r="A99" s="30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</row>
    <row r="100" spans="1:28" x14ac:dyDescent="0.3">
      <c r="A100" s="30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</row>
    <row r="101" spans="1:28" x14ac:dyDescent="0.3">
      <c r="A101" s="30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</row>
    <row r="102" spans="1:28" x14ac:dyDescent="0.3">
      <c r="A102" s="30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</row>
    <row r="103" spans="1:28" x14ac:dyDescent="0.3">
      <c r="A103" s="30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</row>
    <row r="104" spans="1:28" x14ac:dyDescent="0.3">
      <c r="A104" s="30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</row>
    <row r="105" spans="1:28" x14ac:dyDescent="0.3">
      <c r="A105" s="30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</row>
    <row r="106" spans="1:28" x14ac:dyDescent="0.3">
      <c r="A106" s="30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</row>
    <row r="107" spans="1:28" x14ac:dyDescent="0.3">
      <c r="A107" s="30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</row>
    <row r="108" spans="1:28" x14ac:dyDescent="0.3">
      <c r="A108" s="30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</row>
    <row r="109" spans="1:28" x14ac:dyDescent="0.3">
      <c r="A109" s="30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</row>
    <row r="110" spans="1:28" x14ac:dyDescent="0.3">
      <c r="A110" s="30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</row>
    <row r="111" spans="1:28" x14ac:dyDescent="0.3">
      <c r="A111" s="30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</row>
    <row r="112" spans="1:28" x14ac:dyDescent="0.3">
      <c r="A112" s="30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</row>
    <row r="113" spans="1:28" x14ac:dyDescent="0.3">
      <c r="A113" s="30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</row>
    <row r="114" spans="1:28" x14ac:dyDescent="0.3">
      <c r="A114" s="30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</row>
    <row r="115" spans="1:28" x14ac:dyDescent="0.3">
      <c r="A115" s="30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</row>
    <row r="116" spans="1:28" x14ac:dyDescent="0.3">
      <c r="A116" s="30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</row>
    <row r="117" spans="1:28" x14ac:dyDescent="0.3">
      <c r="A117" s="30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</row>
    <row r="118" spans="1:28" x14ac:dyDescent="0.3">
      <c r="A118" s="30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</row>
    <row r="119" spans="1:28" x14ac:dyDescent="0.3">
      <c r="A119" s="30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</row>
    <row r="120" spans="1:28" x14ac:dyDescent="0.3">
      <c r="A120" s="30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</row>
    <row r="121" spans="1:28" x14ac:dyDescent="0.3">
      <c r="A121" s="30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</row>
    <row r="122" spans="1:28" x14ac:dyDescent="0.3">
      <c r="A122" s="30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</row>
    <row r="123" spans="1:28" x14ac:dyDescent="0.3">
      <c r="A123" s="30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</row>
    <row r="124" spans="1:28" x14ac:dyDescent="0.3">
      <c r="A124" s="30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</row>
    <row r="125" spans="1:28" x14ac:dyDescent="0.3">
      <c r="A125" s="30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</row>
    <row r="126" spans="1:28" x14ac:dyDescent="0.3">
      <c r="A126" s="30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</row>
    <row r="127" spans="1:28" x14ac:dyDescent="0.3">
      <c r="A127" s="30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</row>
    <row r="128" spans="1:28" x14ac:dyDescent="0.3">
      <c r="A128" s="30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</row>
    <row r="129" spans="1:28" x14ac:dyDescent="0.3">
      <c r="A129" s="30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</row>
    <row r="130" spans="1:28" x14ac:dyDescent="0.3">
      <c r="A130" s="30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</row>
    <row r="131" spans="1:28" x14ac:dyDescent="0.3">
      <c r="A131" s="30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</row>
    <row r="132" spans="1:28" x14ac:dyDescent="0.3">
      <c r="A132" s="30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</row>
    <row r="133" spans="1:28" x14ac:dyDescent="0.3">
      <c r="A133" s="30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</row>
    <row r="134" spans="1:28" x14ac:dyDescent="0.3">
      <c r="A134" s="30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</row>
    <row r="135" spans="1:28" x14ac:dyDescent="0.3">
      <c r="A135" s="30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</row>
    <row r="136" spans="1:28" x14ac:dyDescent="0.3">
      <c r="A136" s="30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</row>
    <row r="137" spans="1:28" x14ac:dyDescent="0.3">
      <c r="A137" s="30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</row>
    <row r="138" spans="1:28" x14ac:dyDescent="0.3">
      <c r="A138" s="30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</row>
    <row r="139" spans="1:28" x14ac:dyDescent="0.3">
      <c r="A139" s="30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</row>
    <row r="140" spans="1:28" x14ac:dyDescent="0.3">
      <c r="A140" s="30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</row>
    <row r="141" spans="1:28" x14ac:dyDescent="0.3">
      <c r="A141" s="30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</row>
    <row r="142" spans="1:28" x14ac:dyDescent="0.3">
      <c r="A142" s="30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</row>
    <row r="143" spans="1:28" x14ac:dyDescent="0.3">
      <c r="A143" s="30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</row>
    <row r="144" spans="1:28" x14ac:dyDescent="0.3">
      <c r="A144" s="30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</row>
    <row r="145" spans="1:28" x14ac:dyDescent="0.3">
      <c r="A145" s="30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</row>
    <row r="146" spans="1:28" x14ac:dyDescent="0.3">
      <c r="A146" s="30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</row>
    <row r="147" spans="1:28" x14ac:dyDescent="0.3">
      <c r="A147" s="30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</row>
    <row r="148" spans="1:28" x14ac:dyDescent="0.3">
      <c r="A148" s="30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</row>
    <row r="149" spans="1:28" x14ac:dyDescent="0.3">
      <c r="A149" s="30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</row>
    <row r="150" spans="1:28" x14ac:dyDescent="0.3">
      <c r="A150" s="30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</row>
    <row r="151" spans="1:28" x14ac:dyDescent="0.3">
      <c r="A151" s="30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</row>
    <row r="152" spans="1:28" x14ac:dyDescent="0.3">
      <c r="A152" s="30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</row>
    <row r="153" spans="1:28" x14ac:dyDescent="0.3">
      <c r="A153" s="30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</row>
    <row r="154" spans="1:28" x14ac:dyDescent="0.3">
      <c r="A154" s="30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</row>
    <row r="155" spans="1:28" x14ac:dyDescent="0.3">
      <c r="A155" s="30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</row>
    <row r="156" spans="1:28" x14ac:dyDescent="0.3">
      <c r="A156" s="30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</row>
    <row r="157" spans="1:28" x14ac:dyDescent="0.3">
      <c r="A157" s="30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</row>
    <row r="158" spans="1:28" x14ac:dyDescent="0.3">
      <c r="A158" s="30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</row>
    <row r="159" spans="1:28" x14ac:dyDescent="0.3">
      <c r="A159" s="30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</row>
    <row r="160" spans="1:28" x14ac:dyDescent="0.3">
      <c r="A160" s="30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</row>
    <row r="161" spans="1:28" x14ac:dyDescent="0.3">
      <c r="A161" s="30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</row>
    <row r="162" spans="1:28" x14ac:dyDescent="0.3">
      <c r="A162" s="30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</row>
    <row r="163" spans="1:28" x14ac:dyDescent="0.3">
      <c r="A163" s="30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</row>
    <row r="164" spans="1:28" x14ac:dyDescent="0.3">
      <c r="A164" s="30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</row>
    <row r="165" spans="1:28" x14ac:dyDescent="0.3">
      <c r="A165" s="30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</row>
    <row r="166" spans="1:28" x14ac:dyDescent="0.3">
      <c r="A166" s="30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</row>
    <row r="167" spans="1:28" x14ac:dyDescent="0.3">
      <c r="A167" s="30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</row>
    <row r="168" spans="1:28" x14ac:dyDescent="0.3">
      <c r="A168" s="30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</row>
    <row r="169" spans="1:28" x14ac:dyDescent="0.3">
      <c r="A169" s="30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</row>
    <row r="170" spans="1:28" x14ac:dyDescent="0.3">
      <c r="A170" s="30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</row>
    <row r="171" spans="1:28" x14ac:dyDescent="0.3">
      <c r="A171" s="30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</row>
    <row r="172" spans="1:28" x14ac:dyDescent="0.3">
      <c r="A172" s="30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</row>
    <row r="173" spans="1:28" x14ac:dyDescent="0.3">
      <c r="A173" s="30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</row>
    <row r="174" spans="1:28" x14ac:dyDescent="0.3">
      <c r="A174" s="30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</row>
    <row r="175" spans="1:28" x14ac:dyDescent="0.3">
      <c r="A175" s="30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</row>
    <row r="176" spans="1:28" x14ac:dyDescent="0.3">
      <c r="A176" s="30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</row>
    <row r="177" spans="1:28" x14ac:dyDescent="0.3">
      <c r="A177" s="30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</row>
    <row r="178" spans="1:28" x14ac:dyDescent="0.3">
      <c r="A178" s="30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</row>
    <row r="179" spans="1:28" x14ac:dyDescent="0.3">
      <c r="A179" s="30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</row>
    <row r="180" spans="1:28" x14ac:dyDescent="0.3">
      <c r="A180" s="30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</row>
    <row r="181" spans="1:28" x14ac:dyDescent="0.3">
      <c r="A181" s="30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</row>
    <row r="182" spans="1:28" x14ac:dyDescent="0.3">
      <c r="A182" s="30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</row>
    <row r="183" spans="1:28" x14ac:dyDescent="0.3">
      <c r="A183" s="30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</row>
    <row r="184" spans="1:28" x14ac:dyDescent="0.3">
      <c r="A184" s="30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</row>
    <row r="185" spans="1:28" x14ac:dyDescent="0.3">
      <c r="A185" s="30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</row>
    <row r="186" spans="1:28" x14ac:dyDescent="0.3">
      <c r="A186" s="30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</row>
    <row r="187" spans="1:28" x14ac:dyDescent="0.3">
      <c r="A187" s="30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</row>
    <row r="188" spans="1:28" x14ac:dyDescent="0.3">
      <c r="A188" s="30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</row>
    <row r="189" spans="1:28" x14ac:dyDescent="0.3">
      <c r="A189" s="30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</row>
    <row r="190" spans="1:28" x14ac:dyDescent="0.3">
      <c r="A190" s="30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</row>
    <row r="191" spans="1:28" x14ac:dyDescent="0.3">
      <c r="A191" s="30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</row>
    <row r="192" spans="1:28" x14ac:dyDescent="0.3">
      <c r="A192" s="30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</row>
    <row r="193" spans="1:28" x14ac:dyDescent="0.3">
      <c r="A193" s="30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</row>
    <row r="194" spans="1:28" x14ac:dyDescent="0.3">
      <c r="A194" s="30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</row>
    <row r="195" spans="1:28" x14ac:dyDescent="0.3">
      <c r="A195" s="30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</row>
    <row r="196" spans="1:28" x14ac:dyDescent="0.3">
      <c r="A196" s="30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</row>
    <row r="197" spans="1:28" x14ac:dyDescent="0.3">
      <c r="A197" s="30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</row>
    <row r="198" spans="1:28" x14ac:dyDescent="0.3">
      <c r="A198" s="30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</row>
    <row r="199" spans="1:28" x14ac:dyDescent="0.3">
      <c r="A199" s="30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</row>
    <row r="200" spans="1:28" x14ac:dyDescent="0.3">
      <c r="A200" s="30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</row>
    <row r="201" spans="1:28" x14ac:dyDescent="0.3">
      <c r="A201" s="30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</row>
    <row r="202" spans="1:28" x14ac:dyDescent="0.3">
      <c r="A202" s="30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</row>
    <row r="203" spans="1:28" x14ac:dyDescent="0.3">
      <c r="A203" s="30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</row>
    <row r="204" spans="1:28" x14ac:dyDescent="0.3">
      <c r="A204" s="30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</row>
    <row r="205" spans="1:28" x14ac:dyDescent="0.3">
      <c r="A205" s="30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</row>
    <row r="206" spans="1:28" x14ac:dyDescent="0.3">
      <c r="A206" s="30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</row>
    <row r="207" spans="1:28" x14ac:dyDescent="0.3">
      <c r="A207" s="30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</row>
    <row r="208" spans="1:28" x14ac:dyDescent="0.3">
      <c r="A208" s="30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</row>
    <row r="209" spans="1:28" x14ac:dyDescent="0.3">
      <c r="A209" s="30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</row>
    <row r="210" spans="1:28" x14ac:dyDescent="0.3">
      <c r="A210" s="30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</row>
    <row r="211" spans="1:28" x14ac:dyDescent="0.3">
      <c r="A211" s="30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</row>
    <row r="212" spans="1:28" x14ac:dyDescent="0.3">
      <c r="A212" s="30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</row>
    <row r="213" spans="1:28" x14ac:dyDescent="0.3">
      <c r="A213" s="30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</row>
    <row r="214" spans="1:28" x14ac:dyDescent="0.3">
      <c r="A214" s="30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</row>
    <row r="215" spans="1:28" x14ac:dyDescent="0.3">
      <c r="A215" s="30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</row>
    <row r="216" spans="1:28" x14ac:dyDescent="0.3">
      <c r="A216" s="30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</row>
    <row r="217" spans="1:28" x14ac:dyDescent="0.3">
      <c r="A217" s="30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</row>
    <row r="218" spans="1:28" x14ac:dyDescent="0.3">
      <c r="A218" s="30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</row>
    <row r="219" spans="1:28" x14ac:dyDescent="0.3">
      <c r="A219" s="30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</row>
    <row r="220" spans="1:28" x14ac:dyDescent="0.3">
      <c r="A220" s="30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</row>
    <row r="221" spans="1:28" x14ac:dyDescent="0.3">
      <c r="A221" s="30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</row>
    <row r="222" spans="1:28" x14ac:dyDescent="0.3">
      <c r="A222" s="30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</row>
    <row r="223" spans="1:28" x14ac:dyDescent="0.3">
      <c r="A223" s="30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</row>
    <row r="224" spans="1:28" x14ac:dyDescent="0.3">
      <c r="A224" s="30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</row>
    <row r="225" spans="1:28" x14ac:dyDescent="0.3">
      <c r="A225" s="30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</row>
    <row r="226" spans="1:28" x14ac:dyDescent="0.3">
      <c r="A226" s="30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</row>
    <row r="227" spans="1:28" x14ac:dyDescent="0.3">
      <c r="A227" s="30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</row>
    <row r="228" spans="1:28" x14ac:dyDescent="0.3">
      <c r="A228" s="30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</row>
    <row r="229" spans="1:28" x14ac:dyDescent="0.3">
      <c r="A229" s="30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</row>
    <row r="230" spans="1:28" x14ac:dyDescent="0.3">
      <c r="A230" s="30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</row>
    <row r="231" spans="1:28" x14ac:dyDescent="0.3">
      <c r="A231" s="30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</row>
    <row r="232" spans="1:28" x14ac:dyDescent="0.3">
      <c r="A232" s="30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</row>
    <row r="233" spans="1:28" x14ac:dyDescent="0.3">
      <c r="A233" s="30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</row>
    <row r="234" spans="1:28" x14ac:dyDescent="0.3">
      <c r="A234" s="30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</row>
    <row r="235" spans="1:28" x14ac:dyDescent="0.3">
      <c r="A235" s="30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</row>
    <row r="236" spans="1:28" x14ac:dyDescent="0.3">
      <c r="A236" s="30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</row>
    <row r="237" spans="1:28" x14ac:dyDescent="0.3">
      <c r="A237" s="30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</row>
    <row r="238" spans="1:28" x14ac:dyDescent="0.3">
      <c r="A238" s="30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</row>
    <row r="239" spans="1:28" x14ac:dyDescent="0.3">
      <c r="A239" s="30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</row>
    <row r="240" spans="1:28" x14ac:dyDescent="0.3">
      <c r="A240" s="30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</row>
    <row r="241" spans="1:28" x14ac:dyDescent="0.3">
      <c r="A241" s="30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</row>
    <row r="242" spans="1:28" x14ac:dyDescent="0.3">
      <c r="A242" s="30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</row>
    <row r="243" spans="1:28" x14ac:dyDescent="0.3">
      <c r="A243" s="30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</row>
    <row r="244" spans="1:28" x14ac:dyDescent="0.3">
      <c r="A244" s="30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</row>
    <row r="245" spans="1:28" x14ac:dyDescent="0.3">
      <c r="A245" s="30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</row>
    <row r="246" spans="1:28" x14ac:dyDescent="0.3">
      <c r="A246" s="30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</row>
    <row r="247" spans="1:28" x14ac:dyDescent="0.3">
      <c r="A247" s="30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</row>
    <row r="248" spans="1:28" x14ac:dyDescent="0.3">
      <c r="A248" s="30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</row>
    <row r="249" spans="1:28" x14ac:dyDescent="0.3">
      <c r="A249" s="30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</row>
    <row r="250" spans="1:28" x14ac:dyDescent="0.3">
      <c r="A250" s="30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</row>
    <row r="251" spans="1:28" x14ac:dyDescent="0.3">
      <c r="A251" s="30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</row>
    <row r="252" spans="1:28" x14ac:dyDescent="0.3">
      <c r="A252" s="30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</row>
    <row r="253" spans="1:28" x14ac:dyDescent="0.3">
      <c r="A253" s="30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</row>
    <row r="254" spans="1:28" x14ac:dyDescent="0.3">
      <c r="A254" s="30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</row>
    <row r="255" spans="1:28" x14ac:dyDescent="0.3">
      <c r="A255" s="30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</row>
    <row r="256" spans="1:28" x14ac:dyDescent="0.3">
      <c r="A256" s="30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</row>
    <row r="257" spans="1:28" x14ac:dyDescent="0.3">
      <c r="A257" s="30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</row>
    <row r="258" spans="1:28" x14ac:dyDescent="0.3">
      <c r="A258" s="30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</row>
    <row r="259" spans="1:28" x14ac:dyDescent="0.3">
      <c r="A259" s="30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</row>
    <row r="260" spans="1:28" x14ac:dyDescent="0.3">
      <c r="A260" s="30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</row>
    <row r="261" spans="1:28" x14ac:dyDescent="0.3">
      <c r="A261" s="30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</row>
    <row r="262" spans="1:28" x14ac:dyDescent="0.3">
      <c r="A262" s="30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</row>
    <row r="263" spans="1:28" x14ac:dyDescent="0.3">
      <c r="A263" s="30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</row>
    <row r="264" spans="1:28" x14ac:dyDescent="0.3">
      <c r="A264" s="30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</row>
    <row r="265" spans="1:28" x14ac:dyDescent="0.3">
      <c r="A265" s="30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</row>
    <row r="266" spans="1:28" x14ac:dyDescent="0.3">
      <c r="A266" s="30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</row>
    <row r="267" spans="1:28" x14ac:dyDescent="0.3">
      <c r="A267" s="30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</row>
    <row r="268" spans="1:28" x14ac:dyDescent="0.3">
      <c r="A268" s="30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</row>
    <row r="269" spans="1:28" x14ac:dyDescent="0.3">
      <c r="A269" s="30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</row>
    <row r="270" spans="1:28" x14ac:dyDescent="0.3">
      <c r="A270" s="30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</row>
    <row r="271" spans="1:28" x14ac:dyDescent="0.3">
      <c r="A271" s="30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</row>
    <row r="272" spans="1:28" x14ac:dyDescent="0.3">
      <c r="A272" s="30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</row>
    <row r="273" spans="1:28" x14ac:dyDescent="0.3">
      <c r="A273" s="30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</row>
    <row r="274" spans="1:28" x14ac:dyDescent="0.3">
      <c r="A274" s="30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</row>
    <row r="275" spans="1:28" x14ac:dyDescent="0.3">
      <c r="A275" s="30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</row>
    <row r="276" spans="1:28" x14ac:dyDescent="0.3">
      <c r="A276" s="30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</row>
    <row r="277" spans="1:28" x14ac:dyDescent="0.3">
      <c r="A277" s="30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</row>
    <row r="278" spans="1:28" x14ac:dyDescent="0.3">
      <c r="A278" s="30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</row>
    <row r="279" spans="1:28" x14ac:dyDescent="0.3">
      <c r="A279" s="30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</row>
    <row r="280" spans="1:28" x14ac:dyDescent="0.3">
      <c r="A280" s="30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</row>
    <row r="281" spans="1:28" x14ac:dyDescent="0.3">
      <c r="A281" s="30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</row>
    <row r="282" spans="1:28" x14ac:dyDescent="0.3">
      <c r="A282" s="30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</row>
    <row r="283" spans="1:28" x14ac:dyDescent="0.3">
      <c r="A283" s="30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</row>
    <row r="284" spans="1:28" x14ac:dyDescent="0.3">
      <c r="A284" s="30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</row>
    <row r="285" spans="1:28" x14ac:dyDescent="0.3">
      <c r="A285" s="30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</row>
    <row r="286" spans="1:28" x14ac:dyDescent="0.3">
      <c r="A286" s="30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</row>
    <row r="287" spans="1:28" x14ac:dyDescent="0.3">
      <c r="A287" s="30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</row>
    <row r="288" spans="1:28" x14ac:dyDescent="0.3">
      <c r="A288" s="30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</row>
    <row r="289" spans="1:28" x14ac:dyDescent="0.3">
      <c r="A289" s="30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</row>
    <row r="290" spans="1:28" x14ac:dyDescent="0.3">
      <c r="A290" s="30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</row>
    <row r="291" spans="1:28" x14ac:dyDescent="0.3">
      <c r="A291" s="30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</row>
    <row r="292" spans="1:28" x14ac:dyDescent="0.3">
      <c r="A292" s="30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</row>
    <row r="293" spans="1:28" x14ac:dyDescent="0.3">
      <c r="A293" s="30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</row>
    <row r="294" spans="1:28" x14ac:dyDescent="0.3">
      <c r="A294" s="30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</row>
    <row r="295" spans="1:28" x14ac:dyDescent="0.3">
      <c r="A295" s="30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</row>
    <row r="296" spans="1:28" x14ac:dyDescent="0.3">
      <c r="A296" s="30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</row>
    <row r="297" spans="1:28" x14ac:dyDescent="0.3">
      <c r="A297" s="30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</row>
    <row r="298" spans="1:28" x14ac:dyDescent="0.3">
      <c r="A298" s="30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</row>
    <row r="299" spans="1:28" x14ac:dyDescent="0.3">
      <c r="A299" s="30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</row>
    <row r="300" spans="1:28" x14ac:dyDescent="0.3">
      <c r="A300" s="30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</row>
    <row r="301" spans="1:28" x14ac:dyDescent="0.3">
      <c r="A301" s="30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</row>
    <row r="302" spans="1:28" x14ac:dyDescent="0.3">
      <c r="A302" s="30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</row>
    <row r="303" spans="1:28" x14ac:dyDescent="0.3">
      <c r="A303" s="30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</row>
    <row r="304" spans="1:28" x14ac:dyDescent="0.3">
      <c r="A304" s="30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</row>
    <row r="305" spans="1:28" x14ac:dyDescent="0.3">
      <c r="A305" s="30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</row>
    <row r="306" spans="1:28" x14ac:dyDescent="0.3">
      <c r="A306" s="30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</row>
    <row r="307" spans="1:28" x14ac:dyDescent="0.3">
      <c r="A307" s="30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</row>
    <row r="308" spans="1:28" x14ac:dyDescent="0.3">
      <c r="A308" s="30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</row>
    <row r="309" spans="1:28" x14ac:dyDescent="0.3">
      <c r="A309" s="30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</row>
    <row r="310" spans="1:28" x14ac:dyDescent="0.3">
      <c r="A310" s="30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</row>
    <row r="311" spans="1:28" x14ac:dyDescent="0.3">
      <c r="A311" s="30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</row>
    <row r="312" spans="1:28" x14ac:dyDescent="0.3">
      <c r="A312" s="30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</row>
    <row r="313" spans="1:28" x14ac:dyDescent="0.3">
      <c r="A313" s="30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</row>
    <row r="314" spans="1:28" x14ac:dyDescent="0.3">
      <c r="A314" s="30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</row>
    <row r="315" spans="1:28" x14ac:dyDescent="0.3">
      <c r="A315" s="30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</row>
    <row r="316" spans="1:28" x14ac:dyDescent="0.3">
      <c r="A316" s="30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</row>
    <row r="317" spans="1:28" x14ac:dyDescent="0.3">
      <c r="A317" s="30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</row>
    <row r="318" spans="1:28" x14ac:dyDescent="0.3">
      <c r="A318" s="30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</row>
    <row r="319" spans="1:28" x14ac:dyDescent="0.3">
      <c r="A319" s="30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</row>
    <row r="320" spans="1:28" x14ac:dyDescent="0.3">
      <c r="A320" s="30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</row>
    <row r="321" spans="1:28" x14ac:dyDescent="0.3">
      <c r="A321" s="30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</row>
    <row r="322" spans="1:28" x14ac:dyDescent="0.3">
      <c r="A322" s="30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</row>
    <row r="323" spans="1:28" x14ac:dyDescent="0.3">
      <c r="A323" s="30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</row>
    <row r="324" spans="1:28" x14ac:dyDescent="0.3">
      <c r="A324" s="30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</row>
    <row r="325" spans="1:28" x14ac:dyDescent="0.3">
      <c r="A325" s="30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</row>
    <row r="326" spans="1:28" x14ac:dyDescent="0.3">
      <c r="A326" s="30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</row>
    <row r="327" spans="1:28" x14ac:dyDescent="0.3">
      <c r="A327" s="30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</row>
    <row r="328" spans="1:28" x14ac:dyDescent="0.3">
      <c r="A328" s="30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</row>
    <row r="329" spans="1:28" x14ac:dyDescent="0.3">
      <c r="A329" s="30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</row>
    <row r="330" spans="1:28" x14ac:dyDescent="0.3">
      <c r="A330" s="30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</row>
    <row r="331" spans="1:28" x14ac:dyDescent="0.3">
      <c r="A331" s="30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</row>
    <row r="332" spans="1:28" x14ac:dyDescent="0.3">
      <c r="A332" s="30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</row>
    <row r="333" spans="1:28" x14ac:dyDescent="0.3">
      <c r="A333" s="30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</row>
    <row r="334" spans="1:28" x14ac:dyDescent="0.3">
      <c r="A334" s="30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</row>
    <row r="335" spans="1:28" x14ac:dyDescent="0.3">
      <c r="A335" s="30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</row>
    <row r="336" spans="1:28" x14ac:dyDescent="0.3">
      <c r="A336" s="30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</row>
    <row r="337" spans="1:28" x14ac:dyDescent="0.3">
      <c r="A337" s="30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</row>
    <row r="338" spans="1:28" x14ac:dyDescent="0.3">
      <c r="A338" s="30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</row>
    <row r="339" spans="1:28" x14ac:dyDescent="0.3">
      <c r="A339" s="30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</row>
    <row r="340" spans="1:28" x14ac:dyDescent="0.3">
      <c r="A340" s="30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</row>
    <row r="341" spans="1:28" x14ac:dyDescent="0.3">
      <c r="A341" s="30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</row>
    <row r="342" spans="1:28" x14ac:dyDescent="0.3">
      <c r="A342" s="30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</row>
    <row r="343" spans="1:28" x14ac:dyDescent="0.3">
      <c r="A343" s="30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</row>
    <row r="344" spans="1:28" x14ac:dyDescent="0.3">
      <c r="A344" s="30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</row>
    <row r="345" spans="1:28" x14ac:dyDescent="0.3">
      <c r="A345" s="30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</row>
    <row r="346" spans="1:28" x14ac:dyDescent="0.3">
      <c r="A346" s="30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</row>
    <row r="347" spans="1:28" x14ac:dyDescent="0.3">
      <c r="A347" s="30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</row>
    <row r="348" spans="1:28" x14ac:dyDescent="0.3">
      <c r="A348" s="30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</row>
    <row r="349" spans="1:28" x14ac:dyDescent="0.3">
      <c r="A349" s="30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</row>
    <row r="350" spans="1:28" x14ac:dyDescent="0.3">
      <c r="A350" s="30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</row>
    <row r="351" spans="1:28" x14ac:dyDescent="0.3">
      <c r="A351" s="30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</row>
    <row r="352" spans="1:28" x14ac:dyDescent="0.3">
      <c r="A352" s="30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</row>
    <row r="353" spans="1:28" x14ac:dyDescent="0.3">
      <c r="A353" s="30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</row>
    <row r="354" spans="1:28" x14ac:dyDescent="0.3">
      <c r="A354" s="30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</row>
    <row r="355" spans="1:28" x14ac:dyDescent="0.3">
      <c r="A355" s="30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</row>
    <row r="356" spans="1:28" x14ac:dyDescent="0.3">
      <c r="A356" s="30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</row>
    <row r="357" spans="1:28" x14ac:dyDescent="0.3">
      <c r="A357" s="30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</row>
    <row r="358" spans="1:28" x14ac:dyDescent="0.3">
      <c r="A358" s="30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</row>
    <row r="359" spans="1:28" x14ac:dyDescent="0.3">
      <c r="A359" s="30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</row>
    <row r="360" spans="1:28" x14ac:dyDescent="0.3">
      <c r="A360" s="30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</row>
    <row r="361" spans="1:28" x14ac:dyDescent="0.3">
      <c r="A361" s="30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</row>
    <row r="362" spans="1:28" x14ac:dyDescent="0.3">
      <c r="A362" s="30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</row>
    <row r="363" spans="1:28" x14ac:dyDescent="0.3">
      <c r="A363" s="30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</row>
    <row r="364" spans="1:28" x14ac:dyDescent="0.3">
      <c r="A364" s="30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</row>
    <row r="365" spans="1:28" x14ac:dyDescent="0.3">
      <c r="A365" s="30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</row>
    <row r="366" spans="1:28" x14ac:dyDescent="0.3">
      <c r="A366" s="30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</row>
    <row r="367" spans="1:28" x14ac:dyDescent="0.3">
      <c r="A367" s="30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</row>
    <row r="368" spans="1:28" x14ac:dyDescent="0.3">
      <c r="A368" s="30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</row>
    <row r="369" spans="1:28" x14ac:dyDescent="0.3">
      <c r="A369" s="30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</row>
    <row r="370" spans="1:28" x14ac:dyDescent="0.3">
      <c r="A370" s="30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</row>
    <row r="371" spans="1:28" x14ac:dyDescent="0.3">
      <c r="A371" s="30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</row>
    <row r="372" spans="1:28" x14ac:dyDescent="0.3">
      <c r="A372" s="30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</row>
    <row r="373" spans="1:28" x14ac:dyDescent="0.3">
      <c r="A373" s="30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</row>
    <row r="374" spans="1:28" x14ac:dyDescent="0.3">
      <c r="A374" s="30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</row>
    <row r="375" spans="1:28" x14ac:dyDescent="0.3">
      <c r="A375" s="30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</row>
    <row r="376" spans="1:28" x14ac:dyDescent="0.3">
      <c r="A376" s="30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</row>
    <row r="377" spans="1:28" x14ac:dyDescent="0.3">
      <c r="A377" s="30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</row>
    <row r="378" spans="1:28" x14ac:dyDescent="0.3">
      <c r="A378" s="30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</row>
    <row r="379" spans="1:28" x14ac:dyDescent="0.3">
      <c r="A379" s="30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</row>
    <row r="380" spans="1:28" x14ac:dyDescent="0.3">
      <c r="A380" s="30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</row>
    <row r="381" spans="1:28" x14ac:dyDescent="0.3">
      <c r="A381" s="30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</row>
    <row r="382" spans="1:28" x14ac:dyDescent="0.3">
      <c r="A382" s="30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</row>
    <row r="383" spans="1:28" x14ac:dyDescent="0.3">
      <c r="A383" s="30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</row>
    <row r="384" spans="1:28" x14ac:dyDescent="0.3">
      <c r="A384" s="30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</row>
    <row r="385" spans="1:28" x14ac:dyDescent="0.3">
      <c r="A385" s="30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</row>
    <row r="386" spans="1:28" x14ac:dyDescent="0.3">
      <c r="A386" s="30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</row>
    <row r="387" spans="1:28" x14ac:dyDescent="0.3">
      <c r="A387" s="30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</row>
    <row r="388" spans="1:28" x14ac:dyDescent="0.3">
      <c r="A388" s="30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</row>
    <row r="389" spans="1:28" x14ac:dyDescent="0.3">
      <c r="A389" s="30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</row>
    <row r="390" spans="1:28" x14ac:dyDescent="0.3">
      <c r="A390" s="30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</row>
    <row r="391" spans="1:28" x14ac:dyDescent="0.3">
      <c r="A391" s="30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</row>
    <row r="392" spans="1:28" x14ac:dyDescent="0.3">
      <c r="A392" s="30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</row>
    <row r="393" spans="1:28" x14ac:dyDescent="0.3">
      <c r="A393" s="30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</row>
    <row r="394" spans="1:28" x14ac:dyDescent="0.3">
      <c r="A394" s="30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</row>
    <row r="395" spans="1:28" x14ac:dyDescent="0.3">
      <c r="A395" s="30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</row>
    <row r="396" spans="1:28" x14ac:dyDescent="0.3">
      <c r="A396" s="30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</row>
    <row r="397" spans="1:28" x14ac:dyDescent="0.3">
      <c r="A397" s="30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</row>
    <row r="398" spans="1:28" x14ac:dyDescent="0.3">
      <c r="A398" s="30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</row>
    <row r="399" spans="1:28" x14ac:dyDescent="0.3">
      <c r="A399" s="30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</row>
    <row r="400" spans="1:28" x14ac:dyDescent="0.3">
      <c r="A400" s="30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</row>
    <row r="401" spans="1:28" x14ac:dyDescent="0.3">
      <c r="A401" s="30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</row>
    <row r="402" spans="1:28" x14ac:dyDescent="0.3">
      <c r="A402" s="30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</row>
    <row r="403" spans="1:28" x14ac:dyDescent="0.3">
      <c r="A403" s="30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</row>
    <row r="404" spans="1:28" x14ac:dyDescent="0.3">
      <c r="A404" s="30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</row>
    <row r="405" spans="1:28" x14ac:dyDescent="0.3">
      <c r="A405" s="30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</row>
    <row r="406" spans="1:28" x14ac:dyDescent="0.3">
      <c r="A406" s="30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</row>
    <row r="407" spans="1:28" x14ac:dyDescent="0.3">
      <c r="A407" s="30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</row>
    <row r="408" spans="1:28" x14ac:dyDescent="0.3">
      <c r="A408" s="30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</row>
    <row r="409" spans="1:28" x14ac:dyDescent="0.3">
      <c r="A409" s="30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</row>
    <row r="410" spans="1:28" x14ac:dyDescent="0.3">
      <c r="A410" s="30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</row>
    <row r="411" spans="1:28" x14ac:dyDescent="0.3">
      <c r="A411" s="30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</row>
    <row r="412" spans="1:28" x14ac:dyDescent="0.3">
      <c r="A412" s="30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</row>
    <row r="413" spans="1:28" x14ac:dyDescent="0.3">
      <c r="A413" s="30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</row>
    <row r="414" spans="1:28" x14ac:dyDescent="0.3">
      <c r="A414" s="30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</row>
    <row r="415" spans="1:28" x14ac:dyDescent="0.3"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</row>
    <row r="416" spans="1:28" x14ac:dyDescent="0.3"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</row>
    <row r="417" spans="2:28" x14ac:dyDescent="0.3"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</row>
    <row r="418" spans="2:28" x14ac:dyDescent="0.3"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</row>
    <row r="419" spans="2:28" x14ac:dyDescent="0.3"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</row>
    <row r="420" spans="2:28" x14ac:dyDescent="0.3">
      <c r="B420" s="62"/>
      <c r="C420" s="62"/>
      <c r="D420" s="62"/>
      <c r="E420" s="62"/>
      <c r="F420" s="62"/>
      <c r="G420" s="62"/>
      <c r="H420" s="62"/>
      <c r="I420" s="62"/>
      <c r="J420" s="62"/>
    </row>
  </sheetData>
  <sortState columnSort="1" ref="D54:BI419">
    <sortCondition ref="D54:BI54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5"/>
  <sheetViews>
    <sheetView zoomScale="85" zoomScaleNormal="85" workbookViewId="0">
      <pane xSplit="1" ySplit="2" topLeftCell="B3" activePane="bottomRight" state="frozen"/>
      <selection activeCell="A30" sqref="A30"/>
      <selection pane="topRight" activeCell="A30" sqref="A30"/>
      <selection pane="bottomLeft" activeCell="A30" sqref="A30"/>
      <selection pane="bottomRight" activeCell="B3" sqref="B3"/>
    </sheetView>
  </sheetViews>
  <sheetFormatPr defaultColWidth="9.109375" defaultRowHeight="14.4" x14ac:dyDescent="0.3"/>
  <cols>
    <col min="1" max="1" width="19.6640625" style="30" customWidth="1"/>
    <col min="2" max="2" width="12.109375" style="30" customWidth="1"/>
    <col min="3" max="3" width="12.5546875" style="30" customWidth="1"/>
    <col min="4" max="5" width="9.109375" style="30"/>
    <col min="6" max="6" width="15.44140625" style="30" bestFit="1" customWidth="1"/>
    <col min="7" max="27" width="12" style="28" bestFit="1" customWidth="1"/>
    <col min="28" max="28" width="12" style="28" customWidth="1"/>
    <col min="29" max="30" width="9.109375" style="28"/>
    <col min="31" max="31" width="12" style="28" customWidth="1"/>
    <col min="32" max="55" width="9.109375" style="28"/>
    <col min="56" max="56" width="10.88671875" style="28" bestFit="1" customWidth="1"/>
    <col min="57" max="57" width="9.88671875" style="28" bestFit="1" customWidth="1"/>
    <col min="58" max="16384" width="9.109375" style="30"/>
  </cols>
  <sheetData>
    <row r="1" spans="1:60" x14ac:dyDescent="0.3">
      <c r="B1" s="30" t="s">
        <v>491</v>
      </c>
      <c r="F1" s="30" t="s">
        <v>494</v>
      </c>
      <c r="AH1" s="28" t="s">
        <v>492</v>
      </c>
      <c r="BG1" s="30" t="s">
        <v>341</v>
      </c>
    </row>
    <row r="2" spans="1:60" x14ac:dyDescent="0.3">
      <c r="A2" s="30" t="s">
        <v>52</v>
      </c>
      <c r="B2" s="30" t="s">
        <v>311</v>
      </c>
      <c r="C2" s="30" t="s">
        <v>312</v>
      </c>
      <c r="D2" s="30" t="s">
        <v>238</v>
      </c>
      <c r="F2" s="30" t="s">
        <v>227</v>
      </c>
      <c r="G2" s="30" t="s">
        <v>149</v>
      </c>
      <c r="H2" s="30" t="s">
        <v>151</v>
      </c>
      <c r="I2" s="30" t="s">
        <v>152</v>
      </c>
      <c r="J2" s="30" t="s">
        <v>153</v>
      </c>
      <c r="K2" s="30" t="s">
        <v>154</v>
      </c>
      <c r="L2" s="30" t="s">
        <v>155</v>
      </c>
      <c r="M2" s="30" t="s">
        <v>156</v>
      </c>
      <c r="N2" s="30" t="s">
        <v>54</v>
      </c>
      <c r="O2" s="30" t="s">
        <v>53</v>
      </c>
      <c r="P2" s="30" t="s">
        <v>157</v>
      </c>
      <c r="Q2" s="30" t="s">
        <v>158</v>
      </c>
      <c r="R2" s="30" t="s">
        <v>159</v>
      </c>
      <c r="S2" s="30" t="s">
        <v>160</v>
      </c>
      <c r="T2" s="30" t="s">
        <v>161</v>
      </c>
      <c r="U2" s="30" t="s">
        <v>162</v>
      </c>
      <c r="V2" s="30" t="s">
        <v>163</v>
      </c>
      <c r="W2" s="30" t="s">
        <v>164</v>
      </c>
      <c r="X2" s="30" t="s">
        <v>165</v>
      </c>
      <c r="Y2" s="30" t="s">
        <v>166</v>
      </c>
      <c r="Z2" s="30" t="s">
        <v>167</v>
      </c>
      <c r="AA2" s="30" t="s">
        <v>168</v>
      </c>
      <c r="AB2" s="30"/>
      <c r="AC2" s="28" t="s">
        <v>54</v>
      </c>
      <c r="AD2" s="28" t="s">
        <v>53</v>
      </c>
      <c r="AE2" s="30"/>
      <c r="AF2" s="28" t="s">
        <v>313</v>
      </c>
      <c r="AG2" s="28" t="s">
        <v>177</v>
      </c>
      <c r="AH2" s="28" t="s">
        <v>149</v>
      </c>
      <c r="AI2" s="28" t="s">
        <v>151</v>
      </c>
      <c r="AJ2" s="28" t="s">
        <v>152</v>
      </c>
      <c r="AK2" s="28" t="s">
        <v>153</v>
      </c>
      <c r="AL2" s="28" t="s">
        <v>154</v>
      </c>
      <c r="AM2" s="28" t="s">
        <v>155</v>
      </c>
      <c r="AN2" s="28" t="s">
        <v>156</v>
      </c>
      <c r="AO2" s="28" t="s">
        <v>157</v>
      </c>
      <c r="AP2" s="28" t="s">
        <v>158</v>
      </c>
      <c r="AQ2" s="28" t="s">
        <v>159</v>
      </c>
      <c r="AR2" s="28" t="s">
        <v>160</v>
      </c>
      <c r="AS2" s="28" t="s">
        <v>161</v>
      </c>
      <c r="AT2" s="28" t="s">
        <v>162</v>
      </c>
      <c r="AU2" s="28" t="s">
        <v>163</v>
      </c>
      <c r="AV2" s="28" t="s">
        <v>164</v>
      </c>
      <c r="AW2" s="28" t="s">
        <v>165</v>
      </c>
      <c r="AX2" s="28" t="s">
        <v>166</v>
      </c>
      <c r="AY2" s="28" t="s">
        <v>167</v>
      </c>
      <c r="AZ2" s="28" t="s">
        <v>168</v>
      </c>
      <c r="BA2" s="28" t="s">
        <v>54</v>
      </c>
      <c r="BB2" s="28" t="s">
        <v>53</v>
      </c>
      <c r="BD2" s="28" t="s">
        <v>54</v>
      </c>
      <c r="BE2" s="28" t="s">
        <v>53</v>
      </c>
      <c r="BG2" s="28" t="s">
        <v>54</v>
      </c>
      <c r="BH2" s="28" t="s">
        <v>53</v>
      </c>
    </row>
    <row r="3" spans="1:60" x14ac:dyDescent="0.3">
      <c r="A3" s="30" t="s">
        <v>0</v>
      </c>
      <c r="B3" s="28">
        <v>528780.72563744895</v>
      </c>
      <c r="C3" s="28">
        <v>62688.348008827001</v>
      </c>
      <c r="D3" s="30" t="s">
        <v>239</v>
      </c>
      <c r="F3" s="30" t="s">
        <v>0</v>
      </c>
      <c r="G3" s="28">
        <v>3025.8594341837602</v>
      </c>
      <c r="H3" s="28">
        <v>3802.52178883028</v>
      </c>
      <c r="I3" s="28">
        <v>99.406642096154499</v>
      </c>
      <c r="J3" s="28">
        <v>322.285009562548</v>
      </c>
      <c r="K3" s="28">
        <v>2574.3265300903299</v>
      </c>
      <c r="L3" s="28">
        <v>169.47026004618601</v>
      </c>
      <c r="M3" s="28">
        <v>1044.3028189398999</v>
      </c>
      <c r="N3" s="28">
        <v>532982.34228483599</v>
      </c>
      <c r="O3" s="28">
        <v>63135.876175388701</v>
      </c>
      <c r="P3" s="28">
        <v>469846.466109448</v>
      </c>
      <c r="Q3" s="28">
        <v>359.202341308553</v>
      </c>
      <c r="R3" s="28">
        <v>68.518581689512004</v>
      </c>
      <c r="S3" s="28">
        <v>34400.919538572598</v>
      </c>
      <c r="T3" s="28">
        <v>69.163553519954604</v>
      </c>
      <c r="U3" s="28">
        <v>1840.9053095013701</v>
      </c>
      <c r="V3" s="28">
        <v>146.11744668397199</v>
      </c>
      <c r="W3" s="28">
        <v>376.013791674245</v>
      </c>
      <c r="X3" s="28">
        <v>4605.79688277473</v>
      </c>
      <c r="Y3" s="28">
        <v>9452.81631265949</v>
      </c>
      <c r="Z3" s="28">
        <v>559.952656955306</v>
      </c>
      <c r="AA3" s="28">
        <v>218.29727629976199</v>
      </c>
      <c r="AB3" s="30"/>
      <c r="AC3" s="52">
        <f>(N3-B3)/(B3+1E-50)</f>
        <v>7.9458581670539541E-3</v>
      </c>
      <c r="AD3" s="52">
        <f>(O3-C3)/(C3+1E-50)</f>
        <v>7.1389369919061347E-3</v>
      </c>
      <c r="AE3" s="30"/>
      <c r="AF3" s="28">
        <v>1</v>
      </c>
      <c r="AG3" s="28" t="s">
        <v>0</v>
      </c>
      <c r="AH3" s="28">
        <v>551.70712447000005</v>
      </c>
      <c r="AI3" s="28">
        <v>684.75386600100001</v>
      </c>
      <c r="AJ3" s="28">
        <v>17.986742662099999</v>
      </c>
      <c r="AK3" s="28">
        <v>59.394826343600002</v>
      </c>
      <c r="AL3" s="28">
        <v>466.90815768300001</v>
      </c>
      <c r="AM3" s="28">
        <v>31.362705391799999</v>
      </c>
      <c r="AN3" s="28">
        <v>189.992060624</v>
      </c>
      <c r="AO3" s="28">
        <v>84970.440540199997</v>
      </c>
      <c r="AP3" s="28">
        <v>63.457019613100002</v>
      </c>
      <c r="AQ3" s="28">
        <v>12.427601923299999</v>
      </c>
      <c r="AR3" s="28">
        <v>6220.4491270199997</v>
      </c>
      <c r="AS3" s="28">
        <v>12.618012538</v>
      </c>
      <c r="AT3" s="28">
        <v>334.72772400000002</v>
      </c>
      <c r="AU3" s="28">
        <v>28.007273254499999</v>
      </c>
      <c r="AV3" s="28">
        <v>72.3724491559</v>
      </c>
      <c r="AW3" s="28">
        <v>837.465191796</v>
      </c>
      <c r="AX3" s="28">
        <v>1717.45855203</v>
      </c>
      <c r="AY3" s="28">
        <v>102.65860318199999</v>
      </c>
      <c r="AZ3" s="28">
        <v>39.642667316400001</v>
      </c>
      <c r="BA3" s="28">
        <f t="shared" ref="BA3:BA51" si="0">BB3+AO3</f>
        <v>96413.830245204677</v>
      </c>
      <c r="BB3" s="28">
        <f>SUM(AH3:AZ3)-AO3</f>
        <v>11443.38970500468</v>
      </c>
      <c r="BD3" s="28">
        <f t="shared" ref="BD3:BE34" si="1">BA3-B3</f>
        <v>-432366.89539224427</v>
      </c>
      <c r="BE3" s="28">
        <f t="shared" si="1"/>
        <v>-51244.958303822321</v>
      </c>
      <c r="BG3" s="25">
        <f>BA3/N3</f>
        <v>0.18089498018243777</v>
      </c>
      <c r="BH3" s="25">
        <f>BB3/O3</f>
        <v>0.18125019241382576</v>
      </c>
    </row>
    <row r="4" spans="1:60" x14ac:dyDescent="0.3">
      <c r="A4" s="30" t="s">
        <v>2</v>
      </c>
      <c r="B4" s="28">
        <v>263613.54824979702</v>
      </c>
      <c r="C4" s="28">
        <v>32630.379172762801</v>
      </c>
      <c r="F4" s="30" t="s">
        <v>2</v>
      </c>
      <c r="G4" s="28">
        <v>1786.84770217761</v>
      </c>
      <c r="H4" s="28">
        <v>1701.1385755937299</v>
      </c>
      <c r="I4" s="28">
        <v>56.807613551811301</v>
      </c>
      <c r="J4" s="28">
        <v>152.82677755915199</v>
      </c>
      <c r="K4" s="28">
        <v>1255.40688084569</v>
      </c>
      <c r="L4" s="28">
        <v>83.549320921311505</v>
      </c>
      <c r="M4" s="28">
        <v>531.05104967564398</v>
      </c>
      <c r="N4" s="28">
        <v>264020.693780364</v>
      </c>
      <c r="O4" s="28">
        <v>32662.6101331481</v>
      </c>
      <c r="P4" s="28">
        <v>231358.083647216</v>
      </c>
      <c r="Q4" s="28">
        <v>145.12657131676499</v>
      </c>
      <c r="R4" s="28">
        <v>36.346116293809899</v>
      </c>
      <c r="S4" s="28">
        <v>18262.535041033501</v>
      </c>
      <c r="T4" s="28">
        <v>61.0830827559979</v>
      </c>
      <c r="U4" s="28">
        <v>797.84173492727496</v>
      </c>
      <c r="V4" s="28">
        <v>77.198335179704202</v>
      </c>
      <c r="W4" s="28">
        <v>200.41247066474801</v>
      </c>
      <c r="X4" s="28">
        <v>1995.6117915309401</v>
      </c>
      <c r="Y4" s="28">
        <v>5140.0587335548898</v>
      </c>
      <c r="Z4" s="28">
        <v>270.89220280317602</v>
      </c>
      <c r="AA4" s="28">
        <v>107.876132762336</v>
      </c>
      <c r="AB4" s="30"/>
      <c r="AC4" s="52">
        <f t="shared" ref="AC4:AD56" si="2">(N4-B4)/(B4+1E-50)</f>
        <v>1.5444787768691404E-3</v>
      </c>
      <c r="AD4" s="52">
        <f t="shared" si="2"/>
        <v>9.8775929677835032E-4</v>
      </c>
      <c r="AE4" s="30"/>
      <c r="AF4" s="28">
        <v>4</v>
      </c>
      <c r="AG4" s="28" t="s">
        <v>2</v>
      </c>
      <c r="AH4" s="28">
        <v>1209.7074680999999</v>
      </c>
      <c r="AI4" s="28">
        <v>1165.0674730400001</v>
      </c>
      <c r="AJ4" s="28">
        <v>38.478975975399997</v>
      </c>
      <c r="AK4" s="28">
        <v>106.21238850100001</v>
      </c>
      <c r="AL4" s="28">
        <v>855.46032288900005</v>
      </c>
      <c r="AM4" s="28">
        <v>57.628053315099997</v>
      </c>
      <c r="AN4" s="28">
        <v>361.97094125299998</v>
      </c>
      <c r="AO4" s="28">
        <v>157216.08816499999</v>
      </c>
      <c r="AP4" s="28">
        <v>98.256783476600006</v>
      </c>
      <c r="AQ4" s="28">
        <v>24.6699228829</v>
      </c>
      <c r="AR4" s="28">
        <v>12405.8038087</v>
      </c>
      <c r="AS4" s="28">
        <v>41.032285396799999</v>
      </c>
      <c r="AT4" s="28">
        <v>550.66342897000004</v>
      </c>
      <c r="AU4" s="28">
        <v>53.6591551542</v>
      </c>
      <c r="AV4" s="28">
        <v>139.15993849700001</v>
      </c>
      <c r="AW4" s="28">
        <v>1377.3316416800001</v>
      </c>
      <c r="AX4" s="28">
        <v>3488.22713927</v>
      </c>
      <c r="AY4" s="28">
        <v>186.43418760200001</v>
      </c>
      <c r="AZ4" s="28">
        <v>73.583894495199999</v>
      </c>
      <c r="BA4" s="28">
        <f t="shared" si="0"/>
        <v>179449.43597419819</v>
      </c>
      <c r="BB4" s="28">
        <f t="shared" ref="BB4:BB51" si="3">SUM(AH4:AZ4)-AO4</f>
        <v>22233.347809198196</v>
      </c>
      <c r="BD4" s="28">
        <f t="shared" si="1"/>
        <v>-84164.112275598833</v>
      </c>
      <c r="BE4" s="28">
        <f t="shared" si="1"/>
        <v>-10397.031363564605</v>
      </c>
      <c r="BG4" s="25">
        <f t="shared" ref="BG4:BH51" si="4">BA4/N4</f>
        <v>0.67967943498959316</v>
      </c>
      <c r="BH4" s="25">
        <f t="shared" si="4"/>
        <v>0.68069721674307881</v>
      </c>
    </row>
    <row r="5" spans="1:60" x14ac:dyDescent="0.3">
      <c r="A5" s="30" t="s">
        <v>3</v>
      </c>
      <c r="B5" s="28">
        <v>320562.648932966</v>
      </c>
      <c r="C5" s="28">
        <v>49285.484539204001</v>
      </c>
      <c r="D5" s="30" t="s">
        <v>239</v>
      </c>
      <c r="F5" s="30" t="s">
        <v>3</v>
      </c>
      <c r="G5" s="28">
        <v>3217.4833935746201</v>
      </c>
      <c r="H5" s="28">
        <v>1988.14709293032</v>
      </c>
      <c r="I5" s="28">
        <v>80.038843312003607</v>
      </c>
      <c r="J5" s="28">
        <v>298.40131472632299</v>
      </c>
      <c r="K5" s="28">
        <v>2295.8301719053902</v>
      </c>
      <c r="L5" s="28">
        <v>132.21078469110401</v>
      </c>
      <c r="M5" s="28">
        <v>918.629558028406</v>
      </c>
      <c r="N5" s="28">
        <v>320538.21799965802</v>
      </c>
      <c r="O5" s="28">
        <v>49171.241019880203</v>
      </c>
      <c r="P5" s="28">
        <v>271366.97697977797</v>
      </c>
      <c r="Q5" s="28">
        <v>138.21475603101899</v>
      </c>
      <c r="R5" s="28">
        <v>55.8189228768112</v>
      </c>
      <c r="S5" s="28">
        <v>24734.115668468901</v>
      </c>
      <c r="T5" s="28">
        <v>76.175030043486103</v>
      </c>
      <c r="U5" s="28">
        <v>1375.0023512293501</v>
      </c>
      <c r="V5" s="28">
        <v>176.05399585531001</v>
      </c>
      <c r="W5" s="28">
        <v>453.76563743889</v>
      </c>
      <c r="X5" s="28">
        <v>3439.75129471938</v>
      </c>
      <c r="Y5" s="28">
        <v>9215.6909580735992</v>
      </c>
      <c r="Z5" s="28">
        <v>374.74866636904198</v>
      </c>
      <c r="AA5" s="28">
        <v>201.16257960614399</v>
      </c>
      <c r="AB5" s="30"/>
      <c r="AC5" s="52">
        <f t="shared" si="2"/>
        <v>-7.621266354422214E-5</v>
      </c>
      <c r="AD5" s="52">
        <f t="shared" si="2"/>
        <v>-2.317995255437192E-3</v>
      </c>
      <c r="AE5" s="30"/>
      <c r="AF5" s="28">
        <v>5</v>
      </c>
      <c r="AG5" s="28" t="s">
        <v>3</v>
      </c>
      <c r="AH5" s="28">
        <v>1141.36475365</v>
      </c>
      <c r="AI5" s="28">
        <v>572.74246164600004</v>
      </c>
      <c r="AJ5" s="28">
        <v>23.928022521700001</v>
      </c>
      <c r="AK5" s="28">
        <v>61.565810707200001</v>
      </c>
      <c r="AL5" s="28">
        <v>787.28245336099997</v>
      </c>
      <c r="AM5" s="28">
        <v>29.463229573</v>
      </c>
      <c r="AN5" s="28">
        <v>301.20776059999997</v>
      </c>
      <c r="AO5" s="28">
        <v>80453.592542700004</v>
      </c>
      <c r="AP5" s="28">
        <v>35.547416183999999</v>
      </c>
      <c r="AQ5" s="28">
        <v>18.693945392100002</v>
      </c>
      <c r="AR5" s="28">
        <v>7992.4267183800002</v>
      </c>
      <c r="AS5" s="28">
        <v>23.054127873199999</v>
      </c>
      <c r="AT5" s="28">
        <v>353.55019454900003</v>
      </c>
      <c r="AU5" s="28">
        <v>37.665808165199998</v>
      </c>
      <c r="AV5" s="28">
        <v>92.049369115299996</v>
      </c>
      <c r="AW5" s="28">
        <v>884.60081235099995</v>
      </c>
      <c r="AX5" s="28">
        <v>3218.12391781</v>
      </c>
      <c r="AY5" s="28">
        <v>85.084492505100002</v>
      </c>
      <c r="AZ5" s="28">
        <v>69.784196873799999</v>
      </c>
      <c r="BA5" s="28">
        <f t="shared" si="0"/>
        <v>96181.728033957581</v>
      </c>
      <c r="BB5" s="28">
        <f t="shared" si="3"/>
        <v>15728.135491257577</v>
      </c>
      <c r="BD5" s="28">
        <f t="shared" si="1"/>
        <v>-224380.9208990084</v>
      </c>
      <c r="BE5" s="28">
        <f t="shared" si="1"/>
        <v>-33557.349047946424</v>
      </c>
      <c r="BG5" s="25">
        <f t="shared" si="4"/>
        <v>0.3000632144091479</v>
      </c>
      <c r="BH5" s="25">
        <f t="shared" si="4"/>
        <v>0.31986452172111346</v>
      </c>
    </row>
    <row r="6" spans="1:60" x14ac:dyDescent="0.3">
      <c r="A6" s="30" t="s">
        <v>4</v>
      </c>
      <c r="B6" s="28">
        <v>312537.15951656702</v>
      </c>
      <c r="C6" s="28">
        <v>41064.231761281699</v>
      </c>
      <c r="F6" s="30" t="s">
        <v>4</v>
      </c>
      <c r="G6" s="28">
        <v>1703.0377792842601</v>
      </c>
      <c r="H6" s="28">
        <v>2049.2741452956102</v>
      </c>
      <c r="I6" s="28">
        <v>86.887521619074306</v>
      </c>
      <c r="J6" s="28">
        <v>688.66403271658999</v>
      </c>
      <c r="K6" s="28">
        <v>1408.03559748011</v>
      </c>
      <c r="L6" s="28">
        <v>262.31963565314601</v>
      </c>
      <c r="M6" s="28">
        <v>723.51379013100905</v>
      </c>
      <c r="N6" s="28">
        <v>313543.96504402102</v>
      </c>
      <c r="O6" s="28">
        <v>41188.6925034706</v>
      </c>
      <c r="P6" s="28">
        <v>272355.27254055103</v>
      </c>
      <c r="Q6" s="28">
        <v>143.845528717957</v>
      </c>
      <c r="R6" s="28">
        <v>36.8002452862426</v>
      </c>
      <c r="S6" s="28">
        <v>18825.455256425099</v>
      </c>
      <c r="T6" s="28">
        <v>90.443449310779997</v>
      </c>
      <c r="U6" s="28">
        <v>2187.7771346527902</v>
      </c>
      <c r="V6" s="28">
        <v>389.26922622177301</v>
      </c>
      <c r="W6" s="28">
        <v>1053.59235856853</v>
      </c>
      <c r="X6" s="28">
        <v>5470.0221942602602</v>
      </c>
      <c r="Y6" s="28">
        <v>5247.5154050166102</v>
      </c>
      <c r="Z6" s="28">
        <v>703.54368987582404</v>
      </c>
      <c r="AA6" s="28">
        <v>118.69551295490901</v>
      </c>
      <c r="AB6" s="30"/>
      <c r="AC6" s="52">
        <f t="shared" si="2"/>
        <v>3.2213946303579957E-3</v>
      </c>
      <c r="AD6" s="52">
        <f t="shared" si="2"/>
        <v>3.0308795964436343E-3</v>
      </c>
      <c r="AE6" s="30"/>
      <c r="AF6" s="28">
        <v>6</v>
      </c>
      <c r="AG6" s="28" t="s">
        <v>4</v>
      </c>
      <c r="AH6" s="28">
        <v>899.36044391899998</v>
      </c>
      <c r="AI6" s="28">
        <v>1065.4132603999999</v>
      </c>
      <c r="AJ6" s="28">
        <v>47.636690546600001</v>
      </c>
      <c r="AK6" s="28">
        <v>392.95355877600002</v>
      </c>
      <c r="AL6" s="28">
        <v>738.42154909999999</v>
      </c>
      <c r="AM6" s="28">
        <v>147.650159984</v>
      </c>
      <c r="AN6" s="28">
        <v>388.61162501699999</v>
      </c>
      <c r="AO6" s="28">
        <v>142049.07513499999</v>
      </c>
      <c r="AP6" s="28">
        <v>71.9060205543</v>
      </c>
      <c r="AQ6" s="28">
        <v>19.228198025899999</v>
      </c>
      <c r="AR6" s="28">
        <v>9851.1459678899992</v>
      </c>
      <c r="AS6" s="28">
        <v>50.964449091900001</v>
      </c>
      <c r="AT6" s="28">
        <v>1219.0058402100001</v>
      </c>
      <c r="AU6" s="28">
        <v>222.85169786899999</v>
      </c>
      <c r="AV6" s="28">
        <v>603.69609487599996</v>
      </c>
      <c r="AW6" s="28">
        <v>3047.7137492799998</v>
      </c>
      <c r="AX6" s="28">
        <v>2763.2054667500001</v>
      </c>
      <c r="AY6" s="28">
        <v>392.25150855200002</v>
      </c>
      <c r="AZ6" s="28">
        <v>62.227475870299997</v>
      </c>
      <c r="BA6" s="28">
        <f t="shared" si="0"/>
        <v>164033.318891712</v>
      </c>
      <c r="BB6" s="28">
        <f t="shared" si="3"/>
        <v>21984.243756712007</v>
      </c>
      <c r="BD6" s="28">
        <f t="shared" si="1"/>
        <v>-148503.84062485502</v>
      </c>
      <c r="BE6" s="28">
        <f t="shared" si="1"/>
        <v>-19079.988004569692</v>
      </c>
      <c r="BG6" s="25">
        <f t="shared" si="4"/>
        <v>0.52315890968809431</v>
      </c>
      <c r="BH6" s="25">
        <f t="shared" si="4"/>
        <v>0.53374463767840152</v>
      </c>
    </row>
    <row r="7" spans="1:60" x14ac:dyDescent="0.3">
      <c r="A7" s="30" t="s">
        <v>5</v>
      </c>
      <c r="B7" s="28">
        <v>241417.00324516601</v>
      </c>
      <c r="C7" s="28">
        <v>36655.668985373501</v>
      </c>
      <c r="F7" s="30" t="s">
        <v>5</v>
      </c>
      <c r="G7" s="28">
        <v>2125.0901076406599</v>
      </c>
      <c r="H7" s="28">
        <v>1589.0716757882899</v>
      </c>
      <c r="I7" s="28">
        <v>63.105187702618501</v>
      </c>
      <c r="J7" s="28">
        <v>349.31941707589903</v>
      </c>
      <c r="K7" s="28">
        <v>1561.7649503684399</v>
      </c>
      <c r="L7" s="28">
        <v>148.479778446513</v>
      </c>
      <c r="M7" s="28">
        <v>676.38367156643801</v>
      </c>
      <c r="N7" s="28">
        <v>241147.82863640599</v>
      </c>
      <c r="O7" s="28">
        <v>36566.6607702045</v>
      </c>
      <c r="P7" s="28">
        <v>204581.16786620099</v>
      </c>
      <c r="Q7" s="28">
        <v>87.416992675143405</v>
      </c>
      <c r="R7" s="28">
        <v>38.761321379872903</v>
      </c>
      <c r="S7" s="28">
        <v>17785.5239083538</v>
      </c>
      <c r="T7" s="28">
        <v>62.320976751158803</v>
      </c>
      <c r="U7" s="28">
        <v>1316.9831173354901</v>
      </c>
      <c r="V7" s="28">
        <v>214.09770834173801</v>
      </c>
      <c r="W7" s="28">
        <v>567.89581130640397</v>
      </c>
      <c r="X7" s="28">
        <v>3293.77037373854</v>
      </c>
      <c r="Y7" s="28">
        <v>6145.55423447257</v>
      </c>
      <c r="Z7" s="28">
        <v>404.46953155089602</v>
      </c>
      <c r="AA7" s="28">
        <v>136.65200570997001</v>
      </c>
      <c r="AB7" s="30"/>
      <c r="AC7" s="52">
        <f t="shared" si="2"/>
        <v>-1.1149778397616175E-3</v>
      </c>
      <c r="AD7" s="52">
        <f t="shared" si="2"/>
        <v>-2.4282250913089803E-3</v>
      </c>
      <c r="AE7" s="30"/>
      <c r="AF7" s="28">
        <v>8</v>
      </c>
      <c r="AG7" s="28" t="s">
        <v>5</v>
      </c>
      <c r="AH7" s="28">
        <v>1016.89880295</v>
      </c>
      <c r="AI7" s="28">
        <v>683.77648971999997</v>
      </c>
      <c r="AJ7" s="28">
        <v>30.350783782000001</v>
      </c>
      <c r="AK7" s="28">
        <v>180.30346077499999</v>
      </c>
      <c r="AL7" s="28">
        <v>731.20895562999999</v>
      </c>
      <c r="AM7" s="28">
        <v>74.572913395200004</v>
      </c>
      <c r="AN7" s="28">
        <v>321.23873457000002</v>
      </c>
      <c r="AO7" s="28">
        <v>89986.607536700001</v>
      </c>
      <c r="AP7" s="28">
        <v>33.068819116599997</v>
      </c>
      <c r="AQ7" s="28">
        <v>17.9602531753</v>
      </c>
      <c r="AR7" s="28">
        <v>8082.6619375</v>
      </c>
      <c r="AS7" s="28">
        <v>31.331204079399999</v>
      </c>
      <c r="AT7" s="28">
        <v>643.77699536399996</v>
      </c>
      <c r="AU7" s="28">
        <v>112.97839714200001</v>
      </c>
      <c r="AV7" s="28">
        <v>301.15173850000002</v>
      </c>
      <c r="AW7" s="28">
        <v>1610.04792075</v>
      </c>
      <c r="AX7" s="28">
        <v>2909.9489701500002</v>
      </c>
      <c r="AY7" s="28">
        <v>197.690299423</v>
      </c>
      <c r="AZ7" s="28">
        <v>64.030734450099999</v>
      </c>
      <c r="BA7" s="28">
        <f t="shared" si="0"/>
        <v>107029.60494717261</v>
      </c>
      <c r="BB7" s="28">
        <f t="shared" si="3"/>
        <v>17042.997410472613</v>
      </c>
      <c r="BD7" s="28">
        <f t="shared" si="1"/>
        <v>-134387.39829799341</v>
      </c>
      <c r="BE7" s="28">
        <f t="shared" si="1"/>
        <v>-19612.671574900887</v>
      </c>
      <c r="BG7" s="25">
        <f t="shared" si="4"/>
        <v>0.44383399822582686</v>
      </c>
      <c r="BH7" s="25">
        <f t="shared" si="4"/>
        <v>0.4660802231184234</v>
      </c>
    </row>
    <row r="8" spans="1:60" x14ac:dyDescent="0.3">
      <c r="A8" s="30" t="s">
        <v>6</v>
      </c>
      <c r="B8" s="28">
        <v>23464.98399406</v>
      </c>
      <c r="C8" s="28">
        <v>3336.9959467049998</v>
      </c>
      <c r="D8" s="30" t="s">
        <v>239</v>
      </c>
      <c r="F8" s="30" t="s">
        <v>6</v>
      </c>
      <c r="G8" s="28">
        <v>169.901558888209</v>
      </c>
      <c r="H8" s="28">
        <v>191.99063476578601</v>
      </c>
      <c r="I8" s="28">
        <v>5.5868361469821401</v>
      </c>
      <c r="J8" s="28">
        <v>19.697490037864299</v>
      </c>
      <c r="K8" s="28">
        <v>134.870918390405</v>
      </c>
      <c r="L8" s="28">
        <v>7.4448942497946904</v>
      </c>
      <c r="M8" s="28">
        <v>54.484466012996201</v>
      </c>
      <c r="N8" s="28">
        <v>23543.255615910701</v>
      </c>
      <c r="O8" s="28">
        <v>3351.6579477394298</v>
      </c>
      <c r="P8" s="28">
        <v>20191.5976681713</v>
      </c>
      <c r="Q8" s="28">
        <v>17.061427492738499</v>
      </c>
      <c r="R8" s="28">
        <v>3.47592193433533</v>
      </c>
      <c r="S8" s="28">
        <v>1823.20927076616</v>
      </c>
      <c r="T8" s="28">
        <v>5.4026622684457903</v>
      </c>
      <c r="U8" s="28">
        <v>98.546413024906599</v>
      </c>
      <c r="V8" s="28">
        <v>4.6918769159542997</v>
      </c>
      <c r="W8" s="28">
        <v>9.8537634661066793</v>
      </c>
      <c r="X8" s="28">
        <v>246.31442814861299</v>
      </c>
      <c r="Y8" s="28">
        <v>520.94162458594406</v>
      </c>
      <c r="Z8" s="28">
        <v>26.3272045944322</v>
      </c>
      <c r="AA8" s="28">
        <v>11.8565560497583</v>
      </c>
      <c r="AB8" s="30"/>
      <c r="AC8" s="52">
        <f t="shared" si="2"/>
        <v>3.3356776152293614E-3</v>
      </c>
      <c r="AD8" s="52">
        <f t="shared" si="2"/>
        <v>4.3937725033521419E-3</v>
      </c>
      <c r="AE8" s="30"/>
      <c r="AF8" s="28">
        <v>9</v>
      </c>
      <c r="AG8" s="28" t="s">
        <v>6</v>
      </c>
      <c r="AH8" s="28">
        <v>24.050266780800001</v>
      </c>
      <c r="AI8" s="28">
        <v>29.029667774299998</v>
      </c>
      <c r="AJ8" s="28">
        <v>0.77633878054299998</v>
      </c>
      <c r="AK8" s="28">
        <v>2.6148491533699998</v>
      </c>
      <c r="AL8" s="28">
        <v>19.203313833999999</v>
      </c>
      <c r="AM8" s="28">
        <v>1.0431436544799999</v>
      </c>
      <c r="AN8" s="28">
        <v>7.7689953043299997</v>
      </c>
      <c r="AO8" s="28">
        <v>2991.5318563199999</v>
      </c>
      <c r="AP8" s="28">
        <v>2.35131456443</v>
      </c>
      <c r="AQ8" s="28">
        <v>0.50134009712000005</v>
      </c>
      <c r="AR8" s="28">
        <v>267.87436270900002</v>
      </c>
      <c r="AS8" s="28">
        <v>0.75481120747300001</v>
      </c>
      <c r="AT8" s="28">
        <v>13.7569155856</v>
      </c>
      <c r="AU8" s="28">
        <v>0.53975646262300003</v>
      </c>
      <c r="AV8" s="28">
        <v>1.0075410900599999</v>
      </c>
      <c r="AW8" s="28">
        <v>34.380370960900002</v>
      </c>
      <c r="AX8" s="28">
        <v>73.8489603851</v>
      </c>
      <c r="AY8" s="28">
        <v>3.8069013734800001</v>
      </c>
      <c r="AZ8" s="28">
        <v>1.7061014109699999</v>
      </c>
      <c r="BA8" s="28">
        <f t="shared" si="0"/>
        <v>3476.5468074485784</v>
      </c>
      <c r="BB8" s="28">
        <f t="shared" si="3"/>
        <v>485.01495112857856</v>
      </c>
      <c r="BD8" s="28">
        <f t="shared" si="1"/>
        <v>-19988.43718661142</v>
      </c>
      <c r="BE8" s="28">
        <f t="shared" si="1"/>
        <v>-2851.9809955764213</v>
      </c>
      <c r="BG8" s="25">
        <f t="shared" si="4"/>
        <v>0.1476663577954403</v>
      </c>
      <c r="BH8" s="25">
        <f t="shared" si="4"/>
        <v>0.14470896454565219</v>
      </c>
    </row>
    <row r="9" spans="1:60" x14ac:dyDescent="0.3">
      <c r="A9" s="30" t="s">
        <v>7</v>
      </c>
      <c r="B9" s="28">
        <v>14369.9487020999</v>
      </c>
      <c r="C9" s="28">
        <v>2456.4780935099898</v>
      </c>
      <c r="D9" s="30" t="s">
        <v>239</v>
      </c>
      <c r="F9" s="30" t="s">
        <v>7</v>
      </c>
      <c r="G9" s="28">
        <v>128.00368524611801</v>
      </c>
      <c r="H9" s="28">
        <v>128.670287868516</v>
      </c>
      <c r="I9" s="28">
        <v>4.4885856798778603</v>
      </c>
      <c r="J9" s="28">
        <v>22.522399179880601</v>
      </c>
      <c r="K9" s="28">
        <v>100.171127719263</v>
      </c>
      <c r="L9" s="28">
        <v>6.3762929281238101</v>
      </c>
      <c r="M9" s="28">
        <v>41.194499247672702</v>
      </c>
      <c r="N9" s="28">
        <v>14364.0226950952</v>
      </c>
      <c r="O9" s="28">
        <v>2464.4606041215402</v>
      </c>
      <c r="P9" s="28">
        <v>11899.562090973701</v>
      </c>
      <c r="Q9" s="28">
        <v>11.1095949558249</v>
      </c>
      <c r="R9" s="28">
        <v>2.3693949966103802</v>
      </c>
      <c r="S9" s="28">
        <v>1262.0129150063101</v>
      </c>
      <c r="T9" s="28">
        <v>4.9729357297574301</v>
      </c>
      <c r="U9" s="28">
        <v>89.113954816272297</v>
      </c>
      <c r="V9" s="28">
        <v>5.48373231479796</v>
      </c>
      <c r="W9" s="28">
        <v>11.84370194613</v>
      </c>
      <c r="X9" s="28">
        <v>222.620363652397</v>
      </c>
      <c r="Y9" s="28">
        <v>393.43498790213602</v>
      </c>
      <c r="Z9" s="28">
        <v>21.082279799599799</v>
      </c>
      <c r="AA9" s="28">
        <v>8.9898651322497507</v>
      </c>
      <c r="AB9" s="30"/>
      <c r="AC9" s="52">
        <f t="shared" si="2"/>
        <v>-4.1238887678383431E-4</v>
      </c>
      <c r="AD9" s="52">
        <f t="shared" si="2"/>
        <v>3.2495753300793525E-3</v>
      </c>
      <c r="AE9" s="30"/>
      <c r="AF9" s="28">
        <v>10</v>
      </c>
      <c r="AG9" s="28" t="s">
        <v>7</v>
      </c>
      <c r="AH9" s="28">
        <v>36.441447582000002</v>
      </c>
      <c r="AI9" s="28">
        <v>36.9673485641</v>
      </c>
      <c r="AJ9" s="28">
        <v>1.2700683849500001</v>
      </c>
      <c r="AK9" s="28">
        <v>6.4681515639600002</v>
      </c>
      <c r="AL9" s="28">
        <v>28.5212555522</v>
      </c>
      <c r="AM9" s="28">
        <v>1.9006276421699999</v>
      </c>
      <c r="AN9" s="28">
        <v>11.8002521728</v>
      </c>
      <c r="AO9" s="28">
        <v>3493.4590011099999</v>
      </c>
      <c r="AP9" s="28">
        <v>3.0441462425500001</v>
      </c>
      <c r="AQ9" s="28">
        <v>0.67820140525999995</v>
      </c>
      <c r="AR9" s="28">
        <v>360.58712117499999</v>
      </c>
      <c r="AS9" s="28">
        <v>1.4018821522</v>
      </c>
      <c r="AT9" s="28">
        <v>25.525006788700001</v>
      </c>
      <c r="AU9" s="28">
        <v>1.7119022475900001</v>
      </c>
      <c r="AV9" s="28">
        <v>3.7963472375</v>
      </c>
      <c r="AW9" s="28">
        <v>63.767462185500001</v>
      </c>
      <c r="AX9" s="28">
        <v>111.778467663</v>
      </c>
      <c r="AY9" s="28">
        <v>6.2061314434200003</v>
      </c>
      <c r="AZ9" s="28">
        <v>2.5628339547299999</v>
      </c>
      <c r="BA9" s="28">
        <f t="shared" si="0"/>
        <v>4197.8876550676305</v>
      </c>
      <c r="BB9" s="28">
        <f t="shared" si="3"/>
        <v>704.42865395763056</v>
      </c>
      <c r="BD9" s="28">
        <f t="shared" si="1"/>
        <v>-10172.06104703227</v>
      </c>
      <c r="BE9" s="28">
        <f t="shared" si="1"/>
        <v>-1752.0494395523592</v>
      </c>
      <c r="BG9" s="25">
        <f t="shared" si="4"/>
        <v>0.29225014079802719</v>
      </c>
      <c r="BH9" s="25">
        <f t="shared" si="4"/>
        <v>0.28583482031709123</v>
      </c>
    </row>
    <row r="10" spans="1:60" x14ac:dyDescent="0.3">
      <c r="A10" s="30" t="s">
        <v>8</v>
      </c>
      <c r="B10" s="28">
        <v>2567.652</v>
      </c>
      <c r="C10" s="28">
        <v>368.44670000000002</v>
      </c>
      <c r="F10" s="30" t="s">
        <v>8</v>
      </c>
      <c r="G10" s="28">
        <v>16.7183284556071</v>
      </c>
      <c r="H10" s="28">
        <v>25.162286523696899</v>
      </c>
      <c r="I10" s="28">
        <v>0.49670938121772201</v>
      </c>
      <c r="J10" s="28">
        <v>1.9555787408301399</v>
      </c>
      <c r="K10" s="28">
        <v>14.192792649790301</v>
      </c>
      <c r="L10" s="28">
        <v>0.80651774445124003</v>
      </c>
      <c r="M10" s="28">
        <v>5.7721066816581201</v>
      </c>
      <c r="N10" s="28">
        <v>2556.4043944289201</v>
      </c>
      <c r="O10" s="28">
        <v>368.475782844734</v>
      </c>
      <c r="P10" s="28">
        <v>2187.9286115841801</v>
      </c>
      <c r="Q10" s="28">
        <v>1.30044676664627</v>
      </c>
      <c r="R10" s="28">
        <v>0.36189971174567498</v>
      </c>
      <c r="S10" s="28">
        <v>206.532835860381</v>
      </c>
      <c r="T10" s="28">
        <v>0.47949060004298999</v>
      </c>
      <c r="U10" s="28">
        <v>10.671238281056199</v>
      </c>
      <c r="V10" s="28">
        <v>0.25066089055705199</v>
      </c>
      <c r="W10" s="28">
        <v>0.141068569255443</v>
      </c>
      <c r="X10" s="28">
        <v>26.650271444082399</v>
      </c>
      <c r="Y10" s="28">
        <v>52.5456310454869</v>
      </c>
      <c r="Z10" s="28">
        <v>3.1098263309027301</v>
      </c>
      <c r="AA10" s="28">
        <v>1.3280931673253</v>
      </c>
      <c r="AB10" s="30"/>
      <c r="AC10" s="52">
        <f t="shared" si="2"/>
        <v>-4.3805023309544788E-3</v>
      </c>
      <c r="AD10" s="52">
        <f t="shared" si="2"/>
        <v>7.8933655082207837E-5</v>
      </c>
      <c r="AE10" s="30"/>
      <c r="AF10" s="28">
        <v>11</v>
      </c>
      <c r="AG10" s="28" t="s">
        <v>8</v>
      </c>
      <c r="AH10" s="28">
        <v>4.3212195364200001</v>
      </c>
      <c r="AI10" s="28">
        <v>6.5676828995700003</v>
      </c>
      <c r="AJ10" s="28">
        <v>0.12722960741799999</v>
      </c>
      <c r="AK10" s="28">
        <v>0.49685187133800002</v>
      </c>
      <c r="AL10" s="28">
        <v>3.67527285282</v>
      </c>
      <c r="AM10" s="28">
        <v>0.210095457919</v>
      </c>
      <c r="AN10" s="28">
        <v>1.49587302888</v>
      </c>
      <c r="AO10" s="28">
        <v>572.99188627800004</v>
      </c>
      <c r="AP10" s="28">
        <v>0.330458838152</v>
      </c>
      <c r="AQ10" s="28">
        <v>9.3994449773599997E-2</v>
      </c>
      <c r="AR10" s="28">
        <v>53.688424115899998</v>
      </c>
      <c r="AS10" s="28">
        <v>0.12189457099000001</v>
      </c>
      <c r="AT10" s="28">
        <v>2.7484826367199999</v>
      </c>
      <c r="AU10" s="28">
        <v>6.5009209170399998E-2</v>
      </c>
      <c r="AV10" s="28">
        <v>3.6573571130899998E-2</v>
      </c>
      <c r="AW10" s="28">
        <v>6.8640360352199998</v>
      </c>
      <c r="AX10" s="28">
        <v>13.5798695719</v>
      </c>
      <c r="AY10" s="28">
        <v>0.810385454128</v>
      </c>
      <c r="AZ10" s="28">
        <v>0.34439229634000001</v>
      </c>
      <c r="BA10" s="28">
        <f t="shared" si="0"/>
        <v>668.56963228178995</v>
      </c>
      <c r="BB10" s="28">
        <f t="shared" si="3"/>
        <v>95.577746003789912</v>
      </c>
      <c r="BD10" s="28">
        <f t="shared" si="1"/>
        <v>-1899.0823677182102</v>
      </c>
      <c r="BE10" s="28">
        <f t="shared" si="1"/>
        <v>-272.86895399621011</v>
      </c>
      <c r="BG10" s="25">
        <f t="shared" si="4"/>
        <v>0.26152733649604876</v>
      </c>
      <c r="BH10" s="25">
        <f t="shared" si="4"/>
        <v>0.25938677778469871</v>
      </c>
    </row>
    <row r="11" spans="1:60" x14ac:dyDescent="0.3">
      <c r="A11" s="30" t="s">
        <v>9</v>
      </c>
      <c r="B11" s="28">
        <v>711690.16549349204</v>
      </c>
      <c r="C11" s="28">
        <v>80865.311632097902</v>
      </c>
      <c r="D11" s="30" t="s">
        <v>239</v>
      </c>
      <c r="F11" s="30" t="s">
        <v>9</v>
      </c>
      <c r="G11" s="28">
        <v>3756.8546320761402</v>
      </c>
      <c r="H11" s="28">
        <v>5093.6489962907199</v>
      </c>
      <c r="I11" s="28">
        <v>128.48106581347699</v>
      </c>
      <c r="J11" s="28">
        <v>379.16145174358002</v>
      </c>
      <c r="K11" s="28">
        <v>3241.3985632478498</v>
      </c>
      <c r="L11" s="28">
        <v>215.131968010934</v>
      </c>
      <c r="M11" s="28">
        <v>1319.9439101175601</v>
      </c>
      <c r="N11" s="28">
        <v>717835.91228389996</v>
      </c>
      <c r="O11" s="28">
        <v>81531.790197445895</v>
      </c>
      <c r="P11" s="28">
        <v>636304.12208645395</v>
      </c>
      <c r="Q11" s="28">
        <v>496.14424488941</v>
      </c>
      <c r="R11" s="28">
        <v>88.783207603741204</v>
      </c>
      <c r="S11" s="28">
        <v>45203.310365912097</v>
      </c>
      <c r="T11" s="28">
        <v>87.204993413691795</v>
      </c>
      <c r="U11" s="28">
        <v>2308.7659398027899</v>
      </c>
      <c r="V11" s="28">
        <v>169.72957666848501</v>
      </c>
      <c r="W11" s="28">
        <v>440.37564303863002</v>
      </c>
      <c r="X11" s="28">
        <v>5776.9305143934198</v>
      </c>
      <c r="Y11" s="28">
        <v>11826.713355600001</v>
      </c>
      <c r="Z11" s="28">
        <v>726.59017785787796</v>
      </c>
      <c r="AA11" s="28">
        <v>272.62159096545901</v>
      </c>
      <c r="AB11" s="30"/>
      <c r="AC11" s="52">
        <f t="shared" si="2"/>
        <v>8.6354246389598634E-3</v>
      </c>
      <c r="AD11" s="52">
        <f t="shared" si="2"/>
        <v>8.2418351193671337E-3</v>
      </c>
      <c r="AE11" s="30"/>
      <c r="AF11" s="28">
        <v>12</v>
      </c>
      <c r="AG11" s="28" t="s">
        <v>9</v>
      </c>
      <c r="AH11" s="28">
        <v>1447.091907</v>
      </c>
      <c r="AI11" s="28">
        <v>1944.9707295400001</v>
      </c>
      <c r="AJ11" s="28">
        <v>49.759200810400003</v>
      </c>
      <c r="AK11" s="28">
        <v>147.48261658800001</v>
      </c>
      <c r="AL11" s="28">
        <v>1241.8052426199999</v>
      </c>
      <c r="AM11" s="28">
        <v>81.651295426800004</v>
      </c>
      <c r="AN11" s="28">
        <v>505.70830677399999</v>
      </c>
      <c r="AO11" s="28">
        <v>241766.820679</v>
      </c>
      <c r="AP11" s="28">
        <v>190.933950455</v>
      </c>
      <c r="AQ11" s="28">
        <v>33.993823779899998</v>
      </c>
      <c r="AR11" s="28">
        <v>17346.118933000002</v>
      </c>
      <c r="AS11" s="28">
        <v>34.796220759900002</v>
      </c>
      <c r="AT11" s="28">
        <v>887.10126875000003</v>
      </c>
      <c r="AU11" s="28">
        <v>63.4817592295</v>
      </c>
      <c r="AV11" s="28">
        <v>163.87532746700001</v>
      </c>
      <c r="AW11" s="28">
        <v>2219.5685941500001</v>
      </c>
      <c r="AX11" s="28">
        <v>4549.5360519799997</v>
      </c>
      <c r="AY11" s="28">
        <v>276.70837276899999</v>
      </c>
      <c r="AZ11" s="28">
        <v>104.518300631</v>
      </c>
      <c r="BA11" s="28">
        <f t="shared" si="0"/>
        <v>273055.92258073052</v>
      </c>
      <c r="BB11" s="28">
        <f t="shared" si="3"/>
        <v>31289.101901730523</v>
      </c>
      <c r="BD11" s="28">
        <f t="shared" si="1"/>
        <v>-438634.24291276152</v>
      </c>
      <c r="BE11" s="28">
        <f t="shared" si="1"/>
        <v>-49576.20973036738</v>
      </c>
      <c r="BG11" s="25">
        <f t="shared" si="4"/>
        <v>0.38038765950280079</v>
      </c>
      <c r="BH11" s="25">
        <f t="shared" si="4"/>
        <v>0.38376566767340159</v>
      </c>
    </row>
    <row r="12" spans="1:60" x14ac:dyDescent="0.3">
      <c r="A12" s="30" t="s">
        <v>10</v>
      </c>
      <c r="B12" s="28">
        <v>549708.45309164003</v>
      </c>
      <c r="C12" s="28">
        <v>65362.146641628402</v>
      </c>
      <c r="D12" s="30" t="s">
        <v>239</v>
      </c>
      <c r="F12" s="30" t="s">
        <v>10</v>
      </c>
      <c r="G12" s="28">
        <v>3232.4939497456398</v>
      </c>
      <c r="H12" s="28">
        <v>3933.9674639682098</v>
      </c>
      <c r="I12" s="28">
        <v>102.068726323737</v>
      </c>
      <c r="J12" s="28">
        <v>303.50970978356099</v>
      </c>
      <c r="K12" s="28">
        <v>2727.7553745928299</v>
      </c>
      <c r="L12" s="28">
        <v>163.982252429217</v>
      </c>
      <c r="M12" s="28">
        <v>1092.55771601161</v>
      </c>
      <c r="N12" s="28">
        <v>554035.21477472305</v>
      </c>
      <c r="O12" s="28">
        <v>65815.338109435193</v>
      </c>
      <c r="P12" s="28">
        <v>488219.876665288</v>
      </c>
      <c r="Q12" s="28">
        <v>372.610887018634</v>
      </c>
      <c r="R12" s="28">
        <v>72.105138421600898</v>
      </c>
      <c r="S12" s="28">
        <v>35980.208894547402</v>
      </c>
      <c r="T12" s="28">
        <v>70.031722898857396</v>
      </c>
      <c r="U12" s="28">
        <v>1843.78225080882</v>
      </c>
      <c r="V12" s="28">
        <v>131.741410110396</v>
      </c>
      <c r="W12" s="28">
        <v>333.78229772317599</v>
      </c>
      <c r="X12" s="28">
        <v>4613.1522265028598</v>
      </c>
      <c r="Y12" s="28">
        <v>10058.167004745401</v>
      </c>
      <c r="Z12" s="28">
        <v>551.47000731934497</v>
      </c>
      <c r="AA12" s="28">
        <v>231.951076483848</v>
      </c>
      <c r="AB12" s="30"/>
      <c r="AC12" s="63">
        <f t="shared" si="2"/>
        <v>7.8710117313071822E-3</v>
      </c>
      <c r="AD12" s="63">
        <f t="shared" si="2"/>
        <v>6.9335462663363484E-3</v>
      </c>
      <c r="AE12" s="30"/>
      <c r="AF12" s="28">
        <v>13</v>
      </c>
      <c r="AG12" s="28" t="s">
        <v>10</v>
      </c>
      <c r="AH12" s="28">
        <v>632.92388838399995</v>
      </c>
      <c r="AI12" s="28">
        <v>700.14213917300003</v>
      </c>
      <c r="AJ12" s="28">
        <v>19.155595414899999</v>
      </c>
      <c r="AK12" s="28">
        <v>57.977457113200003</v>
      </c>
      <c r="AL12" s="28">
        <v>518.99732857000004</v>
      </c>
      <c r="AM12" s="28">
        <v>30.292910024899999</v>
      </c>
      <c r="AN12" s="28">
        <v>207.25022752300001</v>
      </c>
      <c r="AO12" s="28">
        <v>87455.985096300006</v>
      </c>
      <c r="AP12" s="28">
        <v>64.987179393100007</v>
      </c>
      <c r="AQ12" s="28">
        <v>13.5299520239</v>
      </c>
      <c r="AR12" s="28">
        <v>6643.1562687400001</v>
      </c>
      <c r="AS12" s="28">
        <v>13.893193930300001</v>
      </c>
      <c r="AT12" s="28">
        <v>341.28768684300002</v>
      </c>
      <c r="AU12" s="28">
        <v>26.118906984599999</v>
      </c>
      <c r="AV12" s="28">
        <v>66.083838250300005</v>
      </c>
      <c r="AW12" s="28">
        <v>853.88144806800005</v>
      </c>
      <c r="AX12" s="28">
        <v>1941.6136876400001</v>
      </c>
      <c r="AY12" s="28">
        <v>100.09116280800001</v>
      </c>
      <c r="AZ12" s="28">
        <v>44.355023926900003</v>
      </c>
      <c r="BA12" s="28">
        <f t="shared" si="0"/>
        <v>99731.722991111106</v>
      </c>
      <c r="BB12" s="28">
        <f t="shared" si="3"/>
        <v>12275.7378948111</v>
      </c>
      <c r="BD12" s="28">
        <f t="shared" si="1"/>
        <v>-449976.73010052892</v>
      </c>
      <c r="BE12" s="28">
        <f t="shared" si="1"/>
        <v>-53086.408746817302</v>
      </c>
      <c r="BG12" s="25">
        <f t="shared" si="4"/>
        <v>0.18000971839247285</v>
      </c>
      <c r="BH12" s="25">
        <f t="shared" si="4"/>
        <v>0.18651788849583176</v>
      </c>
    </row>
    <row r="13" spans="1:60" x14ac:dyDescent="0.3">
      <c r="A13" s="30" t="s">
        <v>12</v>
      </c>
      <c r="B13" s="28">
        <v>449496.28994648799</v>
      </c>
      <c r="C13" s="28">
        <v>55752.400675199598</v>
      </c>
      <c r="F13" s="30" t="s">
        <v>12</v>
      </c>
      <c r="G13" s="28">
        <v>3147.82383516041</v>
      </c>
      <c r="H13" s="28">
        <v>2606.0029443828898</v>
      </c>
      <c r="I13" s="28">
        <v>94.825015063079704</v>
      </c>
      <c r="J13" s="28">
        <v>442.23230670701099</v>
      </c>
      <c r="K13" s="28">
        <v>2388.4313113642702</v>
      </c>
      <c r="L13" s="28">
        <v>203.213094870395</v>
      </c>
      <c r="M13" s="28">
        <v>1010.09021754107</v>
      </c>
      <c r="N13" s="28">
        <v>451201.69523001299</v>
      </c>
      <c r="O13" s="28">
        <v>55800.975990608298</v>
      </c>
      <c r="P13" s="28">
        <v>395400.71923940501</v>
      </c>
      <c r="Q13" s="28">
        <v>198.667672040432</v>
      </c>
      <c r="R13" s="28">
        <v>60.830234516664198</v>
      </c>
      <c r="S13" s="28">
        <v>28037.4903813444</v>
      </c>
      <c r="T13" s="28">
        <v>83.137001868417101</v>
      </c>
      <c r="U13" s="28">
        <v>1854.6938207752501</v>
      </c>
      <c r="V13" s="28">
        <v>275.29761726659899</v>
      </c>
      <c r="W13" s="28">
        <v>736.22655301840302</v>
      </c>
      <c r="X13" s="28">
        <v>4640.1569266467104</v>
      </c>
      <c r="Y13" s="28">
        <v>9245.7605920512306</v>
      </c>
      <c r="Z13" s="28">
        <v>571.29887233585202</v>
      </c>
      <c r="AA13" s="28">
        <v>204.79759365509699</v>
      </c>
      <c r="AB13" s="30"/>
      <c r="AC13" s="52">
        <f t="shared" si="2"/>
        <v>3.7940363951124725E-3</v>
      </c>
      <c r="AD13" s="52">
        <f t="shared" si="2"/>
        <v>8.7126858790687902E-4</v>
      </c>
      <c r="AE13" s="30"/>
      <c r="AF13" s="28">
        <v>16</v>
      </c>
      <c r="AG13" s="28" t="s">
        <v>12</v>
      </c>
      <c r="AH13" s="28">
        <v>1165.6026327100001</v>
      </c>
      <c r="AI13" s="28">
        <v>885.98936319200004</v>
      </c>
      <c r="AJ13" s="28">
        <v>37.846893034200001</v>
      </c>
      <c r="AK13" s="28">
        <v>218.04388447100001</v>
      </c>
      <c r="AL13" s="28">
        <v>868.12664161800001</v>
      </c>
      <c r="AM13" s="28">
        <v>92.731915902400004</v>
      </c>
      <c r="AN13" s="28">
        <v>383.75402988299999</v>
      </c>
      <c r="AO13" s="28">
        <v>137208.46279799999</v>
      </c>
      <c r="AP13" s="28">
        <v>61.499058551499999</v>
      </c>
      <c r="AQ13" s="28">
        <v>21.883645104999999</v>
      </c>
      <c r="AR13" s="28">
        <v>9935.5424572400007</v>
      </c>
      <c r="AS13" s="28">
        <v>36.125754118800003</v>
      </c>
      <c r="AT13" s="28">
        <v>796.37224482299996</v>
      </c>
      <c r="AU13" s="28">
        <v>138.05791630100001</v>
      </c>
      <c r="AV13" s="28">
        <v>372.58923784900003</v>
      </c>
      <c r="AW13" s="28">
        <v>1992.12329028</v>
      </c>
      <c r="AX13" s="28">
        <v>3391.4532957900001</v>
      </c>
      <c r="AY13" s="28">
        <v>248.25594284900001</v>
      </c>
      <c r="AZ13" s="28">
        <v>74.269108039499997</v>
      </c>
      <c r="BA13" s="28">
        <f t="shared" si="0"/>
        <v>157928.73010975742</v>
      </c>
      <c r="BB13" s="28">
        <f t="shared" si="3"/>
        <v>20720.26731175743</v>
      </c>
      <c r="BD13" s="28">
        <f t="shared" si="1"/>
        <v>-291567.55983673059</v>
      </c>
      <c r="BE13" s="28">
        <f t="shared" si="1"/>
        <v>-35032.133363442168</v>
      </c>
      <c r="BG13" s="25">
        <f t="shared" si="4"/>
        <v>0.35001803357420619</v>
      </c>
      <c r="BH13" s="25">
        <f t="shared" si="4"/>
        <v>0.37132446061955615</v>
      </c>
    </row>
    <row r="14" spans="1:60" x14ac:dyDescent="0.3">
      <c r="A14" s="30" t="s">
        <v>13</v>
      </c>
      <c r="B14" s="28">
        <v>998530.61055811797</v>
      </c>
      <c r="C14" s="28">
        <v>144502.76023773701</v>
      </c>
      <c r="D14" s="30" t="s">
        <v>239</v>
      </c>
      <c r="F14" s="30" t="s">
        <v>13</v>
      </c>
      <c r="G14" s="28">
        <v>9630.5469871084697</v>
      </c>
      <c r="H14" s="28">
        <v>6786.5780856164902</v>
      </c>
      <c r="I14" s="28">
        <v>186.79540970143901</v>
      </c>
      <c r="J14" s="28">
        <v>231.62116858193201</v>
      </c>
      <c r="K14" s="28">
        <v>7000.6901237344</v>
      </c>
      <c r="L14" s="28">
        <v>217.68506454582001</v>
      </c>
      <c r="M14" s="28">
        <v>2635.1309990795698</v>
      </c>
      <c r="N14" s="28">
        <v>997748.23146290996</v>
      </c>
      <c r="O14" s="28">
        <v>143992.09947968699</v>
      </c>
      <c r="P14" s="28">
        <v>853756.13198322197</v>
      </c>
      <c r="Q14" s="28">
        <v>381.25674608817297</v>
      </c>
      <c r="R14" s="28">
        <v>172.52181202290501</v>
      </c>
      <c r="S14" s="28">
        <v>77610.550803529506</v>
      </c>
      <c r="T14" s="28">
        <v>145.70907766332101</v>
      </c>
      <c r="U14" s="28">
        <v>2700.3330618341301</v>
      </c>
      <c r="V14" s="28">
        <v>166.58292369252101</v>
      </c>
      <c r="W14" s="28">
        <v>350.18793381724703</v>
      </c>
      <c r="X14" s="28">
        <v>6757.9651432728697</v>
      </c>
      <c r="Y14" s="28">
        <v>27653.035969179298</v>
      </c>
      <c r="Z14" s="28">
        <v>740.39327458015703</v>
      </c>
      <c r="AA14" s="28">
        <v>624.51489563870598</v>
      </c>
      <c r="AB14" s="30"/>
      <c r="AC14" s="52">
        <f t="shared" si="2"/>
        <v>-7.835304065147425E-4</v>
      </c>
      <c r="AD14" s="52">
        <f t="shared" si="2"/>
        <v>-3.5339169799239148E-3</v>
      </c>
      <c r="AE14" s="30"/>
      <c r="AF14" s="28">
        <v>17</v>
      </c>
      <c r="AG14" s="28" t="s">
        <v>13</v>
      </c>
      <c r="AH14" s="28">
        <v>3420.28400001</v>
      </c>
      <c r="AI14" s="28">
        <v>2361.1151140400002</v>
      </c>
      <c r="AJ14" s="28">
        <v>65.899795071400007</v>
      </c>
      <c r="AK14" s="28">
        <v>83.385722338299999</v>
      </c>
      <c r="AL14" s="28">
        <v>2475.3923230099999</v>
      </c>
      <c r="AM14" s="28">
        <v>76.739064956700005</v>
      </c>
      <c r="AN14" s="28">
        <v>931.76566377500001</v>
      </c>
      <c r="AO14" s="28">
        <v>297570.374319</v>
      </c>
      <c r="AP14" s="28">
        <v>129.531837301</v>
      </c>
      <c r="AQ14" s="28">
        <v>60.849935903999999</v>
      </c>
      <c r="AR14" s="28">
        <v>27282.143112000002</v>
      </c>
      <c r="AS14" s="28">
        <v>52.132003186299997</v>
      </c>
      <c r="AT14" s="28">
        <v>950.18751872099995</v>
      </c>
      <c r="AU14" s="28">
        <v>60.618027938200001</v>
      </c>
      <c r="AV14" s="28">
        <v>128.19662699099999</v>
      </c>
      <c r="AW14" s="28">
        <v>2377.9479494299999</v>
      </c>
      <c r="AX14" s="28">
        <v>9801.0336188700003</v>
      </c>
      <c r="AY14" s="28">
        <v>259.104105903</v>
      </c>
      <c r="AZ14" s="28">
        <v>221.03149144899999</v>
      </c>
      <c r="BA14" s="28">
        <f t="shared" si="0"/>
        <v>348307.7322298949</v>
      </c>
      <c r="BB14" s="28">
        <f t="shared" si="3"/>
        <v>50737.357910894905</v>
      </c>
      <c r="BD14" s="28">
        <f t="shared" si="1"/>
        <v>-650222.87832822301</v>
      </c>
      <c r="BE14" s="28">
        <f t="shared" si="1"/>
        <v>-93765.402326842101</v>
      </c>
      <c r="BG14" s="25">
        <f t="shared" si="4"/>
        <v>0.34909381068929796</v>
      </c>
      <c r="BH14" s="25">
        <f t="shared" si="4"/>
        <v>0.35236209551936176</v>
      </c>
    </row>
    <row r="15" spans="1:60" x14ac:dyDescent="0.3">
      <c r="A15" s="30" t="s">
        <v>14</v>
      </c>
      <c r="B15" s="28">
        <v>711183.02912774403</v>
      </c>
      <c r="C15" s="28">
        <v>83739.20692199</v>
      </c>
      <c r="D15" s="30" t="s">
        <v>239</v>
      </c>
      <c r="F15" s="30" t="s">
        <v>14</v>
      </c>
      <c r="G15" s="28">
        <v>4402.8426164453704</v>
      </c>
      <c r="H15" s="28">
        <v>4957.4478054641504</v>
      </c>
      <c r="I15" s="28">
        <v>123.112208590309</v>
      </c>
      <c r="J15" s="28">
        <v>257.30138888980701</v>
      </c>
      <c r="K15" s="28">
        <v>3614.6768644763702</v>
      </c>
      <c r="L15" s="28">
        <v>174.05161742092201</v>
      </c>
      <c r="M15" s="28">
        <v>1410.87373181875</v>
      </c>
      <c r="N15" s="28">
        <v>716146.17227934697</v>
      </c>
      <c r="O15" s="28">
        <v>84203.899079063194</v>
      </c>
      <c r="P15" s="28">
        <v>631942.27320028399</v>
      </c>
      <c r="Q15" s="28">
        <v>451.81194607494598</v>
      </c>
      <c r="R15" s="28">
        <v>95.343308806913697</v>
      </c>
      <c r="S15" s="28">
        <v>46691.099867722602</v>
      </c>
      <c r="T15" s="28">
        <v>80.111080253751894</v>
      </c>
      <c r="U15" s="28">
        <v>2043.8963682159599</v>
      </c>
      <c r="V15" s="28">
        <v>112.63265131147401</v>
      </c>
      <c r="W15" s="28">
        <v>272.762286237095</v>
      </c>
      <c r="X15" s="28">
        <v>5115.0480736564195</v>
      </c>
      <c r="Y15" s="28">
        <v>13478.8128284748</v>
      </c>
      <c r="Z15" s="28">
        <v>612.54895715868304</v>
      </c>
      <c r="AA15" s="28">
        <v>309.52547804471999</v>
      </c>
      <c r="AB15" s="30"/>
      <c r="AC15" s="52">
        <f t="shared" si="2"/>
        <v>6.9787142666918895E-3</v>
      </c>
      <c r="AD15" s="52">
        <f t="shared" si="2"/>
        <v>5.5492782192944935E-3</v>
      </c>
      <c r="AE15" s="30"/>
      <c r="AF15" s="28">
        <v>18</v>
      </c>
      <c r="AG15" s="28" t="s">
        <v>14</v>
      </c>
      <c r="AH15" s="28">
        <v>1193.19253583</v>
      </c>
      <c r="AI15" s="28">
        <v>1300.43316005</v>
      </c>
      <c r="AJ15" s="28">
        <v>33.0265571626</v>
      </c>
      <c r="AK15" s="28">
        <v>72.4875830525</v>
      </c>
      <c r="AL15" s="28">
        <v>969.84504828900003</v>
      </c>
      <c r="AM15" s="28">
        <v>47.310928768700002</v>
      </c>
      <c r="AN15" s="28">
        <v>379.23020483300002</v>
      </c>
      <c r="AO15" s="28">
        <v>166293.843165</v>
      </c>
      <c r="AP15" s="28">
        <v>116.627969209</v>
      </c>
      <c r="AQ15" s="28">
        <v>25.459321936999999</v>
      </c>
      <c r="AR15" s="28">
        <v>12403.7597704</v>
      </c>
      <c r="AS15" s="28">
        <v>22.173783448199998</v>
      </c>
      <c r="AT15" s="28">
        <v>549.87707300800002</v>
      </c>
      <c r="AU15" s="28">
        <v>32.990566571499997</v>
      </c>
      <c r="AV15" s="28">
        <v>80.513966637799996</v>
      </c>
      <c r="AW15" s="28">
        <v>1376.0738994200001</v>
      </c>
      <c r="AX15" s="28">
        <v>3634.5516366900001</v>
      </c>
      <c r="AY15" s="28">
        <v>164.118720099</v>
      </c>
      <c r="AZ15" s="28">
        <v>83.226951858800007</v>
      </c>
      <c r="BA15" s="28">
        <f t="shared" si="0"/>
        <v>188778.74284226514</v>
      </c>
      <c r="BB15" s="28">
        <f t="shared" si="3"/>
        <v>22484.899677265144</v>
      </c>
      <c r="BD15" s="28">
        <f t="shared" si="1"/>
        <v>-522404.28628547885</v>
      </c>
      <c r="BE15" s="28">
        <f t="shared" si="1"/>
        <v>-61254.307244724856</v>
      </c>
      <c r="BG15" s="25">
        <f t="shared" si="4"/>
        <v>0.2636036470619133</v>
      </c>
      <c r="BH15" s="25">
        <f t="shared" si="4"/>
        <v>0.26702919844784101</v>
      </c>
    </row>
    <row r="16" spans="1:60" x14ac:dyDescent="0.3">
      <c r="A16" s="30" t="s">
        <v>15</v>
      </c>
      <c r="B16" s="28">
        <v>386614.404549698</v>
      </c>
      <c r="C16" s="28">
        <v>60224.334089194301</v>
      </c>
      <c r="D16" s="30" t="s">
        <v>239</v>
      </c>
      <c r="F16" s="30" t="s">
        <v>15</v>
      </c>
      <c r="G16" s="28">
        <v>3859.88994582141</v>
      </c>
      <c r="H16" s="28">
        <v>2221.7852902109198</v>
      </c>
      <c r="I16" s="28">
        <v>105.757554589196</v>
      </c>
      <c r="J16" s="28">
        <v>535.71796844083599</v>
      </c>
      <c r="K16" s="28">
        <v>2715.0109553178199</v>
      </c>
      <c r="L16" s="28">
        <v>221.707764965249</v>
      </c>
      <c r="M16" s="28">
        <v>1143.9816811344899</v>
      </c>
      <c r="N16" s="28">
        <v>386017.85031469801</v>
      </c>
      <c r="O16" s="28">
        <v>60011.457336640196</v>
      </c>
      <c r="P16" s="28">
        <v>326006.39297805802</v>
      </c>
      <c r="Q16" s="28">
        <v>132.599547611567</v>
      </c>
      <c r="R16" s="28">
        <v>65.8744192419407</v>
      </c>
      <c r="S16" s="28">
        <v>28784.932228046098</v>
      </c>
      <c r="T16" s="28">
        <v>108.05532864851099</v>
      </c>
      <c r="U16" s="28">
        <v>2027.51760059965</v>
      </c>
      <c r="V16" s="28">
        <v>335.94938733554801</v>
      </c>
      <c r="W16" s="28">
        <v>891.60470756240397</v>
      </c>
      <c r="X16" s="28">
        <v>5071.5320900367597</v>
      </c>
      <c r="Y16" s="28">
        <v>10964.9398786355</v>
      </c>
      <c r="Z16" s="28">
        <v>587.67892116822895</v>
      </c>
      <c r="AA16" s="28">
        <v>236.92206727403999</v>
      </c>
      <c r="AB16" s="30"/>
      <c r="AC16" s="52">
        <f t="shared" si="2"/>
        <v>-1.543021232472738E-3</v>
      </c>
      <c r="AD16" s="52">
        <f t="shared" si="2"/>
        <v>-3.5347298691393841E-3</v>
      </c>
      <c r="AE16" s="30"/>
      <c r="AF16" s="28">
        <v>19</v>
      </c>
      <c r="AG16" s="28" t="s">
        <v>15</v>
      </c>
      <c r="AH16" s="28">
        <v>1475.76989484</v>
      </c>
      <c r="AI16" s="28">
        <v>840.78448279300005</v>
      </c>
      <c r="AJ16" s="28">
        <v>41.619224289999998</v>
      </c>
      <c r="AK16" s="28">
        <v>224.30673918700001</v>
      </c>
      <c r="AL16" s="28">
        <v>1035.87471063</v>
      </c>
      <c r="AM16" s="28">
        <v>91.660678606499999</v>
      </c>
      <c r="AN16" s="28">
        <v>442.61334193699997</v>
      </c>
      <c r="AO16" s="28">
        <v>125225.601133</v>
      </c>
      <c r="AP16" s="28">
        <v>48.4896910123</v>
      </c>
      <c r="AQ16" s="28">
        <v>25.138214121600001</v>
      </c>
      <c r="AR16" s="28">
        <v>10962.0664879</v>
      </c>
      <c r="AS16" s="28">
        <v>43.136295350099999</v>
      </c>
      <c r="AT16" s="28">
        <v>818.60061835299996</v>
      </c>
      <c r="AU16" s="28">
        <v>141.58005516200001</v>
      </c>
      <c r="AV16" s="28">
        <v>377.46948123499999</v>
      </c>
      <c r="AW16" s="28">
        <v>2047.55358935</v>
      </c>
      <c r="AX16" s="28">
        <v>4186.9337391600002</v>
      </c>
      <c r="AY16" s="28">
        <v>240.28284768899999</v>
      </c>
      <c r="AZ16" s="28">
        <v>90.252646280799993</v>
      </c>
      <c r="BA16" s="28">
        <f t="shared" si="0"/>
        <v>148359.7338708973</v>
      </c>
      <c r="BB16" s="28">
        <f t="shared" si="3"/>
        <v>23134.132737897293</v>
      </c>
      <c r="BD16" s="28">
        <f t="shared" si="1"/>
        <v>-238254.6706788007</v>
      </c>
      <c r="BE16" s="28">
        <f t="shared" si="1"/>
        <v>-37090.201351297008</v>
      </c>
      <c r="BG16" s="25">
        <f t="shared" si="4"/>
        <v>0.38433386888701698</v>
      </c>
      <c r="BH16" s="25">
        <f t="shared" si="4"/>
        <v>0.38549526648093363</v>
      </c>
    </row>
    <row r="17" spans="1:60" x14ac:dyDescent="0.3">
      <c r="A17" s="30" t="s">
        <v>16</v>
      </c>
      <c r="B17" s="28">
        <v>613261.07694469695</v>
      </c>
      <c r="C17" s="28">
        <v>99656.102821691195</v>
      </c>
      <c r="D17" s="30" t="s">
        <v>239</v>
      </c>
      <c r="F17" s="30" t="s">
        <v>16</v>
      </c>
      <c r="G17" s="28">
        <v>6555.46064341892</v>
      </c>
      <c r="H17" s="28">
        <v>3651.12453600974</v>
      </c>
      <c r="I17" s="28">
        <v>169.78252378511499</v>
      </c>
      <c r="J17" s="28">
        <v>788.00600494937601</v>
      </c>
      <c r="K17" s="28">
        <v>4606.7477866146301</v>
      </c>
      <c r="L17" s="28">
        <v>334.38237263623103</v>
      </c>
      <c r="M17" s="28">
        <v>1901.4466205900601</v>
      </c>
      <c r="N17" s="28">
        <v>612417.39394388103</v>
      </c>
      <c r="O17" s="28">
        <v>99297.386317212004</v>
      </c>
      <c r="P17" s="28">
        <v>513120.00762666902</v>
      </c>
      <c r="Q17" s="28">
        <v>221.830563776958</v>
      </c>
      <c r="R17" s="28">
        <v>111.112656326989</v>
      </c>
      <c r="S17" s="28">
        <v>48062.089075767297</v>
      </c>
      <c r="T17" s="28">
        <v>168.87627353847299</v>
      </c>
      <c r="U17" s="28">
        <v>3141.94769765813</v>
      </c>
      <c r="V17" s="28">
        <v>501.72440745823599</v>
      </c>
      <c r="W17" s="28">
        <v>1325.2895761063</v>
      </c>
      <c r="X17" s="28">
        <v>7859.8849126694104</v>
      </c>
      <c r="Y17" s="28">
        <v>18603.772961193099</v>
      </c>
      <c r="Z17" s="28">
        <v>891.30825542750301</v>
      </c>
      <c r="AA17" s="28">
        <v>402.599449285427</v>
      </c>
      <c r="AB17" s="30"/>
      <c r="AC17" s="52">
        <f t="shared" si="2"/>
        <v>-1.3757321841118544E-3</v>
      </c>
      <c r="AD17" s="52">
        <f t="shared" si="2"/>
        <v>-3.5995437742635918E-3</v>
      </c>
      <c r="AE17" s="30"/>
      <c r="AF17" s="28">
        <v>20</v>
      </c>
      <c r="AG17" s="28" t="s">
        <v>16</v>
      </c>
      <c r="AH17" s="28">
        <v>3542.1737821699999</v>
      </c>
      <c r="AI17" s="28">
        <v>1868.8013559799999</v>
      </c>
      <c r="AJ17" s="28">
        <v>90.509816198099998</v>
      </c>
      <c r="AK17" s="28">
        <v>420.886459613</v>
      </c>
      <c r="AL17" s="28">
        <v>2468.3325336500002</v>
      </c>
      <c r="AM17" s="28">
        <v>176.967653246</v>
      </c>
      <c r="AN17" s="28">
        <v>1017.001486</v>
      </c>
      <c r="AO17" s="28">
        <v>265944.04566800001</v>
      </c>
      <c r="AP17" s="28">
        <v>110.219325029</v>
      </c>
      <c r="AQ17" s="28">
        <v>59.212492015800002</v>
      </c>
      <c r="AR17" s="28">
        <v>25382.766826399999</v>
      </c>
      <c r="AS17" s="28">
        <v>91.224258085100004</v>
      </c>
      <c r="AT17" s="28">
        <v>1663.25721391</v>
      </c>
      <c r="AU17" s="28">
        <v>269.76405549999998</v>
      </c>
      <c r="AV17" s="28">
        <v>712.51833031399997</v>
      </c>
      <c r="AW17" s="28">
        <v>4160.8075249399999</v>
      </c>
      <c r="AX17" s="28">
        <v>10014.871800499999</v>
      </c>
      <c r="AY17" s="28">
        <v>467.47840570400001</v>
      </c>
      <c r="AZ17" s="28">
        <v>215.950541673</v>
      </c>
      <c r="BA17" s="28">
        <f t="shared" si="0"/>
        <v>318676.789528928</v>
      </c>
      <c r="BB17" s="28">
        <f t="shared" si="3"/>
        <v>52732.743860927993</v>
      </c>
      <c r="BD17" s="28">
        <f t="shared" si="1"/>
        <v>-294584.28741576895</v>
      </c>
      <c r="BE17" s="28">
        <f t="shared" si="1"/>
        <v>-46923.358960763202</v>
      </c>
      <c r="BG17" s="25">
        <f t="shared" si="4"/>
        <v>0.52035881521374616</v>
      </c>
      <c r="BH17" s="25">
        <f t="shared" si="4"/>
        <v>0.53105872990926251</v>
      </c>
    </row>
    <row r="18" spans="1:60" x14ac:dyDescent="0.3">
      <c r="A18" s="30" t="s">
        <v>17</v>
      </c>
      <c r="B18" s="28">
        <v>310944.03665530798</v>
      </c>
      <c r="C18" s="28">
        <v>42709.404049585399</v>
      </c>
      <c r="D18" s="30" t="s">
        <v>239</v>
      </c>
      <c r="F18" s="30" t="s">
        <v>17</v>
      </c>
      <c r="G18" s="28">
        <v>2327.7758263198798</v>
      </c>
      <c r="H18" s="28">
        <v>2108.8023677640099</v>
      </c>
      <c r="I18" s="28">
        <v>72.720478358879404</v>
      </c>
      <c r="J18" s="28">
        <v>336.09881148828498</v>
      </c>
      <c r="K18" s="28">
        <v>1809.9546077150701</v>
      </c>
      <c r="L18" s="28">
        <v>148.59906947315</v>
      </c>
      <c r="M18" s="28">
        <v>760.74916362153203</v>
      </c>
      <c r="N18" s="28">
        <v>312257.29093780101</v>
      </c>
      <c r="O18" s="28">
        <v>42804.699855608298</v>
      </c>
      <c r="P18" s="28">
        <v>269452.59108219302</v>
      </c>
      <c r="Q18" s="28">
        <v>171.05745727718099</v>
      </c>
      <c r="R18" s="28">
        <v>45.940466244481499</v>
      </c>
      <c r="S18" s="28">
        <v>21718.487625125999</v>
      </c>
      <c r="T18" s="28">
        <v>63.062085825934098</v>
      </c>
      <c r="U18" s="28">
        <v>1435.3331495780899</v>
      </c>
      <c r="V18" s="28">
        <v>189.26762460799</v>
      </c>
      <c r="W18" s="28">
        <v>500.67960425932898</v>
      </c>
      <c r="X18" s="28">
        <v>3590.4455107833501</v>
      </c>
      <c r="Y18" s="28">
        <v>6940.5004897567796</v>
      </c>
      <c r="Z18" s="28">
        <v>429.81123932825102</v>
      </c>
      <c r="AA18" s="28">
        <v>155.41427807999401</v>
      </c>
      <c r="AB18" s="30"/>
      <c r="AC18" s="52">
        <f t="shared" si="2"/>
        <v>4.2234425738442924E-3</v>
      </c>
      <c r="AD18" s="52">
        <f t="shared" si="2"/>
        <v>2.2312604950483835E-3</v>
      </c>
      <c r="AE18" s="30"/>
      <c r="AF18" s="28">
        <v>21</v>
      </c>
      <c r="AG18" s="28" t="s">
        <v>17</v>
      </c>
      <c r="AH18" s="28">
        <v>521.54738539699997</v>
      </c>
      <c r="AI18" s="28">
        <v>438.608193728</v>
      </c>
      <c r="AJ18" s="28">
        <v>16.385573718700002</v>
      </c>
      <c r="AK18" s="28">
        <v>83.369397269999993</v>
      </c>
      <c r="AL18" s="28">
        <v>397.516212935</v>
      </c>
      <c r="AM18" s="28">
        <v>35.856696647900002</v>
      </c>
      <c r="AN18" s="28">
        <v>170.006607385</v>
      </c>
      <c r="AO18" s="28">
        <v>56865.868475000003</v>
      </c>
      <c r="AP18" s="28">
        <v>33.000972371099998</v>
      </c>
      <c r="AQ18" s="28">
        <v>10.017705879199999</v>
      </c>
      <c r="AR18" s="28">
        <v>4671.4886081900004</v>
      </c>
      <c r="AS18" s="28">
        <v>14.966281436999999</v>
      </c>
      <c r="AT18" s="28">
        <v>332.11095154600002</v>
      </c>
      <c r="AU18" s="28">
        <v>48.939187103899997</v>
      </c>
      <c r="AV18" s="28">
        <v>130.267783294</v>
      </c>
      <c r="AW18" s="28">
        <v>830.72704192100002</v>
      </c>
      <c r="AX18" s="28">
        <v>1538.6044046100001</v>
      </c>
      <c r="AY18" s="28">
        <v>100.452580211</v>
      </c>
      <c r="AZ18" s="28">
        <v>34.210323395700001</v>
      </c>
      <c r="BA18" s="28">
        <f t="shared" si="0"/>
        <v>66273.944382040514</v>
      </c>
      <c r="BB18" s="28">
        <f t="shared" si="3"/>
        <v>9408.0759070405111</v>
      </c>
      <c r="BD18" s="28">
        <f t="shared" si="1"/>
        <v>-244670.09227326745</v>
      </c>
      <c r="BE18" s="28">
        <f t="shared" si="1"/>
        <v>-33301.328142544888</v>
      </c>
      <c r="BG18" s="25">
        <f t="shared" si="4"/>
        <v>0.21224146338745287</v>
      </c>
      <c r="BH18" s="25">
        <f t="shared" si="4"/>
        <v>0.21979072248553239</v>
      </c>
    </row>
    <row r="19" spans="1:60" x14ac:dyDescent="0.3">
      <c r="A19" s="30" t="s">
        <v>18</v>
      </c>
      <c r="B19" s="28">
        <v>265725.09759351402</v>
      </c>
      <c r="C19" s="28">
        <v>35685.353339610003</v>
      </c>
      <c r="D19" s="30" t="s">
        <v>239</v>
      </c>
      <c r="F19" s="30" t="s">
        <v>18</v>
      </c>
      <c r="G19" s="28">
        <v>2050.3861993970299</v>
      </c>
      <c r="H19" s="28">
        <v>1844.4405091574399</v>
      </c>
      <c r="I19" s="28">
        <v>54.576752757155298</v>
      </c>
      <c r="J19" s="28">
        <v>165.00694310421699</v>
      </c>
      <c r="K19" s="28">
        <v>1577.70710549667</v>
      </c>
      <c r="L19" s="28">
        <v>85.025412798932905</v>
      </c>
      <c r="M19" s="28">
        <v>625.86968501463195</v>
      </c>
      <c r="N19" s="28">
        <v>266636.64006534498</v>
      </c>
      <c r="O19" s="28">
        <v>35744.119283916698</v>
      </c>
      <c r="P19" s="28">
        <v>230892.520781428</v>
      </c>
      <c r="Q19" s="28">
        <v>145.980389435451</v>
      </c>
      <c r="R19" s="28">
        <v>40.049528409310099</v>
      </c>
      <c r="S19" s="28">
        <v>19022.1867645518</v>
      </c>
      <c r="T19" s="28">
        <v>44.460350501827001</v>
      </c>
      <c r="U19" s="28">
        <v>943.57528916373099</v>
      </c>
      <c r="V19" s="28">
        <v>82.865258817110004</v>
      </c>
      <c r="W19" s="28">
        <v>206.49789046335599</v>
      </c>
      <c r="X19" s="28">
        <v>2360.5249547776898</v>
      </c>
      <c r="Y19" s="28">
        <v>6086.17326201381</v>
      </c>
      <c r="Z19" s="28">
        <v>271.37561765240798</v>
      </c>
      <c r="AA19" s="28">
        <v>137.41737040405201</v>
      </c>
      <c r="AB19" s="30"/>
      <c r="AC19" s="52">
        <f t="shared" si="2"/>
        <v>3.4303966019249492E-3</v>
      </c>
      <c r="AD19" s="52">
        <f t="shared" si="2"/>
        <v>1.6467805081662463E-3</v>
      </c>
      <c r="AE19" s="30"/>
      <c r="AF19" s="28">
        <v>22</v>
      </c>
      <c r="AG19" s="28" t="s">
        <v>18</v>
      </c>
      <c r="AH19" s="28">
        <v>639.92634387999999</v>
      </c>
      <c r="AI19" s="28">
        <v>508.35028610199998</v>
      </c>
      <c r="AJ19" s="28">
        <v>15.800128924399999</v>
      </c>
      <c r="AK19" s="28">
        <v>44.4871031622</v>
      </c>
      <c r="AL19" s="28">
        <v>478.38182427800001</v>
      </c>
      <c r="AM19" s="28">
        <v>23.034082081099999</v>
      </c>
      <c r="AN19" s="28">
        <v>187.45171893599999</v>
      </c>
      <c r="AO19" s="28">
        <v>64371.872103299997</v>
      </c>
      <c r="AP19" s="28">
        <v>37.8503838528</v>
      </c>
      <c r="AQ19" s="28">
        <v>11.9390242857</v>
      </c>
      <c r="AR19" s="28">
        <v>5544.3080910400004</v>
      </c>
      <c r="AS19" s="28">
        <v>13.3646197375</v>
      </c>
      <c r="AT19" s="28">
        <v>262.56634667200001</v>
      </c>
      <c r="AU19" s="28">
        <v>23.0367970008</v>
      </c>
      <c r="AV19" s="28">
        <v>56.492994549199999</v>
      </c>
      <c r="AW19" s="28">
        <v>656.86586094999996</v>
      </c>
      <c r="AX19" s="28">
        <v>1872.86721066</v>
      </c>
      <c r="AY19" s="28">
        <v>72.929645859800004</v>
      </c>
      <c r="AZ19" s="28">
        <v>41.955944766400002</v>
      </c>
      <c r="BA19" s="28">
        <f t="shared" si="0"/>
        <v>74863.480510037902</v>
      </c>
      <c r="BB19" s="28">
        <f t="shared" si="3"/>
        <v>10491.608406737905</v>
      </c>
      <c r="BD19" s="28">
        <f t="shared" si="1"/>
        <v>-190861.6170834761</v>
      </c>
      <c r="BE19" s="28">
        <f t="shared" si="1"/>
        <v>-25193.744932872098</v>
      </c>
      <c r="BG19" s="25">
        <f t="shared" si="4"/>
        <v>0.28076966650829011</v>
      </c>
      <c r="BH19" s="25">
        <f t="shared" si="4"/>
        <v>0.29351984653483054</v>
      </c>
    </row>
    <row r="20" spans="1:60" x14ac:dyDescent="0.3">
      <c r="A20" s="30" t="s">
        <v>19</v>
      </c>
      <c r="B20" s="28">
        <v>37802.511650799897</v>
      </c>
      <c r="C20" s="28">
        <v>5852.9065334420002</v>
      </c>
      <c r="D20" s="30" t="s">
        <v>239</v>
      </c>
      <c r="F20" s="30" t="s">
        <v>19</v>
      </c>
      <c r="G20" s="28">
        <v>344.75625434723798</v>
      </c>
      <c r="H20" s="28">
        <v>283.802324884119</v>
      </c>
      <c r="I20" s="28">
        <v>10.027546354933101</v>
      </c>
      <c r="J20" s="28">
        <v>32.592335852113898</v>
      </c>
      <c r="K20" s="28">
        <v>260.460696991242</v>
      </c>
      <c r="L20" s="28">
        <v>11.3905285360758</v>
      </c>
      <c r="M20" s="28">
        <v>101.64995430920899</v>
      </c>
      <c r="N20" s="28">
        <v>37972.839907460999</v>
      </c>
      <c r="O20" s="28">
        <v>5873.9496599370596</v>
      </c>
      <c r="P20" s="28">
        <v>32098.890247523901</v>
      </c>
      <c r="Q20" s="28">
        <v>28.5766924056283</v>
      </c>
      <c r="R20" s="28">
        <v>6.3758074813847099</v>
      </c>
      <c r="S20" s="28">
        <v>3088.2732465814602</v>
      </c>
      <c r="T20" s="28">
        <v>9.5763916290503008</v>
      </c>
      <c r="U20" s="28">
        <v>164.699912476507</v>
      </c>
      <c r="V20" s="28">
        <v>8.9108539272584899</v>
      </c>
      <c r="W20" s="28">
        <v>19.658613215606501</v>
      </c>
      <c r="X20" s="28">
        <v>411.79932748006098</v>
      </c>
      <c r="Y20" s="28">
        <v>1030.15230840457</v>
      </c>
      <c r="Z20" s="28">
        <v>38.547047956039798</v>
      </c>
      <c r="AA20" s="28">
        <v>22.699817104559699</v>
      </c>
      <c r="AB20" s="30"/>
      <c r="AC20" s="52">
        <f t="shared" si="2"/>
        <v>4.5057391486181143E-3</v>
      </c>
      <c r="AD20" s="52">
        <f t="shared" si="2"/>
        <v>3.5953293248105647E-3</v>
      </c>
      <c r="AE20" s="30"/>
      <c r="AF20" s="28">
        <v>23</v>
      </c>
      <c r="AG20" s="28" t="s">
        <v>19</v>
      </c>
      <c r="AH20" s="28">
        <v>38.907836293199999</v>
      </c>
      <c r="AI20" s="28">
        <v>35.260369838199999</v>
      </c>
      <c r="AJ20" s="28">
        <v>1.2008154935399999</v>
      </c>
      <c r="AK20" s="28">
        <v>3.9528106870799999</v>
      </c>
      <c r="AL20" s="28">
        <v>29.835596203400002</v>
      </c>
      <c r="AM20" s="28">
        <v>1.3949380546400001</v>
      </c>
      <c r="AN20" s="28">
        <v>11.756008909</v>
      </c>
      <c r="AO20" s="28">
        <v>3955.2832707699999</v>
      </c>
      <c r="AP20" s="28">
        <v>3.6286455656199998</v>
      </c>
      <c r="AQ20" s="28">
        <v>0.74436569151400001</v>
      </c>
      <c r="AR20" s="28">
        <v>369.11142989000001</v>
      </c>
      <c r="AS20" s="28">
        <v>1.14799464216</v>
      </c>
      <c r="AT20" s="28">
        <v>19.849812166</v>
      </c>
      <c r="AU20" s="28">
        <v>1.0103520994699999</v>
      </c>
      <c r="AV20" s="28">
        <v>2.2237367795599998</v>
      </c>
      <c r="AW20" s="28">
        <v>49.628173004600001</v>
      </c>
      <c r="AX20" s="28">
        <v>117.340110864</v>
      </c>
      <c r="AY20" s="28">
        <v>4.8016819827599999</v>
      </c>
      <c r="AZ20" s="28">
        <v>2.59002184092</v>
      </c>
      <c r="BA20" s="28">
        <f t="shared" si="0"/>
        <v>4649.667970775663</v>
      </c>
      <c r="BB20" s="28">
        <f t="shared" si="3"/>
        <v>694.38470000566303</v>
      </c>
      <c r="BD20" s="28">
        <f t="shared" si="1"/>
        <v>-33152.843680024234</v>
      </c>
      <c r="BE20" s="28">
        <f t="shared" si="1"/>
        <v>-5158.5218334363371</v>
      </c>
      <c r="BG20" s="25">
        <f t="shared" si="4"/>
        <v>0.12244720126560997</v>
      </c>
      <c r="BH20" s="25">
        <f t="shared" si="4"/>
        <v>0.11821427492674554</v>
      </c>
    </row>
    <row r="21" spans="1:60" x14ac:dyDescent="0.3">
      <c r="A21" s="30" t="s">
        <v>20</v>
      </c>
      <c r="B21" s="28">
        <v>104047.15006334599</v>
      </c>
      <c r="C21" s="28">
        <v>16322.751400515999</v>
      </c>
      <c r="D21" s="30" t="s">
        <v>239</v>
      </c>
      <c r="F21" s="30" t="s">
        <v>20</v>
      </c>
      <c r="G21" s="28">
        <v>945.21703775966398</v>
      </c>
      <c r="H21" s="28">
        <v>851.98926073513098</v>
      </c>
      <c r="I21" s="28">
        <v>24.364047278118498</v>
      </c>
      <c r="J21" s="28">
        <v>86.044826248229398</v>
      </c>
      <c r="K21" s="28">
        <v>698.93571145907299</v>
      </c>
      <c r="L21" s="28">
        <v>34.598316462463501</v>
      </c>
      <c r="M21" s="28">
        <v>279.17781654238098</v>
      </c>
      <c r="N21" s="28">
        <v>103505.778598466</v>
      </c>
      <c r="O21" s="28">
        <v>16277.5891392053</v>
      </c>
      <c r="P21" s="28">
        <v>87228.189459261295</v>
      </c>
      <c r="Q21" s="28">
        <v>45.869149578090401</v>
      </c>
      <c r="R21" s="28">
        <v>17.285600533518501</v>
      </c>
      <c r="S21" s="28">
        <v>8709.3251451468004</v>
      </c>
      <c r="T21" s="28">
        <v>25.8803206732915</v>
      </c>
      <c r="U21" s="28">
        <v>435.50444319515799</v>
      </c>
      <c r="V21" s="28">
        <v>26.309749003786401</v>
      </c>
      <c r="W21" s="28">
        <v>52.975279551579902</v>
      </c>
      <c r="X21" s="28">
        <v>1088.2107351863101</v>
      </c>
      <c r="Y21" s="28">
        <v>2774.2111989285499</v>
      </c>
      <c r="Z21" s="28">
        <v>117.84169811008699</v>
      </c>
      <c r="AA21" s="28">
        <v>63.848802813097599</v>
      </c>
      <c r="AB21" s="30"/>
      <c r="AC21" s="52">
        <f t="shared" si="2"/>
        <v>-5.203135929724133E-3</v>
      </c>
      <c r="AD21" s="52">
        <f t="shared" si="2"/>
        <v>-2.7668289617687595E-3</v>
      </c>
      <c r="AE21" s="30"/>
      <c r="AF21" s="28">
        <v>24</v>
      </c>
      <c r="AG21" s="28" t="s">
        <v>20</v>
      </c>
      <c r="AH21" s="28">
        <v>244.099216232</v>
      </c>
      <c r="AI21" s="28">
        <v>209.92739045600001</v>
      </c>
      <c r="AJ21" s="28">
        <v>5.9830905648200003</v>
      </c>
      <c r="AK21" s="28">
        <v>19.7253430855</v>
      </c>
      <c r="AL21" s="28">
        <v>178.57787184200001</v>
      </c>
      <c r="AM21" s="28">
        <v>8.3568470954799992</v>
      </c>
      <c r="AN21" s="28">
        <v>70.845371819999997</v>
      </c>
      <c r="AO21" s="28">
        <v>22038.201518499998</v>
      </c>
      <c r="AP21" s="28">
        <v>10.5439431715</v>
      </c>
      <c r="AQ21" s="28">
        <v>4.4099165993499998</v>
      </c>
      <c r="AR21" s="28">
        <v>2189.67268702</v>
      </c>
      <c r="AS21" s="28">
        <v>6.3145065887899996</v>
      </c>
      <c r="AT21" s="28">
        <v>104.490711959</v>
      </c>
      <c r="AU21" s="28">
        <v>6.4004377353099997</v>
      </c>
      <c r="AV21" s="28">
        <v>12.805635860500001</v>
      </c>
      <c r="AW21" s="28">
        <v>261.11260053299998</v>
      </c>
      <c r="AX21" s="28">
        <v>711.33728952800004</v>
      </c>
      <c r="AY21" s="28">
        <v>28.4181040466</v>
      </c>
      <c r="AZ21" s="28">
        <v>16.329408459700002</v>
      </c>
      <c r="BA21" s="28">
        <f t="shared" si="0"/>
        <v>26127.551891097544</v>
      </c>
      <c r="BB21" s="28">
        <f t="shared" si="3"/>
        <v>4089.3503725975461</v>
      </c>
      <c r="BD21" s="28">
        <f t="shared" si="1"/>
        <v>-77919.598172248458</v>
      </c>
      <c r="BE21" s="28">
        <f t="shared" si="1"/>
        <v>-12233.401027918453</v>
      </c>
      <c r="BG21" s="25">
        <f t="shared" si="4"/>
        <v>0.25242602147320853</v>
      </c>
      <c r="BH21" s="25">
        <f t="shared" si="4"/>
        <v>0.25122580116905413</v>
      </c>
    </row>
    <row r="22" spans="1:60" x14ac:dyDescent="0.3">
      <c r="A22" s="30" t="s">
        <v>21</v>
      </c>
      <c r="B22" s="28">
        <v>146919.501210077</v>
      </c>
      <c r="C22" s="28">
        <v>18146.610222682899</v>
      </c>
      <c r="D22" s="30" t="s">
        <v>239</v>
      </c>
      <c r="F22" s="30" t="s">
        <v>129</v>
      </c>
      <c r="G22" s="28">
        <v>876.19921471364705</v>
      </c>
      <c r="H22" s="28">
        <v>1144.5130206076999</v>
      </c>
      <c r="I22" s="28">
        <v>28.318175686326299</v>
      </c>
      <c r="J22" s="28">
        <v>72.797452956122399</v>
      </c>
      <c r="K22" s="28">
        <v>751.80684843774895</v>
      </c>
      <c r="L22" s="28">
        <v>35.407798288111003</v>
      </c>
      <c r="M22" s="28">
        <v>293.96743861505598</v>
      </c>
      <c r="N22" s="28">
        <v>148117.177831476</v>
      </c>
      <c r="O22" s="28">
        <v>18296.1402012246</v>
      </c>
      <c r="P22" s="28">
        <v>129821.037630251</v>
      </c>
      <c r="Q22" s="28">
        <v>113.620039749334</v>
      </c>
      <c r="R22" s="28">
        <v>19.6994926745922</v>
      </c>
      <c r="S22" s="28">
        <v>10209.1249246846</v>
      </c>
      <c r="T22" s="28">
        <v>20.4230733610013</v>
      </c>
      <c r="U22" s="28">
        <v>491.52000529109199</v>
      </c>
      <c r="V22" s="28">
        <v>13.025271531165</v>
      </c>
      <c r="W22" s="28">
        <v>23.896668590199301</v>
      </c>
      <c r="X22" s="28">
        <v>1229.3058237294399</v>
      </c>
      <c r="Y22" s="28">
        <v>2773.47042698016</v>
      </c>
      <c r="Z22" s="28">
        <v>134.50637703445199</v>
      </c>
      <c r="AA22" s="28">
        <v>64.538148293898104</v>
      </c>
      <c r="AB22" s="30"/>
      <c r="AC22" s="52">
        <f t="shared" si="2"/>
        <v>8.1519240913190492E-3</v>
      </c>
      <c r="AD22" s="52">
        <f t="shared" si="2"/>
        <v>8.240105270723868E-3</v>
      </c>
      <c r="AE22" s="30"/>
      <c r="AF22" s="28">
        <v>25</v>
      </c>
      <c r="AG22" s="28" t="s">
        <v>129</v>
      </c>
      <c r="AH22" s="28">
        <v>146.75018144699999</v>
      </c>
      <c r="AI22" s="28">
        <v>188.70205553599999</v>
      </c>
      <c r="AJ22" s="28">
        <v>4.7912570995600001</v>
      </c>
      <c r="AK22" s="28">
        <v>13.1907768212</v>
      </c>
      <c r="AL22" s="28">
        <v>124.804945584</v>
      </c>
      <c r="AM22" s="28">
        <v>5.8566277898600001</v>
      </c>
      <c r="AN22" s="28">
        <v>48.903048619400003</v>
      </c>
      <c r="AO22" s="28">
        <v>20836.239147200002</v>
      </c>
      <c r="AP22" s="28">
        <v>18.620824784300002</v>
      </c>
      <c r="AQ22" s="28">
        <v>3.2450601183500001</v>
      </c>
      <c r="AR22" s="28">
        <v>1693.52953192</v>
      </c>
      <c r="AS22" s="28">
        <v>3.6871833899999999</v>
      </c>
      <c r="AT22" s="28">
        <v>83.593477114500004</v>
      </c>
      <c r="AU22" s="28">
        <v>2.0825649996900002</v>
      </c>
      <c r="AV22" s="28">
        <v>3.4915740126600001</v>
      </c>
      <c r="AW22" s="28">
        <v>209.03167929</v>
      </c>
      <c r="AX22" s="28">
        <v>463.64752337599998</v>
      </c>
      <c r="AY22" s="28">
        <v>22.319051787100001</v>
      </c>
      <c r="AZ22" s="28">
        <v>10.7699837478</v>
      </c>
      <c r="BA22" s="28">
        <f t="shared" si="0"/>
        <v>23883.256494637422</v>
      </c>
      <c r="BB22" s="28">
        <f t="shared" si="3"/>
        <v>3047.0173474374205</v>
      </c>
      <c r="BD22" s="28">
        <f t="shared" si="1"/>
        <v>-123036.24471543958</v>
      </c>
      <c r="BE22" s="28">
        <f t="shared" si="1"/>
        <v>-15099.592875245478</v>
      </c>
      <c r="BG22" s="25">
        <f t="shared" si="4"/>
        <v>0.16124568969178707</v>
      </c>
      <c r="BH22" s="25">
        <f t="shared" si="4"/>
        <v>0.1665388062140821</v>
      </c>
    </row>
    <row r="23" spans="1:60" x14ac:dyDescent="0.3">
      <c r="A23" s="30" t="s">
        <v>22</v>
      </c>
      <c r="B23" s="28">
        <v>387395.93492994102</v>
      </c>
      <c r="C23" s="28">
        <v>48343.550973559999</v>
      </c>
      <c r="D23" s="30" t="s">
        <v>239</v>
      </c>
      <c r="F23" s="30" t="s">
        <v>22</v>
      </c>
      <c r="G23" s="28">
        <v>2608.6423042708998</v>
      </c>
      <c r="H23" s="28">
        <v>2700.6445862751202</v>
      </c>
      <c r="I23" s="28">
        <v>73.766348286181895</v>
      </c>
      <c r="J23" s="28">
        <v>207.10916706074201</v>
      </c>
      <c r="K23" s="28">
        <v>2107.2016959054599</v>
      </c>
      <c r="L23" s="28">
        <v>114.16253227291</v>
      </c>
      <c r="M23" s="28">
        <v>832.424784139949</v>
      </c>
      <c r="N23" s="28">
        <v>389877.71896419098</v>
      </c>
      <c r="O23" s="28">
        <v>48566.428640497797</v>
      </c>
      <c r="P23" s="28">
        <v>341311.29032369301</v>
      </c>
      <c r="Q23" s="28">
        <v>241.725957439772</v>
      </c>
      <c r="R23" s="28">
        <v>54.335894664263598</v>
      </c>
      <c r="S23" s="28">
        <v>26215.434152460599</v>
      </c>
      <c r="T23" s="28">
        <v>52.295694430573697</v>
      </c>
      <c r="U23" s="28">
        <v>1292.4919013211199</v>
      </c>
      <c r="V23" s="28">
        <v>99.256614259494995</v>
      </c>
      <c r="W23" s="28">
        <v>249.59879341038501</v>
      </c>
      <c r="X23" s="28">
        <v>3234.0514966627502</v>
      </c>
      <c r="Y23" s="28">
        <v>7925.9831672701703</v>
      </c>
      <c r="Z23" s="28">
        <v>376.38410904060299</v>
      </c>
      <c r="AA23" s="28">
        <v>180.91944132674101</v>
      </c>
      <c r="AB23" s="30"/>
      <c r="AC23" s="52">
        <f t="shared" si="2"/>
        <v>6.4063244099315996E-3</v>
      </c>
      <c r="AD23" s="52">
        <f t="shared" si="2"/>
        <v>4.6102874623275914E-3</v>
      </c>
      <c r="AE23" s="30"/>
      <c r="AF23" s="28">
        <v>26</v>
      </c>
      <c r="AG23" s="28" t="s">
        <v>22</v>
      </c>
      <c r="AH23" s="28">
        <v>596.64789417899999</v>
      </c>
      <c r="AI23" s="28">
        <v>594.548900817</v>
      </c>
      <c r="AJ23" s="28">
        <v>17.133324756099999</v>
      </c>
      <c r="AK23" s="28">
        <v>55.018072158400003</v>
      </c>
      <c r="AL23" s="28">
        <v>476.59442478900002</v>
      </c>
      <c r="AM23" s="28">
        <v>28.264789582700001</v>
      </c>
      <c r="AN23" s="28">
        <v>190.52642074900001</v>
      </c>
      <c r="AO23" s="28">
        <v>75385.117880899998</v>
      </c>
      <c r="AP23" s="28">
        <v>52.0671951996</v>
      </c>
      <c r="AQ23" s="28">
        <v>12.2262755716</v>
      </c>
      <c r="AR23" s="28">
        <v>5865.6032289100003</v>
      </c>
      <c r="AS23" s="28">
        <v>12.8496837457</v>
      </c>
      <c r="AT23" s="28">
        <v>307.92709071899998</v>
      </c>
      <c r="AU23" s="28">
        <v>27.811191645200001</v>
      </c>
      <c r="AV23" s="28">
        <v>71.126429743299994</v>
      </c>
      <c r="AW23" s="28">
        <v>770.42893953500004</v>
      </c>
      <c r="AX23" s="28">
        <v>1802.98864293</v>
      </c>
      <c r="AY23" s="28">
        <v>89.953056717099997</v>
      </c>
      <c r="AZ23" s="28">
        <v>40.959031014099999</v>
      </c>
      <c r="BA23" s="28">
        <f t="shared" si="0"/>
        <v>86397.792473661801</v>
      </c>
      <c r="BB23" s="28">
        <f t="shared" si="3"/>
        <v>11012.674592761803</v>
      </c>
      <c r="BD23" s="28">
        <f t="shared" si="1"/>
        <v>-300998.14245627925</v>
      </c>
      <c r="BE23" s="28">
        <f t="shared" si="1"/>
        <v>-37330.876380798196</v>
      </c>
      <c r="BG23" s="25">
        <f t="shared" si="4"/>
        <v>0.22160228264184845</v>
      </c>
      <c r="BH23" s="25">
        <f t="shared" si="4"/>
        <v>0.22675487782477646</v>
      </c>
    </row>
    <row r="24" spans="1:60" x14ac:dyDescent="0.3">
      <c r="A24" s="30" t="s">
        <v>23</v>
      </c>
      <c r="B24" s="28">
        <v>404487.48885759001</v>
      </c>
      <c r="C24" s="28">
        <v>61739.318795210696</v>
      </c>
      <c r="D24" s="30" t="s">
        <v>239</v>
      </c>
      <c r="F24" s="30" t="s">
        <v>23</v>
      </c>
      <c r="G24" s="28">
        <v>4077.00621019968</v>
      </c>
      <c r="H24" s="28">
        <v>2467.5749548327999</v>
      </c>
      <c r="I24" s="28">
        <v>99.317904738283801</v>
      </c>
      <c r="J24" s="28">
        <v>356.688754366529</v>
      </c>
      <c r="K24" s="28">
        <v>2912.12049207162</v>
      </c>
      <c r="L24" s="28">
        <v>158.99721816388001</v>
      </c>
      <c r="M24" s="28">
        <v>1155.85690559257</v>
      </c>
      <c r="N24" s="28">
        <v>404542.29595904902</v>
      </c>
      <c r="O24" s="28">
        <v>61596.989784013102</v>
      </c>
      <c r="P24" s="28">
        <v>342945.30617503502</v>
      </c>
      <c r="Q24" s="28">
        <v>174.53104989610699</v>
      </c>
      <c r="R24" s="28">
        <v>70.382927374240097</v>
      </c>
      <c r="S24" s="28">
        <v>30980.2931387754</v>
      </c>
      <c r="T24" s="28">
        <v>92.916898846431494</v>
      </c>
      <c r="U24" s="28">
        <v>1688.18391232218</v>
      </c>
      <c r="V24" s="28">
        <v>210.92774151909401</v>
      </c>
      <c r="W24" s="28">
        <v>541.77706407182598</v>
      </c>
      <c r="X24" s="28">
        <v>4223.4354020403798</v>
      </c>
      <c r="Y24" s="28">
        <v>11680.374692482699</v>
      </c>
      <c r="Z24" s="28">
        <v>451.47088785638999</v>
      </c>
      <c r="AA24" s="28">
        <v>255.133628862911</v>
      </c>
      <c r="AB24" s="30"/>
      <c r="AC24" s="52">
        <f t="shared" si="2"/>
        <v>1.3549764323688584E-4</v>
      </c>
      <c r="AD24" s="52">
        <f t="shared" si="2"/>
        <v>-2.3053220212827436E-3</v>
      </c>
      <c r="AE24" s="30"/>
      <c r="AF24" s="28">
        <v>27</v>
      </c>
      <c r="AG24" s="28" t="s">
        <v>23</v>
      </c>
      <c r="AH24" s="28">
        <v>1334.02858876</v>
      </c>
      <c r="AI24" s="28">
        <v>742.372362985</v>
      </c>
      <c r="AJ24" s="28">
        <v>32.546676565600002</v>
      </c>
      <c r="AK24" s="28">
        <v>127.615412275</v>
      </c>
      <c r="AL24" s="28">
        <v>938.85071777099995</v>
      </c>
      <c r="AM24" s="28">
        <v>55.145483007199999</v>
      </c>
      <c r="AN24" s="28">
        <v>376.16087606899998</v>
      </c>
      <c r="AO24" s="28">
        <v>106521.20770899999</v>
      </c>
      <c r="AP24" s="28">
        <v>49.007843809500002</v>
      </c>
      <c r="AQ24" s="28">
        <v>22.5311300352</v>
      </c>
      <c r="AR24" s="28">
        <v>9770.5534404400005</v>
      </c>
      <c r="AS24" s="28">
        <v>31.5968518962</v>
      </c>
      <c r="AT24" s="28">
        <v>563.06470529000001</v>
      </c>
      <c r="AU24" s="28">
        <v>78.238567982700005</v>
      </c>
      <c r="AV24" s="28">
        <v>203.02062452600001</v>
      </c>
      <c r="AW24" s="28">
        <v>1408.6194524</v>
      </c>
      <c r="AX24" s="28">
        <v>3794.22751814</v>
      </c>
      <c r="AY24" s="28">
        <v>151.50489754500001</v>
      </c>
      <c r="AZ24" s="28">
        <v>82.326917429000005</v>
      </c>
      <c r="BA24" s="28">
        <f t="shared" si="0"/>
        <v>126282.6197759264</v>
      </c>
      <c r="BB24" s="28">
        <f t="shared" si="3"/>
        <v>19761.412066926408</v>
      </c>
      <c r="BD24" s="28">
        <f t="shared" si="1"/>
        <v>-278204.86908166361</v>
      </c>
      <c r="BE24" s="28">
        <f t="shared" si="1"/>
        <v>-41977.906728284288</v>
      </c>
      <c r="BG24" s="25">
        <f t="shared" si="4"/>
        <v>0.31216172211745624</v>
      </c>
      <c r="BH24" s="25">
        <f t="shared" si="4"/>
        <v>0.32081782139385145</v>
      </c>
    </row>
    <row r="25" spans="1:60" x14ac:dyDescent="0.3">
      <c r="A25" s="30" t="s">
        <v>24</v>
      </c>
      <c r="B25" s="28">
        <v>431598.13127722801</v>
      </c>
      <c r="C25" s="28">
        <v>53207.088458072598</v>
      </c>
      <c r="D25" s="30" t="s">
        <v>239</v>
      </c>
      <c r="F25" s="30" t="s">
        <v>24</v>
      </c>
      <c r="G25" s="28">
        <v>2889.8385772471902</v>
      </c>
      <c r="H25" s="28">
        <v>2982.2185065890599</v>
      </c>
      <c r="I25" s="28">
        <v>79.022257499848394</v>
      </c>
      <c r="J25" s="28">
        <v>211.28397196823099</v>
      </c>
      <c r="K25" s="28">
        <v>2318.80116381994</v>
      </c>
      <c r="L25" s="28">
        <v>126.248164773447</v>
      </c>
      <c r="M25" s="28">
        <v>917.27021258067498</v>
      </c>
      <c r="N25" s="28">
        <v>433990.458146816</v>
      </c>
      <c r="O25" s="28">
        <v>53403.7758104686</v>
      </c>
      <c r="P25" s="28">
        <v>380586.68233634799</v>
      </c>
      <c r="Q25" s="28">
        <v>250.65807914592901</v>
      </c>
      <c r="R25" s="28">
        <v>60.173779625985802</v>
      </c>
      <c r="S25" s="28">
        <v>28951.1602767902</v>
      </c>
      <c r="T25" s="28">
        <v>55.315826055324898</v>
      </c>
      <c r="U25" s="28">
        <v>1377.99582400502</v>
      </c>
      <c r="V25" s="28">
        <v>111.054116359948</v>
      </c>
      <c r="W25" s="28">
        <v>280.09912132585902</v>
      </c>
      <c r="X25" s="28">
        <v>3448.20879754405</v>
      </c>
      <c r="Y25" s="28">
        <v>8729.66166537145</v>
      </c>
      <c r="Z25" s="28">
        <v>414.93844253377199</v>
      </c>
      <c r="AA25" s="28">
        <v>199.827027232593</v>
      </c>
      <c r="AB25" s="30"/>
      <c r="AC25" s="52">
        <f t="shared" si="2"/>
        <v>5.5429500181300257E-3</v>
      </c>
      <c r="AD25" s="52">
        <f t="shared" si="2"/>
        <v>3.69663813781114E-3</v>
      </c>
      <c r="AE25" s="30"/>
      <c r="AF25" s="28">
        <v>28</v>
      </c>
      <c r="AG25" s="28" t="s">
        <v>24</v>
      </c>
      <c r="AH25" s="28">
        <v>657.70363397799997</v>
      </c>
      <c r="AI25" s="28">
        <v>541.19085004800002</v>
      </c>
      <c r="AJ25" s="28">
        <v>15.448894965399999</v>
      </c>
      <c r="AK25" s="28">
        <v>32.383200775600002</v>
      </c>
      <c r="AL25" s="28">
        <v>498.58570846600003</v>
      </c>
      <c r="AM25" s="28">
        <v>20.672339098599998</v>
      </c>
      <c r="AN25" s="28">
        <v>191.823206236</v>
      </c>
      <c r="AO25" s="28">
        <v>70339.673053299994</v>
      </c>
      <c r="AP25" s="28">
        <v>41.843556825900002</v>
      </c>
      <c r="AQ25" s="28">
        <v>12.5278817369</v>
      </c>
      <c r="AR25" s="28">
        <v>5792.1257108399996</v>
      </c>
      <c r="AS25" s="28">
        <v>11.6391020344</v>
      </c>
      <c r="AT25" s="28">
        <v>244.851349863</v>
      </c>
      <c r="AU25" s="28">
        <v>17.707950459399999</v>
      </c>
      <c r="AV25" s="28">
        <v>42.359162897700003</v>
      </c>
      <c r="AW25" s="28">
        <v>612.73950674800005</v>
      </c>
      <c r="AX25" s="28">
        <v>1933.2177953800001</v>
      </c>
      <c r="AY25" s="28">
        <v>68.420367997400007</v>
      </c>
      <c r="AZ25" s="28">
        <v>43.562240324699999</v>
      </c>
      <c r="BA25" s="28">
        <f t="shared" si="0"/>
        <v>81118.47551197499</v>
      </c>
      <c r="BB25" s="28">
        <f t="shared" si="3"/>
        <v>10778.802458674996</v>
      </c>
      <c r="BD25" s="28">
        <f t="shared" si="1"/>
        <v>-350479.655765253</v>
      </c>
      <c r="BE25" s="28">
        <f t="shared" si="1"/>
        <v>-42428.285999397602</v>
      </c>
      <c r="BG25" s="25">
        <f t="shared" si="4"/>
        <v>0.1869130391906754</v>
      </c>
      <c r="BH25" s="25">
        <f t="shared" si="4"/>
        <v>0.20183596187897365</v>
      </c>
    </row>
    <row r="26" spans="1:60" x14ac:dyDescent="0.3">
      <c r="A26" s="30" t="s">
        <v>25</v>
      </c>
      <c r="B26" s="28">
        <v>1590321.0385755899</v>
      </c>
      <c r="C26" s="28">
        <v>183478.63170461799</v>
      </c>
      <c r="D26" s="30" t="s">
        <v>239</v>
      </c>
      <c r="F26" s="30" t="s">
        <v>25</v>
      </c>
      <c r="G26" s="28">
        <v>9216.6861220148094</v>
      </c>
      <c r="H26" s="28">
        <v>11042.789021643801</v>
      </c>
      <c r="I26" s="28">
        <v>273.21005137871498</v>
      </c>
      <c r="J26" s="28">
        <v>737.50715642344198</v>
      </c>
      <c r="K26" s="28">
        <v>7767.7020904225701</v>
      </c>
      <c r="L26" s="28">
        <v>472.365781114105</v>
      </c>
      <c r="M26" s="28">
        <v>3103.9846277220199</v>
      </c>
      <c r="N26" s="28">
        <v>1602447.64595079</v>
      </c>
      <c r="O26" s="28">
        <v>184596.337387048</v>
      </c>
      <c r="P26" s="28">
        <v>1417851.30856374</v>
      </c>
      <c r="Q26" s="28">
        <v>992.31804053197504</v>
      </c>
      <c r="R26" s="28">
        <v>206.77409826000201</v>
      </c>
      <c r="S26" s="28">
        <v>101172.484435148</v>
      </c>
      <c r="T26" s="28">
        <v>166.36028298527799</v>
      </c>
      <c r="U26" s="28">
        <v>4934.8827052916404</v>
      </c>
      <c r="V26" s="28">
        <v>407.64416377034399</v>
      </c>
      <c r="W26" s="28">
        <v>1060.7811781610101</v>
      </c>
      <c r="X26" s="28">
        <v>12351.029422885</v>
      </c>
      <c r="Y26" s="28">
        <v>28469.996282125401</v>
      </c>
      <c r="Z26" s="28">
        <v>1560.3941584131101</v>
      </c>
      <c r="AA26" s="28">
        <v>659.42776875719903</v>
      </c>
      <c r="AB26" s="30"/>
      <c r="AC26" s="52">
        <f t="shared" si="2"/>
        <v>7.6252574675498433E-3</v>
      </c>
      <c r="AD26" s="52">
        <f t="shared" si="2"/>
        <v>6.0917485161400258E-3</v>
      </c>
      <c r="AE26" s="30"/>
      <c r="AF26" s="28">
        <v>29</v>
      </c>
      <c r="AG26" s="28" t="s">
        <v>25</v>
      </c>
      <c r="AH26" s="28">
        <v>2498.7321763999998</v>
      </c>
      <c r="AI26" s="28">
        <v>2851.0059262499999</v>
      </c>
      <c r="AJ26" s="28">
        <v>72.170996244899996</v>
      </c>
      <c r="AK26" s="28">
        <v>193.92933063500001</v>
      </c>
      <c r="AL26" s="28">
        <v>2073.9644677000001</v>
      </c>
      <c r="AM26" s="28">
        <v>122.298464474</v>
      </c>
      <c r="AN26" s="28">
        <v>826.08623986999999</v>
      </c>
      <c r="AO26" s="28">
        <v>366557.049229</v>
      </c>
      <c r="AP26" s="28">
        <v>252.573682937</v>
      </c>
      <c r="AQ26" s="28">
        <v>54.778621617200002</v>
      </c>
      <c r="AR26" s="28">
        <v>26605.549822000001</v>
      </c>
      <c r="AS26" s="28">
        <v>45.547658346299997</v>
      </c>
      <c r="AT26" s="28">
        <v>1289.49498881</v>
      </c>
      <c r="AU26" s="28">
        <v>107.342935998</v>
      </c>
      <c r="AV26" s="28">
        <v>277.80761798399999</v>
      </c>
      <c r="AW26" s="28">
        <v>3227.2705845300002</v>
      </c>
      <c r="AX26" s="28">
        <v>7662.5582320800004</v>
      </c>
      <c r="AY26" s="28">
        <v>402.18995020300002</v>
      </c>
      <c r="AZ26" s="28">
        <v>176.70056917700001</v>
      </c>
      <c r="BA26" s="28">
        <f t="shared" si="0"/>
        <v>415297.05149425636</v>
      </c>
      <c r="BB26" s="28">
        <f t="shared" si="3"/>
        <v>48740.002265256364</v>
      </c>
      <c r="BD26" s="28">
        <f t="shared" si="1"/>
        <v>-1175023.9870813335</v>
      </c>
      <c r="BE26" s="28">
        <f t="shared" si="1"/>
        <v>-134738.62943936163</v>
      </c>
      <c r="BG26" s="25">
        <f t="shared" si="4"/>
        <v>0.25916419331618512</v>
      </c>
      <c r="BH26" s="25">
        <f t="shared" si="4"/>
        <v>0.26403558681157319</v>
      </c>
    </row>
    <row r="27" spans="1:60" x14ac:dyDescent="0.3">
      <c r="A27" s="30" t="s">
        <v>26</v>
      </c>
      <c r="B27" s="28">
        <v>431833.18535738101</v>
      </c>
      <c r="C27" s="28">
        <v>62060.640161328301</v>
      </c>
      <c r="F27" s="30" t="s">
        <v>26</v>
      </c>
      <c r="G27" s="28">
        <v>3905.21221040912</v>
      </c>
      <c r="H27" s="28">
        <v>2649.12121805365</v>
      </c>
      <c r="I27" s="28">
        <v>101.238614218709</v>
      </c>
      <c r="J27" s="28">
        <v>363.25194621824602</v>
      </c>
      <c r="K27" s="28">
        <v>2816.1462992664101</v>
      </c>
      <c r="L27" s="28">
        <v>176.17442648412401</v>
      </c>
      <c r="M27" s="28">
        <v>1140.1090551541299</v>
      </c>
      <c r="N27" s="28">
        <v>432522.83294865902</v>
      </c>
      <c r="O27" s="28">
        <v>61984.861652838197</v>
      </c>
      <c r="P27" s="28">
        <v>370537.97129582101</v>
      </c>
      <c r="Q27" s="28">
        <v>197.38772635129499</v>
      </c>
      <c r="R27" s="28">
        <v>70.693552660151894</v>
      </c>
      <c r="S27" s="28">
        <v>31639.622208810699</v>
      </c>
      <c r="T27" s="28">
        <v>92.564617922474497</v>
      </c>
      <c r="U27" s="28">
        <v>1720.4126537586001</v>
      </c>
      <c r="V27" s="28">
        <v>231.50718683620201</v>
      </c>
      <c r="W27" s="28">
        <v>608.54142912415796</v>
      </c>
      <c r="X27" s="28">
        <v>4304.7716720404296</v>
      </c>
      <c r="Y27" s="28">
        <v>11221.515540931499</v>
      </c>
      <c r="Z27" s="28">
        <v>502.45187773166401</v>
      </c>
      <c r="AA27" s="28">
        <v>244.13941686646001</v>
      </c>
      <c r="AB27" s="30"/>
      <c r="AC27" s="52">
        <f t="shared" si="2"/>
        <v>1.5970231438032477E-3</v>
      </c>
      <c r="AD27" s="52">
        <f t="shared" si="2"/>
        <v>-1.221039749076323E-3</v>
      </c>
      <c r="AE27" s="30"/>
      <c r="AF27" s="28">
        <v>30</v>
      </c>
      <c r="AG27" s="28" t="s">
        <v>26</v>
      </c>
      <c r="AH27" s="28">
        <v>1755.9775118</v>
      </c>
      <c r="AI27" s="28">
        <v>1014.22669611</v>
      </c>
      <c r="AJ27" s="28">
        <v>45.366110456999998</v>
      </c>
      <c r="AK27" s="28">
        <v>186.135158335</v>
      </c>
      <c r="AL27" s="28">
        <v>1227.2102460000001</v>
      </c>
      <c r="AM27" s="28">
        <v>83.645765762899998</v>
      </c>
      <c r="AN27" s="28">
        <v>503.54898971699998</v>
      </c>
      <c r="AO27" s="28">
        <v>146777.86410899999</v>
      </c>
      <c r="AP27" s="28">
        <v>68.334840080600003</v>
      </c>
      <c r="AQ27" s="28">
        <v>30.325782429</v>
      </c>
      <c r="AR27" s="28">
        <v>13235.8001272</v>
      </c>
      <c r="AS27" s="28">
        <v>44.880229414399999</v>
      </c>
      <c r="AT27" s="28">
        <v>785.68223678699997</v>
      </c>
      <c r="AU27" s="28">
        <v>121.263190696</v>
      </c>
      <c r="AV27" s="28">
        <v>320.92706419799998</v>
      </c>
      <c r="AW27" s="28">
        <v>1965.7235370400001</v>
      </c>
      <c r="AX27" s="28">
        <v>4974.8263359399998</v>
      </c>
      <c r="AY27" s="28">
        <v>227.206895704</v>
      </c>
      <c r="AZ27" s="28">
        <v>106.746200192</v>
      </c>
      <c r="BA27" s="28">
        <f t="shared" si="0"/>
        <v>173475.69102686286</v>
      </c>
      <c r="BB27" s="28">
        <f t="shared" si="3"/>
        <v>26697.826917862869</v>
      </c>
      <c r="BD27" s="28">
        <f t="shared" si="1"/>
        <v>-258357.49433051815</v>
      </c>
      <c r="BE27" s="28">
        <f t="shared" si="1"/>
        <v>-35362.813243465433</v>
      </c>
      <c r="BG27" s="25">
        <f t="shared" si="4"/>
        <v>0.40107868952077874</v>
      </c>
      <c r="BH27" s="25">
        <f t="shared" si="4"/>
        <v>0.4307152779882088</v>
      </c>
    </row>
    <row r="28" spans="1:60" x14ac:dyDescent="0.3">
      <c r="A28" s="30" t="s">
        <v>27</v>
      </c>
      <c r="B28" s="28">
        <v>348665.761687433</v>
      </c>
      <c r="C28" s="28">
        <v>55256.833675015601</v>
      </c>
      <c r="D28" s="30" t="s">
        <v>239</v>
      </c>
      <c r="F28" s="30" t="s">
        <v>27</v>
      </c>
      <c r="G28" s="28">
        <v>3020.5743553960801</v>
      </c>
      <c r="H28" s="28">
        <v>2074.7691285680398</v>
      </c>
      <c r="I28" s="28">
        <v>112.47181744627601</v>
      </c>
      <c r="J28" s="28">
        <v>812.03199049807802</v>
      </c>
      <c r="K28" s="28">
        <v>2204.2337646676201</v>
      </c>
      <c r="L28" s="28">
        <v>321.72356815864401</v>
      </c>
      <c r="M28" s="28">
        <v>1050.3508392444701</v>
      </c>
      <c r="N28" s="28">
        <v>348787.27914593299</v>
      </c>
      <c r="O28" s="28">
        <v>55162.535012929002</v>
      </c>
      <c r="P28" s="28">
        <v>293624.74413300399</v>
      </c>
      <c r="Q28" s="28">
        <v>124.159724488389</v>
      </c>
      <c r="R28" s="28">
        <v>54.9950213065692</v>
      </c>
      <c r="S28" s="28">
        <v>24548.127073088701</v>
      </c>
      <c r="T28" s="28">
        <v>117.987965012649</v>
      </c>
      <c r="U28" s="28">
        <v>2594.4905688475801</v>
      </c>
      <c r="V28" s="28">
        <v>518.12174876127801</v>
      </c>
      <c r="W28" s="28">
        <v>1410.0680406973199</v>
      </c>
      <c r="X28" s="28">
        <v>6489.1092448618501</v>
      </c>
      <c r="Y28" s="28">
        <v>8700.0472303884999</v>
      </c>
      <c r="Z28" s="28">
        <v>822.14486747466003</v>
      </c>
      <c r="AA28" s="28">
        <v>187.12806402222199</v>
      </c>
      <c r="AB28" s="30"/>
      <c r="AC28" s="52">
        <f t="shared" si="2"/>
        <v>3.4852134007045868E-4</v>
      </c>
      <c r="AD28" s="52">
        <f t="shared" si="2"/>
        <v>-1.7065520373679443E-3</v>
      </c>
      <c r="AE28" s="30"/>
      <c r="AF28" s="28">
        <v>31</v>
      </c>
      <c r="AG28" s="28" t="s">
        <v>27</v>
      </c>
      <c r="AH28" s="28">
        <v>1459.9667526400001</v>
      </c>
      <c r="AI28" s="28">
        <v>974.63945385600005</v>
      </c>
      <c r="AJ28" s="28">
        <v>55.5093531841</v>
      </c>
      <c r="AK28" s="28">
        <v>412.60622719100002</v>
      </c>
      <c r="AL28" s="28">
        <v>1059.6511440899999</v>
      </c>
      <c r="AM28" s="28">
        <v>162.09179179200001</v>
      </c>
      <c r="AN28" s="28">
        <v>511.46977203</v>
      </c>
      <c r="AO28" s="28">
        <v>139395.434095</v>
      </c>
      <c r="AP28" s="28">
        <v>56.656480171299997</v>
      </c>
      <c r="AQ28" s="28">
        <v>26.386372479799999</v>
      </c>
      <c r="AR28" s="28">
        <v>11716.6186598</v>
      </c>
      <c r="AS28" s="28">
        <v>59.064621146100002</v>
      </c>
      <c r="AT28" s="28">
        <v>1295.17244164</v>
      </c>
      <c r="AU28" s="28">
        <v>263.97086520300002</v>
      </c>
      <c r="AV28" s="28">
        <v>719.30177641099999</v>
      </c>
      <c r="AW28" s="28">
        <v>3239.3247607899998</v>
      </c>
      <c r="AX28" s="28">
        <v>4194.1036654299996</v>
      </c>
      <c r="AY28" s="28">
        <v>411.28196631999998</v>
      </c>
      <c r="AZ28" s="28">
        <v>89.789310861100006</v>
      </c>
      <c r="BA28" s="28">
        <f t="shared" si="0"/>
        <v>166103.03951003548</v>
      </c>
      <c r="BB28" s="28">
        <f t="shared" si="3"/>
        <v>26707.605415035476</v>
      </c>
      <c r="BD28" s="28">
        <f t="shared" si="1"/>
        <v>-182562.72217739752</v>
      </c>
      <c r="BE28" s="28">
        <f t="shared" si="1"/>
        <v>-28549.228259980126</v>
      </c>
      <c r="BG28" s="25">
        <f t="shared" si="4"/>
        <v>0.47623021090897577</v>
      </c>
      <c r="BH28" s="25">
        <f t="shared" si="4"/>
        <v>0.48416203876010672</v>
      </c>
    </row>
    <row r="29" spans="1:60" x14ac:dyDescent="0.3">
      <c r="A29" s="30" t="s">
        <v>28</v>
      </c>
      <c r="B29" s="28">
        <v>160293.382440321</v>
      </c>
      <c r="C29" s="28">
        <v>22914.775420748101</v>
      </c>
      <c r="D29" s="28"/>
      <c r="E29" s="28"/>
      <c r="F29" s="28" t="s">
        <v>28</v>
      </c>
      <c r="G29" s="28">
        <v>1497.03354817374</v>
      </c>
      <c r="H29" s="28">
        <v>841.680277010753</v>
      </c>
      <c r="I29" s="28">
        <v>49.320763460595103</v>
      </c>
      <c r="J29" s="28">
        <v>103.17157434260901</v>
      </c>
      <c r="K29" s="28">
        <v>830.96657252930697</v>
      </c>
      <c r="L29" s="28">
        <v>45.682002458153498</v>
      </c>
      <c r="M29" s="28">
        <v>363.06026058631898</v>
      </c>
      <c r="N29" s="28">
        <v>159758.95063522799</v>
      </c>
      <c r="O29" s="28">
        <v>22846.088284329999</v>
      </c>
      <c r="P29" s="28">
        <v>136912.86235089801</v>
      </c>
      <c r="Q29" s="28">
        <v>95.986568395641299</v>
      </c>
      <c r="R29" s="28">
        <v>26.282214035725801</v>
      </c>
      <c r="S29" s="28">
        <v>13043.066788141299</v>
      </c>
      <c r="T29" s="28">
        <v>71.577223543158297</v>
      </c>
      <c r="U29" s="28">
        <v>434.30451208959499</v>
      </c>
      <c r="V29" s="28">
        <v>42.978685394930402</v>
      </c>
      <c r="W29" s="28">
        <v>113.09093919101301</v>
      </c>
      <c r="X29" s="28">
        <v>1085.8064247094001</v>
      </c>
      <c r="Y29" s="28">
        <v>3983.9872290657299</v>
      </c>
      <c r="Z29" s="28">
        <v>147.345147682115</v>
      </c>
      <c r="AA29" s="28">
        <v>70.747553519954593</v>
      </c>
      <c r="AB29" s="30"/>
      <c r="AC29" s="52">
        <f t="shared" si="2"/>
        <v>-3.3340852688787128E-3</v>
      </c>
      <c r="AD29" s="52">
        <f t="shared" si="2"/>
        <v>-2.9975042371966662E-3</v>
      </c>
      <c r="AE29" s="30"/>
      <c r="AF29" s="28">
        <v>32</v>
      </c>
      <c r="AG29" s="28" t="s">
        <v>28</v>
      </c>
      <c r="AH29" s="28">
        <v>1162.98079186</v>
      </c>
      <c r="AI29" s="28">
        <v>648.65173682099999</v>
      </c>
      <c r="AJ29" s="28">
        <v>38.642653199900003</v>
      </c>
      <c r="AK29" s="28">
        <v>79.511500650900004</v>
      </c>
      <c r="AL29" s="28">
        <v>638.81731313800003</v>
      </c>
      <c r="AM29" s="28">
        <v>34.521710263499997</v>
      </c>
      <c r="AN29" s="28">
        <v>279.77131583400001</v>
      </c>
      <c r="AO29" s="28">
        <v>105177.150853</v>
      </c>
      <c r="AP29" s="28">
        <v>75.364409406899995</v>
      </c>
      <c r="AQ29" s="28">
        <v>20.360641183999999</v>
      </c>
      <c r="AR29" s="28">
        <v>10153.359356499999</v>
      </c>
      <c r="AS29" s="28">
        <v>56.742272365600002</v>
      </c>
      <c r="AT29" s="28">
        <v>331.93769476199998</v>
      </c>
      <c r="AU29" s="28">
        <v>31.373446382099999</v>
      </c>
      <c r="AV29" s="28">
        <v>82.207439567099996</v>
      </c>
      <c r="AW29" s="28">
        <v>829.80817945000001</v>
      </c>
      <c r="AX29" s="28">
        <v>3087.87523891</v>
      </c>
      <c r="AY29" s="28">
        <v>112.454385489</v>
      </c>
      <c r="AZ29" s="28">
        <v>54.3837049885</v>
      </c>
      <c r="BA29" s="28">
        <f t="shared" si="0"/>
        <v>122895.91464377253</v>
      </c>
      <c r="BB29" s="28">
        <f t="shared" si="3"/>
        <v>17718.763790772529</v>
      </c>
      <c r="BD29" s="28">
        <f t="shared" si="1"/>
        <v>-37397.467796548473</v>
      </c>
      <c r="BE29" s="28">
        <f t="shared" si="1"/>
        <v>-5196.0116299755719</v>
      </c>
      <c r="BG29" s="25">
        <f t="shared" si="4"/>
        <v>0.76925839932672357</v>
      </c>
      <c r="BH29" s="25">
        <f t="shared" si="4"/>
        <v>0.7755710111181584</v>
      </c>
    </row>
    <row r="30" spans="1:60" x14ac:dyDescent="0.3">
      <c r="A30" s="30" t="s">
        <v>29</v>
      </c>
      <c r="B30" s="28">
        <v>21673.487220999999</v>
      </c>
      <c r="C30" s="28">
        <v>4454.27029704899</v>
      </c>
      <c r="D30" s="30" t="s">
        <v>239</v>
      </c>
      <c r="F30" s="30" t="s">
        <v>29</v>
      </c>
      <c r="G30" s="28">
        <v>240.56256055821001</v>
      </c>
      <c r="H30" s="28">
        <v>218.482201204826</v>
      </c>
      <c r="I30" s="28">
        <v>9.0751789326322605</v>
      </c>
      <c r="J30" s="28">
        <v>41.321968396743699</v>
      </c>
      <c r="K30" s="28">
        <v>188.35864592117301</v>
      </c>
      <c r="L30" s="28">
        <v>8.5845712065345001</v>
      </c>
      <c r="M30" s="28">
        <v>74.377490478788701</v>
      </c>
      <c r="N30" s="28">
        <v>21834.373156335201</v>
      </c>
      <c r="O30" s="28">
        <v>4490.9215930929204</v>
      </c>
      <c r="P30" s="28">
        <v>17343.451563242299</v>
      </c>
      <c r="Q30" s="28">
        <v>28.078539217469402</v>
      </c>
      <c r="R30" s="28">
        <v>4.3019113080573401</v>
      </c>
      <c r="S30" s="28">
        <v>2283.7321829615798</v>
      </c>
      <c r="T30" s="28">
        <v>10.0926043750723</v>
      </c>
      <c r="U30" s="28">
        <v>163.87614367521499</v>
      </c>
      <c r="V30" s="28">
        <v>4.8119191124191802</v>
      </c>
      <c r="W30" s="28">
        <v>7.3195388481952399</v>
      </c>
      <c r="X30" s="28">
        <v>409.370083940982</v>
      </c>
      <c r="Y30" s="28">
        <v>751.10828144204299</v>
      </c>
      <c r="Z30" s="28">
        <v>30.956495532884599</v>
      </c>
      <c r="AA30" s="28">
        <v>16.511275980092201</v>
      </c>
      <c r="AB30" s="30"/>
      <c r="AC30" s="52">
        <f t="shared" si="2"/>
        <v>7.4231679329995071E-3</v>
      </c>
      <c r="AD30" s="52">
        <f t="shared" si="2"/>
        <v>8.2283502346528811E-3</v>
      </c>
      <c r="AE30" s="30"/>
      <c r="AF30" s="28">
        <v>33</v>
      </c>
      <c r="AG30" s="28" t="s">
        <v>29</v>
      </c>
      <c r="AH30" s="28">
        <v>19.46347617</v>
      </c>
      <c r="AI30" s="28">
        <v>17.922142065100001</v>
      </c>
      <c r="AJ30" s="28">
        <v>0.73875064923900002</v>
      </c>
      <c r="AK30" s="28">
        <v>3.37940829308</v>
      </c>
      <c r="AL30" s="28">
        <v>15.2735203218</v>
      </c>
      <c r="AM30" s="28">
        <v>0.70202768664399995</v>
      </c>
      <c r="AN30" s="28">
        <v>6.0397314920899996</v>
      </c>
      <c r="AO30" s="28">
        <v>1414.81474235</v>
      </c>
      <c r="AP30" s="28">
        <v>2.28872335909</v>
      </c>
      <c r="AQ30" s="28">
        <v>0.349200720154</v>
      </c>
      <c r="AR30" s="28">
        <v>186.16098959199999</v>
      </c>
      <c r="AS30" s="28">
        <v>0.823081581816</v>
      </c>
      <c r="AT30" s="28">
        <v>13.3838923446</v>
      </c>
      <c r="AU30" s="28">
        <v>0.38641231498599998</v>
      </c>
      <c r="AV30" s="28">
        <v>0.57493019995200001</v>
      </c>
      <c r="AW30" s="28">
        <v>33.432969527899999</v>
      </c>
      <c r="AX30" s="28">
        <v>60.8578445805</v>
      </c>
      <c r="AY30" s="28">
        <v>2.5383012029100001</v>
      </c>
      <c r="AZ30" s="28">
        <v>1.3397808868400001</v>
      </c>
      <c r="BA30" s="28">
        <f t="shared" si="0"/>
        <v>1780.4699253387009</v>
      </c>
      <c r="BB30" s="28">
        <f t="shared" si="3"/>
        <v>365.65518298870097</v>
      </c>
      <c r="BD30" s="28">
        <f t="shared" si="1"/>
        <v>-19893.017295661299</v>
      </c>
      <c r="BE30" s="28">
        <f t="shared" si="1"/>
        <v>-4088.6151140602888</v>
      </c>
      <c r="BG30" s="25">
        <f t="shared" si="4"/>
        <v>8.1544357265969925E-2</v>
      </c>
      <c r="BH30" s="25">
        <f t="shared" si="4"/>
        <v>8.1420967925844454E-2</v>
      </c>
    </row>
    <row r="31" spans="1:60" x14ac:dyDescent="0.3">
      <c r="A31" s="30" t="s">
        <v>30</v>
      </c>
      <c r="B31" s="28">
        <v>39689.718235684697</v>
      </c>
      <c r="C31" s="28">
        <v>8962.8580125090903</v>
      </c>
      <c r="D31" s="30" t="s">
        <v>239</v>
      </c>
      <c r="F31" s="30" t="s">
        <v>30</v>
      </c>
      <c r="G31" s="28">
        <v>485.39496254898398</v>
      </c>
      <c r="H31" s="28">
        <v>425.27557234742602</v>
      </c>
      <c r="I31" s="28">
        <v>19.363562129003402</v>
      </c>
      <c r="J31" s="28">
        <v>88.6525870687897</v>
      </c>
      <c r="K31" s="28">
        <v>373.66387054459602</v>
      </c>
      <c r="L31" s="28">
        <v>16.383159796513301</v>
      </c>
      <c r="M31" s="28">
        <v>147.94917100701599</v>
      </c>
      <c r="N31" s="28">
        <v>40040.871886065099</v>
      </c>
      <c r="O31" s="28">
        <v>9046.4291026196406</v>
      </c>
      <c r="P31" s="28">
        <v>30994.442783445498</v>
      </c>
      <c r="Q31" s="28">
        <v>60.6657777630803</v>
      </c>
      <c r="R31" s="28">
        <v>8.5129659110324791</v>
      </c>
      <c r="S31" s="28">
        <v>4587.6108192926404</v>
      </c>
      <c r="T31" s="28">
        <v>22.5804979248995</v>
      </c>
      <c r="U31" s="28">
        <v>338.52634677601498</v>
      </c>
      <c r="V31" s="28">
        <v>7.9088825432519201</v>
      </c>
      <c r="W31" s="28">
        <v>9.48820177802763</v>
      </c>
      <c r="X31" s="28">
        <v>845.54453623020595</v>
      </c>
      <c r="Y31" s="28">
        <v>1515.9434339192101</v>
      </c>
      <c r="Z31" s="28">
        <v>60.354027568797903</v>
      </c>
      <c r="AA31" s="28">
        <v>32.6107274701411</v>
      </c>
      <c r="AB31" s="30"/>
      <c r="AC31" s="52">
        <f t="shared" si="2"/>
        <v>8.8474714860707297E-3</v>
      </c>
      <c r="AD31" s="52">
        <f t="shared" si="2"/>
        <v>9.3241564235329449E-3</v>
      </c>
      <c r="AE31" s="30"/>
      <c r="AF31" s="28">
        <v>34</v>
      </c>
      <c r="AG31" s="28" t="s">
        <v>30</v>
      </c>
      <c r="AH31" s="28">
        <v>114.657182217</v>
      </c>
      <c r="AI31" s="28">
        <v>98.938563730799999</v>
      </c>
      <c r="AJ31" s="28">
        <v>4.5728019249600003</v>
      </c>
      <c r="AK31" s="28">
        <v>20.8116936706</v>
      </c>
      <c r="AL31" s="28">
        <v>87.518416366400004</v>
      </c>
      <c r="AM31" s="28">
        <v>3.8082123063000002</v>
      </c>
      <c r="AN31" s="28">
        <v>34.6952572334</v>
      </c>
      <c r="AO31" s="28">
        <v>7189.7568394500004</v>
      </c>
      <c r="AP31" s="28">
        <v>14.1888904823</v>
      </c>
      <c r="AQ31" s="28">
        <v>2.0000354911899998</v>
      </c>
      <c r="AR31" s="28">
        <v>1078.3982997200001</v>
      </c>
      <c r="AS31" s="28">
        <v>5.39496157501</v>
      </c>
      <c r="AT31" s="28">
        <v>79.101834454799999</v>
      </c>
      <c r="AU31" s="28">
        <v>1.81162668256</v>
      </c>
      <c r="AV31" s="28">
        <v>2.0998652581799999</v>
      </c>
      <c r="AW31" s="28">
        <v>197.56964259899999</v>
      </c>
      <c r="AX31" s="28">
        <v>356.89222756499998</v>
      </c>
      <c r="AY31" s="28">
        <v>14.0559637734</v>
      </c>
      <c r="AZ31" s="28">
        <v>7.6411200590900004</v>
      </c>
      <c r="BA31" s="28">
        <f t="shared" si="0"/>
        <v>9313.9134345599923</v>
      </c>
      <c r="BB31" s="28">
        <f t="shared" si="3"/>
        <v>2124.1565951099919</v>
      </c>
      <c r="BD31" s="28">
        <f t="shared" si="1"/>
        <v>-30375.804801124705</v>
      </c>
      <c r="BE31" s="28">
        <f t="shared" si="1"/>
        <v>-6838.7014173990983</v>
      </c>
      <c r="BG31" s="25">
        <f t="shared" si="4"/>
        <v>0.23261015546970124</v>
      </c>
      <c r="BH31" s="25">
        <f t="shared" si="4"/>
        <v>0.23480608436923298</v>
      </c>
    </row>
    <row r="32" spans="1:60" x14ac:dyDescent="0.3">
      <c r="A32" s="30" t="s">
        <v>31</v>
      </c>
      <c r="B32" s="28">
        <v>484804.73672110098</v>
      </c>
      <c r="C32" s="28">
        <v>53401.313749634697</v>
      </c>
      <c r="F32" s="30" t="s">
        <v>31</v>
      </c>
      <c r="G32" s="28">
        <v>2483.5154885717898</v>
      </c>
      <c r="H32" s="28">
        <v>3409.9626352948899</v>
      </c>
      <c r="I32" s="28">
        <v>81.3527868736806</v>
      </c>
      <c r="J32" s="28">
        <v>220.282323197583</v>
      </c>
      <c r="K32" s="28">
        <v>2154.6183781698301</v>
      </c>
      <c r="L32" s="28">
        <v>142.86978170935299</v>
      </c>
      <c r="M32" s="28">
        <v>875.07568786961804</v>
      </c>
      <c r="N32" s="28">
        <v>488845.403416557</v>
      </c>
      <c r="O32" s="28">
        <v>53811.862558188201</v>
      </c>
      <c r="P32" s="28">
        <v>435033.54085836897</v>
      </c>
      <c r="Q32" s="28">
        <v>317.97498004265901</v>
      </c>
      <c r="R32" s="28">
        <v>59.444128264907299</v>
      </c>
      <c r="S32" s="28">
        <v>30006.1444633674</v>
      </c>
      <c r="T32" s="28">
        <v>50.146102603107401</v>
      </c>
      <c r="U32" s="28">
        <v>1465.8280768531199</v>
      </c>
      <c r="V32" s="28">
        <v>114.172551453121</v>
      </c>
      <c r="W32" s="28">
        <v>299.78054702183101</v>
      </c>
      <c r="X32" s="28">
        <v>3668.4948696241599</v>
      </c>
      <c r="Y32" s="28">
        <v>7799.8713729834599</v>
      </c>
      <c r="Z32" s="28">
        <v>481.07478000628299</v>
      </c>
      <c r="AA32" s="28">
        <v>181.253604281375</v>
      </c>
      <c r="AB32" s="30"/>
      <c r="AC32" s="52">
        <f t="shared" si="2"/>
        <v>8.3346270970544173E-3</v>
      </c>
      <c r="AD32" s="52">
        <f t="shared" si="2"/>
        <v>7.6879907951012145E-3</v>
      </c>
      <c r="AE32" s="30"/>
      <c r="AF32" s="28">
        <v>35</v>
      </c>
      <c r="AG32" s="28" t="s">
        <v>31</v>
      </c>
      <c r="AH32" s="28">
        <v>1627.2838353300001</v>
      </c>
      <c r="AI32" s="28">
        <v>2227.17039583</v>
      </c>
      <c r="AJ32" s="28">
        <v>53.446073832400003</v>
      </c>
      <c r="AK32" s="28">
        <v>145.53076419800001</v>
      </c>
      <c r="AL32" s="28">
        <v>1408.1929698599999</v>
      </c>
      <c r="AM32" s="28">
        <v>93.7586834528</v>
      </c>
      <c r="AN32" s="28">
        <v>572.58558221999999</v>
      </c>
      <c r="AO32" s="28">
        <v>284337.45037500001</v>
      </c>
      <c r="AP32" s="28">
        <v>207.809659659</v>
      </c>
      <c r="AQ32" s="28">
        <v>38.889595647299998</v>
      </c>
      <c r="AR32" s="28">
        <v>19637.962973999998</v>
      </c>
      <c r="AS32" s="28">
        <v>33.390867846399999</v>
      </c>
      <c r="AT32" s="28">
        <v>960.58688384699997</v>
      </c>
      <c r="AU32" s="28">
        <v>75.289350272099995</v>
      </c>
      <c r="AV32" s="28">
        <v>197.75487534199999</v>
      </c>
      <c r="AW32" s="28">
        <v>2404.0134667100001</v>
      </c>
      <c r="AX32" s="28">
        <v>5105.6332734999996</v>
      </c>
      <c r="AY32" s="28">
        <v>315.34534995000001</v>
      </c>
      <c r="AZ32" s="28">
        <v>118.460266195</v>
      </c>
      <c r="BA32" s="28">
        <f t="shared" si="0"/>
        <v>319560.55524269206</v>
      </c>
      <c r="BB32" s="28">
        <f t="shared" si="3"/>
        <v>35223.104867692047</v>
      </c>
      <c r="BD32" s="28">
        <f t="shared" si="1"/>
        <v>-165244.18147840892</v>
      </c>
      <c r="BE32" s="28">
        <f t="shared" si="1"/>
        <v>-18178.20888194265</v>
      </c>
      <c r="BG32" s="25">
        <f t="shared" si="4"/>
        <v>0.65370473570841126</v>
      </c>
      <c r="BH32" s="25">
        <f t="shared" si="4"/>
        <v>0.65456022507313072</v>
      </c>
    </row>
    <row r="33" spans="1:60" x14ac:dyDescent="0.3">
      <c r="A33" s="30" t="s">
        <v>32</v>
      </c>
      <c r="B33" s="28">
        <v>266455.97603292001</v>
      </c>
      <c r="C33" s="28">
        <v>44879.2219328801</v>
      </c>
      <c r="D33" s="30" t="s">
        <v>239</v>
      </c>
      <c r="F33" s="30" t="s">
        <v>32</v>
      </c>
      <c r="G33" s="28">
        <v>2461.70058720106</v>
      </c>
      <c r="H33" s="28">
        <v>2205.6227556672502</v>
      </c>
      <c r="I33" s="28">
        <v>83.439652430320095</v>
      </c>
      <c r="J33" s="28">
        <v>372.14755766464401</v>
      </c>
      <c r="K33" s="28">
        <v>1888.8949926420701</v>
      </c>
      <c r="L33" s="28">
        <v>114.547699377745</v>
      </c>
      <c r="M33" s="28">
        <v>768.42705192435903</v>
      </c>
      <c r="N33" s="28">
        <v>267465.357366896</v>
      </c>
      <c r="O33" s="28">
        <v>45071.958146340497</v>
      </c>
      <c r="P33" s="28">
        <v>222393.399220555</v>
      </c>
      <c r="Q33" s="28">
        <v>222.16892111311299</v>
      </c>
      <c r="R33" s="28">
        <v>45.703875394765099</v>
      </c>
      <c r="S33" s="28">
        <v>23086.9582486482</v>
      </c>
      <c r="T33" s="28">
        <v>87.071897066199298</v>
      </c>
      <c r="U33" s="28">
        <v>1534.7216465219301</v>
      </c>
      <c r="V33" s="28">
        <v>109.793122349906</v>
      </c>
      <c r="W33" s="28">
        <v>258.11334730953399</v>
      </c>
      <c r="X33" s="28">
        <v>3835.76526419638</v>
      </c>
      <c r="Y33" s="28">
        <v>7464.2168299740297</v>
      </c>
      <c r="Z33" s="28">
        <v>367.44877671037301</v>
      </c>
      <c r="AA33" s="28">
        <v>165.21592014859101</v>
      </c>
      <c r="AB33" s="30"/>
      <c r="AC33" s="52">
        <f t="shared" si="2"/>
        <v>3.7881729995475418E-3</v>
      </c>
      <c r="AD33" s="52">
        <f t="shared" si="2"/>
        <v>4.294553362548202E-3</v>
      </c>
      <c r="AE33" s="30"/>
      <c r="AF33" s="28">
        <v>36</v>
      </c>
      <c r="AG33" s="28" t="s">
        <v>32</v>
      </c>
      <c r="AH33" s="28">
        <v>439.480540668</v>
      </c>
      <c r="AI33" s="28">
        <v>423.34781912800003</v>
      </c>
      <c r="AJ33" s="28">
        <v>15.0895349573</v>
      </c>
      <c r="AK33" s="28">
        <v>69.757829326700005</v>
      </c>
      <c r="AL33" s="28">
        <v>340.00876351300002</v>
      </c>
      <c r="AM33" s="28">
        <v>21.962459181300002</v>
      </c>
      <c r="AN33" s="28">
        <v>139.843118062</v>
      </c>
      <c r="AO33" s="28">
        <v>41312.498533500002</v>
      </c>
      <c r="AP33" s="28">
        <v>38.918206251599997</v>
      </c>
      <c r="AQ33" s="28">
        <v>8.29030652336</v>
      </c>
      <c r="AR33" s="28">
        <v>4274.9455237700004</v>
      </c>
      <c r="AS33" s="28">
        <v>15.960190408000001</v>
      </c>
      <c r="AT33" s="28">
        <v>285.73763036899999</v>
      </c>
      <c r="AU33" s="28">
        <v>20.626395148099999</v>
      </c>
      <c r="AV33" s="28">
        <v>48.076136673599997</v>
      </c>
      <c r="AW33" s="28">
        <v>714.06607855100003</v>
      </c>
      <c r="AX33" s="28">
        <v>1337.0986321099999</v>
      </c>
      <c r="AY33" s="28">
        <v>70.875127877500006</v>
      </c>
      <c r="AZ33" s="28">
        <v>29.9884365315</v>
      </c>
      <c r="BA33" s="28">
        <f t="shared" si="0"/>
        <v>49606.571262549965</v>
      </c>
      <c r="BB33" s="28">
        <f t="shared" si="3"/>
        <v>8294.0727290499635</v>
      </c>
      <c r="BD33" s="28">
        <f t="shared" si="1"/>
        <v>-216849.40477037005</v>
      </c>
      <c r="BE33" s="28">
        <f t="shared" si="1"/>
        <v>-36585.149203830137</v>
      </c>
      <c r="BG33" s="25">
        <f t="shared" si="4"/>
        <v>0.18546914542843795</v>
      </c>
      <c r="BH33" s="25">
        <f t="shared" si="4"/>
        <v>0.18401846891409973</v>
      </c>
    </row>
    <row r="34" spans="1:60" x14ac:dyDescent="0.3">
      <c r="A34" s="30" t="s">
        <v>33</v>
      </c>
      <c r="B34" s="28">
        <v>201958.460301571</v>
      </c>
      <c r="C34" s="28">
        <v>29220.9399429736</v>
      </c>
      <c r="D34" s="30" t="s">
        <v>239</v>
      </c>
      <c r="F34" s="30" t="s">
        <v>33</v>
      </c>
      <c r="G34" s="28">
        <v>1671.1249612813201</v>
      </c>
      <c r="H34" s="28">
        <v>1365.2135039710699</v>
      </c>
      <c r="I34" s="28">
        <v>51.367839668865699</v>
      </c>
      <c r="J34" s="28">
        <v>229.542864509444</v>
      </c>
      <c r="K34" s="28">
        <v>1250.00886974542</v>
      </c>
      <c r="L34" s="28">
        <v>88.512191647789606</v>
      </c>
      <c r="M34" s="28">
        <v>517.44496932819595</v>
      </c>
      <c r="N34" s="28">
        <v>202361.55577538401</v>
      </c>
      <c r="O34" s="28">
        <v>29258.8082263176</v>
      </c>
      <c r="P34" s="28">
        <v>173102.747549066</v>
      </c>
      <c r="Q34" s="28">
        <v>113.481369643457</v>
      </c>
      <c r="R34" s="28">
        <v>31.014850512298999</v>
      </c>
      <c r="S34" s="28">
        <v>14855.095799533699</v>
      </c>
      <c r="T34" s="28">
        <v>50.9253478507691</v>
      </c>
      <c r="U34" s="28">
        <v>956.892075486257</v>
      </c>
      <c r="V34" s="28">
        <v>106.437119033052</v>
      </c>
      <c r="W34" s="28">
        <v>271.99557416623901</v>
      </c>
      <c r="X34" s="28">
        <v>2392.6971031266999</v>
      </c>
      <c r="Y34" s="28">
        <v>4935.8025393938397</v>
      </c>
      <c r="Z34" s="28">
        <v>262.318555212001</v>
      </c>
      <c r="AA34" s="28">
        <v>108.932692207212</v>
      </c>
      <c r="AB34" s="30"/>
      <c r="AC34" s="52">
        <f t="shared" si="2"/>
        <v>1.9959325953024898E-3</v>
      </c>
      <c r="AD34" s="52">
        <f t="shared" si="2"/>
        <v>1.2959296798084523E-3</v>
      </c>
      <c r="AE34" s="30"/>
      <c r="AF34" s="28">
        <v>37</v>
      </c>
      <c r="AG34" s="28" t="s">
        <v>33</v>
      </c>
      <c r="AH34" s="28">
        <v>327.35395231000001</v>
      </c>
      <c r="AI34" s="28">
        <v>255.74862505499999</v>
      </c>
      <c r="AJ34" s="28">
        <v>9.61572009114</v>
      </c>
      <c r="AK34" s="28">
        <v>40.945729073899997</v>
      </c>
      <c r="AL34" s="28">
        <v>242.512897052</v>
      </c>
      <c r="AM34" s="28">
        <v>15.920516322399999</v>
      </c>
      <c r="AN34" s="28">
        <v>99.270146344300002</v>
      </c>
      <c r="AO34" s="28">
        <v>33195.913310099997</v>
      </c>
      <c r="AP34" s="28">
        <v>20.683408263699999</v>
      </c>
      <c r="AQ34" s="28">
        <v>5.98110405167</v>
      </c>
      <c r="AR34" s="28">
        <v>2838.0729351800001</v>
      </c>
      <c r="AS34" s="28">
        <v>9.5356768242300003</v>
      </c>
      <c r="AT34" s="28">
        <v>175.31990584900001</v>
      </c>
      <c r="AU34" s="28">
        <v>18.9326133884</v>
      </c>
      <c r="AV34" s="28">
        <v>47.972592767899997</v>
      </c>
      <c r="AW34" s="28">
        <v>438.39147734699998</v>
      </c>
      <c r="AX34" s="28">
        <v>961.743659944</v>
      </c>
      <c r="AY34" s="28">
        <v>47.395965287499997</v>
      </c>
      <c r="AZ34" s="28">
        <v>21.212715213799999</v>
      </c>
      <c r="BA34" s="28">
        <f t="shared" si="0"/>
        <v>38772.522950465944</v>
      </c>
      <c r="BB34" s="28">
        <f t="shared" si="3"/>
        <v>5576.6096403659467</v>
      </c>
      <c r="BD34" s="28">
        <f t="shared" si="1"/>
        <v>-163185.93735110507</v>
      </c>
      <c r="BE34" s="28">
        <f t="shared" si="1"/>
        <v>-23644.330302607654</v>
      </c>
      <c r="BG34" s="25">
        <f t="shared" si="4"/>
        <v>0.19160024146830745</v>
      </c>
      <c r="BH34" s="25">
        <f t="shared" si="4"/>
        <v>0.19059592575441672</v>
      </c>
    </row>
    <row r="35" spans="1:60" x14ac:dyDescent="0.3">
      <c r="A35" s="30" t="s">
        <v>34</v>
      </c>
      <c r="B35" s="28">
        <v>476225.06350017397</v>
      </c>
      <c r="C35" s="28">
        <v>83206.336187067602</v>
      </c>
      <c r="D35" s="30" t="s">
        <v>239</v>
      </c>
      <c r="F35" s="30" t="s">
        <v>34</v>
      </c>
      <c r="G35" s="28">
        <v>6445.8284096408097</v>
      </c>
      <c r="H35" s="28">
        <v>2608.2532031504002</v>
      </c>
      <c r="I35" s="28">
        <v>124.438325931314</v>
      </c>
      <c r="J35" s="28">
        <v>260.93205521475699</v>
      </c>
      <c r="K35" s="28">
        <v>4304.4958789001103</v>
      </c>
      <c r="L35" s="28">
        <v>130.748324255802</v>
      </c>
      <c r="M35" s="28">
        <v>1622.4374892662399</v>
      </c>
      <c r="N35" s="28">
        <v>473907.81130941299</v>
      </c>
      <c r="O35" s="28">
        <v>82640.822845759103</v>
      </c>
      <c r="P35" s="28">
        <v>391266.98846365401</v>
      </c>
      <c r="Q35" s="28">
        <v>142.70446402883599</v>
      </c>
      <c r="R35" s="28">
        <v>101.049045112077</v>
      </c>
      <c r="S35" s="28">
        <v>41729.150701235099</v>
      </c>
      <c r="T35" s="28">
        <v>125.355364175994</v>
      </c>
      <c r="U35" s="28">
        <v>1648.29121425067</v>
      </c>
      <c r="V35" s="28">
        <v>181.05888707374999</v>
      </c>
      <c r="W35" s="28">
        <v>436.60499430656301</v>
      </c>
      <c r="X35" s="28">
        <v>4124.9410387076496</v>
      </c>
      <c r="Y35" s="28">
        <v>17907.966895947298</v>
      </c>
      <c r="Z35" s="28">
        <v>363.65657269465402</v>
      </c>
      <c r="AA35" s="28">
        <v>382.90998186698403</v>
      </c>
      <c r="AB35" s="30"/>
      <c r="AC35" s="52">
        <f t="shared" si="2"/>
        <v>-4.8658761757089473E-3</v>
      </c>
      <c r="AD35" s="52">
        <f t="shared" si="2"/>
        <v>-6.7965177560166852E-3</v>
      </c>
      <c r="AE35" s="30"/>
      <c r="AF35" s="28">
        <v>38</v>
      </c>
      <c r="AG35" s="28" t="s">
        <v>34</v>
      </c>
      <c r="AH35" s="28">
        <v>2814.6801295599998</v>
      </c>
      <c r="AI35" s="28">
        <v>1126.4285371999999</v>
      </c>
      <c r="AJ35" s="28">
        <v>55.509207476100002</v>
      </c>
      <c r="AK35" s="28">
        <v>132.24337235600001</v>
      </c>
      <c r="AL35" s="28">
        <v>1875.66728186</v>
      </c>
      <c r="AM35" s="28">
        <v>63.417770763100002</v>
      </c>
      <c r="AN35" s="28">
        <v>712.83538517199997</v>
      </c>
      <c r="AO35" s="28">
        <v>170000.49991000001</v>
      </c>
      <c r="AP35" s="28">
        <v>60.040119468599997</v>
      </c>
      <c r="AQ35" s="28">
        <v>44.045928866700002</v>
      </c>
      <c r="AR35" s="28">
        <v>18166.4623852</v>
      </c>
      <c r="AS35" s="28">
        <v>56.7010927675</v>
      </c>
      <c r="AT35" s="28">
        <v>759.40250584099999</v>
      </c>
      <c r="AU35" s="28">
        <v>91.230599168300003</v>
      </c>
      <c r="AV35" s="28">
        <v>224.514786663</v>
      </c>
      <c r="AW35" s="28">
        <v>1900.33942032</v>
      </c>
      <c r="AX35" s="28">
        <v>7812.1565526300001</v>
      </c>
      <c r="AY35" s="28">
        <v>172.96833137799999</v>
      </c>
      <c r="AZ35" s="28">
        <v>166.72317821600001</v>
      </c>
      <c r="BA35" s="28">
        <f t="shared" si="0"/>
        <v>206235.86649490634</v>
      </c>
      <c r="BB35" s="28">
        <f t="shared" si="3"/>
        <v>36235.366584906325</v>
      </c>
      <c r="BD35" s="28">
        <f t="shared" ref="BD35:BE51" si="5">BA35-B35</f>
        <v>-269989.1970052676</v>
      </c>
      <c r="BE35" s="28">
        <f t="shared" si="5"/>
        <v>-46970.969602161276</v>
      </c>
      <c r="BG35" s="25">
        <f t="shared" si="4"/>
        <v>0.43518140358369312</v>
      </c>
      <c r="BH35" s="25">
        <f t="shared" si="4"/>
        <v>0.43846812431352533</v>
      </c>
    </row>
    <row r="36" spans="1:60" x14ac:dyDescent="0.3">
      <c r="A36" s="30" t="s">
        <v>35</v>
      </c>
      <c r="B36" s="28">
        <v>924347.07426331902</v>
      </c>
      <c r="C36" s="28">
        <v>115548.019246575</v>
      </c>
      <c r="D36" s="30" t="s">
        <v>239</v>
      </c>
      <c r="F36" s="30" t="s">
        <v>35</v>
      </c>
      <c r="G36" s="28">
        <v>6529.4474876678896</v>
      </c>
      <c r="H36" s="28">
        <v>6385.0643190749397</v>
      </c>
      <c r="I36" s="28">
        <v>167.866033168537</v>
      </c>
      <c r="J36" s="28">
        <v>338.06263066518898</v>
      </c>
      <c r="K36" s="28">
        <v>5159.8086121353399</v>
      </c>
      <c r="L36" s="28">
        <v>223.59112573510299</v>
      </c>
      <c r="M36" s="28">
        <v>1993.4544917519499</v>
      </c>
      <c r="N36" s="28">
        <v>929377.21338585799</v>
      </c>
      <c r="O36" s="28">
        <v>115949.091986143</v>
      </c>
      <c r="P36" s="28">
        <v>813428.12139971403</v>
      </c>
      <c r="Q36" s="28">
        <v>550.88768707595398</v>
      </c>
      <c r="R36" s="28">
        <v>132.88810365030201</v>
      </c>
      <c r="S36" s="28">
        <v>63523.6722516355</v>
      </c>
      <c r="T36" s="28">
        <v>117.202450150741</v>
      </c>
      <c r="U36" s="28">
        <v>2704.25840462529</v>
      </c>
      <c r="V36" s="28">
        <v>154.424451021566</v>
      </c>
      <c r="W36" s="28">
        <v>364.04675452085201</v>
      </c>
      <c r="X36" s="28">
        <v>6767.4128292465102</v>
      </c>
      <c r="Y36" s="28">
        <v>19613.5317800669</v>
      </c>
      <c r="Z36" s="28">
        <v>777.15965497665798</v>
      </c>
      <c r="AA36" s="28">
        <v>446.31291897463001</v>
      </c>
      <c r="AB36" s="30"/>
      <c r="AC36" s="52">
        <f t="shared" si="2"/>
        <v>5.4418294411196786E-3</v>
      </c>
      <c r="AD36" s="52">
        <f t="shared" si="2"/>
        <v>3.4710481597449703E-3</v>
      </c>
      <c r="AE36" s="30"/>
      <c r="AF36" s="28">
        <v>39</v>
      </c>
      <c r="AG36" s="28" t="s">
        <v>35</v>
      </c>
      <c r="AH36" s="28">
        <v>1710.64322599</v>
      </c>
      <c r="AI36" s="28">
        <v>1561.7089298400001</v>
      </c>
      <c r="AJ36" s="28">
        <v>42.705308612800003</v>
      </c>
      <c r="AK36" s="28">
        <v>87.813082796800003</v>
      </c>
      <c r="AL36" s="28">
        <v>1326.79211768</v>
      </c>
      <c r="AM36" s="28">
        <v>56.269130147799999</v>
      </c>
      <c r="AN36" s="28">
        <v>511.93692293800001</v>
      </c>
      <c r="AO36" s="28">
        <v>200423.78249099999</v>
      </c>
      <c r="AP36" s="28">
        <v>130.70557900200001</v>
      </c>
      <c r="AQ36" s="28">
        <v>33.862561700999997</v>
      </c>
      <c r="AR36" s="28">
        <v>16004.9807327</v>
      </c>
      <c r="AS36" s="28">
        <v>31.220549409699998</v>
      </c>
      <c r="AT36" s="28">
        <v>680.09383806899996</v>
      </c>
      <c r="AU36" s="28">
        <v>41.953792172999997</v>
      </c>
      <c r="AV36" s="28">
        <v>99.089713536600001</v>
      </c>
      <c r="AW36" s="28">
        <v>1701.8865891299999</v>
      </c>
      <c r="AX36" s="28">
        <v>5092.2523640400004</v>
      </c>
      <c r="AY36" s="28">
        <v>192.482969153</v>
      </c>
      <c r="AZ36" s="28">
        <v>115.216994411</v>
      </c>
      <c r="BA36" s="28">
        <f t="shared" si="0"/>
        <v>229845.39689233075</v>
      </c>
      <c r="BB36" s="28">
        <f t="shared" si="3"/>
        <v>29421.614401330764</v>
      </c>
      <c r="BD36" s="28">
        <f t="shared" si="5"/>
        <v>-694501.6773709883</v>
      </c>
      <c r="BE36" s="28">
        <f t="shared" si="5"/>
        <v>-86126.404845244237</v>
      </c>
      <c r="BG36" s="25">
        <f t="shared" si="4"/>
        <v>0.24731120322497485</v>
      </c>
      <c r="BH36" s="25">
        <f t="shared" si="4"/>
        <v>0.25374596641814945</v>
      </c>
    </row>
    <row r="37" spans="1:60" x14ac:dyDescent="0.3">
      <c r="A37" s="30" t="s">
        <v>36</v>
      </c>
      <c r="B37" s="28">
        <v>449725.21061200398</v>
      </c>
      <c r="C37" s="28">
        <v>67833.198543972103</v>
      </c>
      <c r="D37" s="30" t="s">
        <v>239</v>
      </c>
      <c r="F37" s="30" t="s">
        <v>36</v>
      </c>
      <c r="G37" s="28">
        <v>4059.1418340250302</v>
      </c>
      <c r="H37" s="28">
        <v>2802.4849899414098</v>
      </c>
      <c r="I37" s="28">
        <v>120.083029602561</v>
      </c>
      <c r="J37" s="28">
        <v>609.65020971466595</v>
      </c>
      <c r="K37" s="28">
        <v>2954.7870250279698</v>
      </c>
      <c r="L37" s="28">
        <v>258.07089325771398</v>
      </c>
      <c r="M37" s="28">
        <v>1258.6496918489599</v>
      </c>
      <c r="N37" s="28">
        <v>450247.54913168697</v>
      </c>
      <c r="O37" s="28">
        <v>67757.375883672998</v>
      </c>
      <c r="P37" s="28">
        <v>382490.17324801401</v>
      </c>
      <c r="Q37" s="28">
        <v>197.42939554776501</v>
      </c>
      <c r="R37" s="28">
        <v>73.389385715151803</v>
      </c>
      <c r="S37" s="28">
        <v>33027.858690564703</v>
      </c>
      <c r="T37" s="28">
        <v>116.645688960906</v>
      </c>
      <c r="U37" s="28">
        <v>2350.9380773491598</v>
      </c>
      <c r="V37" s="28">
        <v>374.51182426958098</v>
      </c>
      <c r="W37" s="28">
        <v>999.148094931022</v>
      </c>
      <c r="X37" s="28">
        <v>5880.7631272562903</v>
      </c>
      <c r="Y37" s="28">
        <v>11717.9710600373</v>
      </c>
      <c r="Z37" s="28">
        <v>700.61220313387003</v>
      </c>
      <c r="AA37" s="28">
        <v>255.24066248890699</v>
      </c>
      <c r="AB37" s="30"/>
      <c r="AC37" s="52">
        <f t="shared" si="2"/>
        <v>1.1614615043977015E-3</v>
      </c>
      <c r="AD37" s="52">
        <f t="shared" si="2"/>
        <v>-1.1177809970136401E-3</v>
      </c>
      <c r="AE37" s="30"/>
      <c r="AF37" s="28">
        <v>40</v>
      </c>
      <c r="AG37" s="28" t="s">
        <v>36</v>
      </c>
      <c r="AH37" s="28">
        <v>2024.26870577</v>
      </c>
      <c r="AI37" s="28">
        <v>1283.63802235</v>
      </c>
      <c r="AJ37" s="28">
        <v>57.348838664200002</v>
      </c>
      <c r="AK37" s="28">
        <v>285.94957380400001</v>
      </c>
      <c r="AL37" s="28">
        <v>1449.8731102199999</v>
      </c>
      <c r="AM37" s="28">
        <v>120.50994218</v>
      </c>
      <c r="AN37" s="28">
        <v>612.38015001700001</v>
      </c>
      <c r="AO37" s="28">
        <v>177508.984547</v>
      </c>
      <c r="AP37" s="28">
        <v>85.494357391500003</v>
      </c>
      <c r="AQ37" s="28">
        <v>35.6337217154</v>
      </c>
      <c r="AR37" s="28">
        <v>15801.169621999999</v>
      </c>
      <c r="AS37" s="28">
        <v>56.7064264188</v>
      </c>
      <c r="AT37" s="28">
        <v>1103.69459938</v>
      </c>
      <c r="AU37" s="28">
        <v>177.83833124099999</v>
      </c>
      <c r="AV37" s="28">
        <v>473.19628906700001</v>
      </c>
      <c r="AW37" s="28">
        <v>2760.8537842400001</v>
      </c>
      <c r="AX37" s="28">
        <v>5798.9910929500002</v>
      </c>
      <c r="AY37" s="28">
        <v>324.205370722</v>
      </c>
      <c r="AZ37" s="28">
        <v>125.79813012</v>
      </c>
      <c r="BA37" s="28">
        <f t="shared" si="0"/>
        <v>210086.53461525083</v>
      </c>
      <c r="BB37" s="28">
        <f t="shared" si="3"/>
        <v>32577.550068250828</v>
      </c>
      <c r="BD37" s="28">
        <f t="shared" si="5"/>
        <v>-239638.67599675315</v>
      </c>
      <c r="BE37" s="28">
        <f t="shared" si="5"/>
        <v>-35255.648475721275</v>
      </c>
      <c r="BG37" s="25">
        <f t="shared" si="4"/>
        <v>0.46660228361133266</v>
      </c>
      <c r="BH37" s="25">
        <f t="shared" si="4"/>
        <v>0.48079710353866884</v>
      </c>
    </row>
    <row r="38" spans="1:60" x14ac:dyDescent="0.3">
      <c r="A38" s="30" t="s">
        <v>37</v>
      </c>
      <c r="B38" s="28">
        <v>653000.78967778303</v>
      </c>
      <c r="C38" s="28">
        <v>73129.095884536204</v>
      </c>
      <c r="F38" s="30" t="s">
        <v>37</v>
      </c>
      <c r="G38" s="28">
        <v>3619.04792175796</v>
      </c>
      <c r="H38" s="28">
        <v>4548.9011990938998</v>
      </c>
      <c r="I38" s="28">
        <v>105.70853483027101</v>
      </c>
      <c r="J38" s="28">
        <v>239.10067781103001</v>
      </c>
      <c r="K38" s="28">
        <v>3092.0240924397999</v>
      </c>
      <c r="L38" s="28">
        <v>176.25237990046099</v>
      </c>
      <c r="M38" s="28">
        <v>1224.8661007402</v>
      </c>
      <c r="N38" s="28">
        <v>658215.55992241902</v>
      </c>
      <c r="O38" s="28">
        <v>73615.835236054307</v>
      </c>
      <c r="P38" s="28">
        <v>584599.72468636499</v>
      </c>
      <c r="Q38" s="28">
        <v>411.018675242646</v>
      </c>
      <c r="R38" s="28">
        <v>83.1808064727702</v>
      </c>
      <c r="S38" s="28">
        <v>40931.797284236403</v>
      </c>
      <c r="T38" s="28">
        <v>58.601726141856403</v>
      </c>
      <c r="U38" s="28">
        <v>1866.9993517308999</v>
      </c>
      <c r="V38" s="28">
        <v>133.60810258106099</v>
      </c>
      <c r="W38" s="28">
        <v>345.41262697244701</v>
      </c>
      <c r="X38" s="28">
        <v>4673.36896652832</v>
      </c>
      <c r="Y38" s="28">
        <v>11243.142516906601</v>
      </c>
      <c r="Z38" s="28">
        <v>600.72889961804901</v>
      </c>
      <c r="AA38" s="28">
        <v>262.075373049598</v>
      </c>
      <c r="AB38" s="30"/>
      <c r="AC38" s="52">
        <f t="shared" si="2"/>
        <v>7.9858559546446637E-3</v>
      </c>
      <c r="AD38" s="52">
        <f t="shared" si="2"/>
        <v>6.6558918256916164E-3</v>
      </c>
      <c r="AE38" s="30"/>
      <c r="AF38" s="28">
        <v>41</v>
      </c>
      <c r="AG38" s="28" t="s">
        <v>37</v>
      </c>
      <c r="AH38" s="28">
        <v>937.64037479399997</v>
      </c>
      <c r="AI38" s="28">
        <v>927.57857518399999</v>
      </c>
      <c r="AJ38" s="28">
        <v>26.611585681000001</v>
      </c>
      <c r="AK38" s="28">
        <v>87.005524981400001</v>
      </c>
      <c r="AL38" s="28">
        <v>746.01344977899998</v>
      </c>
      <c r="AM38" s="28">
        <v>49.022323905999997</v>
      </c>
      <c r="AN38" s="28">
        <v>301.99083896100001</v>
      </c>
      <c r="AO38" s="28">
        <v>122498.408438</v>
      </c>
      <c r="AP38" s="28">
        <v>77.520591961099996</v>
      </c>
      <c r="AQ38" s="28">
        <v>19.432873493599999</v>
      </c>
      <c r="AR38" s="28">
        <v>9188.1739070799995</v>
      </c>
      <c r="AS38" s="28">
        <v>19.122392462899999</v>
      </c>
      <c r="AT38" s="28">
        <v>483.71089522900002</v>
      </c>
      <c r="AU38" s="28">
        <v>53.544743879899997</v>
      </c>
      <c r="AV38" s="28">
        <v>141.20990051199999</v>
      </c>
      <c r="AW38" s="28">
        <v>1210.5296875500001</v>
      </c>
      <c r="AX38" s="28">
        <v>2813.8164947599998</v>
      </c>
      <c r="AY38" s="28">
        <v>150.68906814100001</v>
      </c>
      <c r="AZ38" s="28">
        <v>63.7762604387</v>
      </c>
      <c r="BA38" s="28">
        <f t="shared" si="0"/>
        <v>139795.79792679459</v>
      </c>
      <c r="BB38" s="28">
        <f t="shared" si="3"/>
        <v>17297.389488794593</v>
      </c>
      <c r="BD38" s="28">
        <f t="shared" si="5"/>
        <v>-513204.99175098841</v>
      </c>
      <c r="BE38" s="28">
        <f t="shared" si="5"/>
        <v>-55831.70639574161</v>
      </c>
      <c r="BG38" s="25">
        <f t="shared" si="4"/>
        <v>0.21238604256525281</v>
      </c>
      <c r="BH38" s="25">
        <f t="shared" si="4"/>
        <v>0.23496832486284111</v>
      </c>
    </row>
    <row r="39" spans="1:60" x14ac:dyDescent="0.3">
      <c r="A39" s="30" t="s">
        <v>38</v>
      </c>
      <c r="B39" s="28">
        <v>240125.952137988</v>
      </c>
      <c r="C39" s="28">
        <v>37377.225418518799</v>
      </c>
      <c r="D39" s="30" t="s">
        <v>239</v>
      </c>
      <c r="F39" s="30" t="s">
        <v>130</v>
      </c>
      <c r="G39" s="28">
        <v>2154.31871470538</v>
      </c>
      <c r="H39" s="28">
        <v>1744.8986544089601</v>
      </c>
      <c r="I39" s="28">
        <v>65.270181881314102</v>
      </c>
      <c r="J39" s="28">
        <v>287.884975534207</v>
      </c>
      <c r="K39" s="28">
        <v>1588.8717104008499</v>
      </c>
      <c r="L39" s="28">
        <v>109.25259593137</v>
      </c>
      <c r="M39" s="28">
        <v>657.71516305935302</v>
      </c>
      <c r="N39" s="28">
        <v>240201.55090182001</v>
      </c>
      <c r="O39" s="28">
        <v>37387.8624074119</v>
      </c>
      <c r="P39" s="28">
        <v>202813.68849440801</v>
      </c>
      <c r="Q39" s="28">
        <v>136.01401544337699</v>
      </c>
      <c r="R39" s="28">
        <v>39.4845474803926</v>
      </c>
      <c r="S39" s="28">
        <v>19096.998800575398</v>
      </c>
      <c r="T39" s="28">
        <v>67.592994571118297</v>
      </c>
      <c r="U39" s="28">
        <v>1198.29320822103</v>
      </c>
      <c r="V39" s="28">
        <v>127.662914435313</v>
      </c>
      <c r="W39" s="28">
        <v>321.34736719632701</v>
      </c>
      <c r="X39" s="28">
        <v>2995.8669053169901</v>
      </c>
      <c r="Y39" s="28">
        <v>6329.2382132641096</v>
      </c>
      <c r="Z39" s="28">
        <v>327.50285401544301</v>
      </c>
      <c r="AA39" s="28">
        <v>139.64859097096999</v>
      </c>
      <c r="AB39" s="30"/>
      <c r="AC39" s="52">
        <f t="shared" si="2"/>
        <v>3.1482962653101661E-4</v>
      </c>
      <c r="AD39" s="52">
        <f t="shared" si="2"/>
        <v>2.8458476449218147E-4</v>
      </c>
      <c r="AE39" s="30"/>
      <c r="AF39" s="28">
        <v>42</v>
      </c>
      <c r="AG39" s="28" t="s">
        <v>130</v>
      </c>
      <c r="AH39" s="28">
        <v>360.88682303799999</v>
      </c>
      <c r="AI39" s="28">
        <v>301.11455750099998</v>
      </c>
      <c r="AJ39" s="28">
        <v>11.2389894074</v>
      </c>
      <c r="AK39" s="28">
        <v>54.3131192289</v>
      </c>
      <c r="AL39" s="28">
        <v>266.15376810999999</v>
      </c>
      <c r="AM39" s="28">
        <v>21.007672288199998</v>
      </c>
      <c r="AN39" s="28">
        <v>112.683025813</v>
      </c>
      <c r="AO39" s="28">
        <v>35009.002169400002</v>
      </c>
      <c r="AP39" s="28">
        <v>21.1896344295</v>
      </c>
      <c r="AQ39" s="28">
        <v>6.6653179649699998</v>
      </c>
      <c r="AR39" s="28">
        <v>3244.0036473700002</v>
      </c>
      <c r="AS39" s="28">
        <v>11.8430742404</v>
      </c>
      <c r="AT39" s="28">
        <v>215.67175183000001</v>
      </c>
      <c r="AU39" s="28">
        <v>25.9068370954</v>
      </c>
      <c r="AV39" s="28">
        <v>66.203056902</v>
      </c>
      <c r="AW39" s="28">
        <v>539.18574129199999</v>
      </c>
      <c r="AX39" s="28">
        <v>1058.2246925300001</v>
      </c>
      <c r="AY39" s="28">
        <v>61.617212625299999</v>
      </c>
      <c r="AZ39" s="28">
        <v>23.455251899099999</v>
      </c>
      <c r="BA39" s="28">
        <f t="shared" si="0"/>
        <v>41410.366342965171</v>
      </c>
      <c r="BB39" s="28">
        <f t="shared" si="3"/>
        <v>6401.364173565169</v>
      </c>
      <c r="BD39" s="28">
        <f t="shared" si="5"/>
        <v>-198715.58579502284</v>
      </c>
      <c r="BE39" s="28">
        <f t="shared" si="5"/>
        <v>-30975.86124495363</v>
      </c>
      <c r="BG39" s="25">
        <f t="shared" si="4"/>
        <v>0.17239841369671774</v>
      </c>
      <c r="BH39" s="25">
        <f t="shared" si="4"/>
        <v>0.17121503507769784</v>
      </c>
    </row>
    <row r="40" spans="1:60" x14ac:dyDescent="0.3">
      <c r="A40" s="30" t="s">
        <v>39</v>
      </c>
      <c r="B40" s="28">
        <v>4792.5655452479896</v>
      </c>
      <c r="C40" s="28">
        <v>759.57190474890001</v>
      </c>
      <c r="D40" s="30" t="s">
        <v>239</v>
      </c>
      <c r="F40" s="30" t="s">
        <v>39</v>
      </c>
      <c r="G40" s="28">
        <v>38.704886324178602</v>
      </c>
      <c r="H40" s="28">
        <v>43.498075034309402</v>
      </c>
      <c r="I40" s="28">
        <v>1.2903835535199499</v>
      </c>
      <c r="J40" s="28">
        <v>5.0772880834669802</v>
      </c>
      <c r="K40" s="28">
        <v>30.133941147616</v>
      </c>
      <c r="L40" s="28">
        <v>1.61298397019351</v>
      </c>
      <c r="M40" s="28">
        <v>12.238737787771999</v>
      </c>
      <c r="N40" s="28">
        <v>4790.11417774654</v>
      </c>
      <c r="O40" s="28">
        <v>761.66637338470105</v>
      </c>
      <c r="P40" s="28">
        <v>4028.4478043618401</v>
      </c>
      <c r="Q40" s="28">
        <v>3.5214001444027301</v>
      </c>
      <c r="R40" s="28">
        <v>0.75931466790125501</v>
      </c>
      <c r="S40" s="28">
        <v>412.68772455452802</v>
      </c>
      <c r="T40" s="28">
        <v>1.4103982363023999</v>
      </c>
      <c r="U40" s="28">
        <v>23.315952203795199</v>
      </c>
      <c r="V40" s="28">
        <v>0.83181388030004799</v>
      </c>
      <c r="W40" s="28">
        <v>1.34825547821007</v>
      </c>
      <c r="X40" s="28">
        <v>58.244500294868097</v>
      </c>
      <c r="Y40" s="28">
        <v>118.387367736459</v>
      </c>
      <c r="Z40" s="28">
        <v>5.8887910845086697</v>
      </c>
      <c r="AA40" s="28">
        <v>2.7145592023677598</v>
      </c>
      <c r="AB40" s="30"/>
      <c r="AC40" s="52">
        <f t="shared" si="2"/>
        <v>-5.114937872639408E-4</v>
      </c>
      <c r="AD40" s="52">
        <f t="shared" si="2"/>
        <v>2.7574329997018874E-3</v>
      </c>
      <c r="AE40" s="30"/>
      <c r="AF40" s="28">
        <v>44</v>
      </c>
      <c r="AG40" s="28" t="s">
        <v>39</v>
      </c>
      <c r="AH40" s="28">
        <v>9.9095697742599995</v>
      </c>
      <c r="AI40" s="28">
        <v>10.9970984557</v>
      </c>
      <c r="AJ40" s="28">
        <v>0.330335275456</v>
      </c>
      <c r="AK40" s="28">
        <v>1.2914210079799999</v>
      </c>
      <c r="AL40" s="28">
        <v>7.6617201258099996</v>
      </c>
      <c r="AM40" s="28">
        <v>0.41250936787600001</v>
      </c>
      <c r="AN40" s="28">
        <v>3.1175233753399998</v>
      </c>
      <c r="AO40" s="28">
        <v>1027.8399805399999</v>
      </c>
      <c r="AP40" s="28">
        <v>0.89258418634500003</v>
      </c>
      <c r="AQ40" s="28">
        <v>0.19384212799299999</v>
      </c>
      <c r="AR40" s="28">
        <v>105.137987712</v>
      </c>
      <c r="AS40" s="28">
        <v>0.364037312876</v>
      </c>
      <c r="AT40" s="28">
        <v>5.9075464264099997</v>
      </c>
      <c r="AU40" s="28">
        <v>0.21962457196599999</v>
      </c>
      <c r="AV40" s="28">
        <v>0.36812162161400003</v>
      </c>
      <c r="AW40" s="28">
        <v>14.757524629000001</v>
      </c>
      <c r="AX40" s="28">
        <v>30.2127975567</v>
      </c>
      <c r="AY40" s="28">
        <v>1.49942912756</v>
      </c>
      <c r="AZ40" s="28">
        <v>0.68962447395000004</v>
      </c>
      <c r="BA40" s="28">
        <f t="shared" si="0"/>
        <v>1221.803277668836</v>
      </c>
      <c r="BB40" s="28">
        <f t="shared" si="3"/>
        <v>193.96329712883607</v>
      </c>
      <c r="BD40" s="28">
        <f t="shared" si="5"/>
        <v>-3570.7622675791536</v>
      </c>
      <c r="BE40" s="28">
        <f t="shared" si="5"/>
        <v>-565.60860762006394</v>
      </c>
      <c r="BG40" s="25">
        <f t="shared" si="4"/>
        <v>0.2550676731976399</v>
      </c>
      <c r="BH40" s="25">
        <f t="shared" si="4"/>
        <v>0.25465650566520343</v>
      </c>
    </row>
    <row r="41" spans="1:60" x14ac:dyDescent="0.3">
      <c r="A41" s="30" t="s">
        <v>40</v>
      </c>
      <c r="B41" s="28">
        <v>161472.22258636501</v>
      </c>
      <c r="C41" s="28">
        <v>21416.457004548</v>
      </c>
      <c r="D41" s="30" t="s">
        <v>239</v>
      </c>
      <c r="F41" s="30" t="s">
        <v>40</v>
      </c>
      <c r="G41" s="28">
        <v>1153.1583315420701</v>
      </c>
      <c r="H41" s="28">
        <v>1156.4664681404499</v>
      </c>
      <c r="I41" s="28">
        <v>35.239209852455602</v>
      </c>
      <c r="J41" s="28">
        <v>118.387404509554</v>
      </c>
      <c r="K41" s="28">
        <v>916.17898212602699</v>
      </c>
      <c r="L41" s="28">
        <v>52.339614687191698</v>
      </c>
      <c r="M41" s="28">
        <v>366.44742009623099</v>
      </c>
      <c r="N41" s="28">
        <v>162440.43364381001</v>
      </c>
      <c r="O41" s="28">
        <v>21520.117180685302</v>
      </c>
      <c r="P41" s="28">
        <v>140920.31646312401</v>
      </c>
      <c r="Q41" s="28">
        <v>109.27254182994599</v>
      </c>
      <c r="R41" s="28">
        <v>23.387276299762402</v>
      </c>
      <c r="S41" s="28">
        <v>11468.246692901601</v>
      </c>
      <c r="T41" s="28">
        <v>29.338138108544499</v>
      </c>
      <c r="U41" s="28">
        <v>621.54876877373397</v>
      </c>
      <c r="V41" s="28">
        <v>47.005407353516603</v>
      </c>
      <c r="W41" s="28">
        <v>116.434674327728</v>
      </c>
      <c r="X41" s="28">
        <v>1554.6250194833401</v>
      </c>
      <c r="Y41" s="28">
        <v>3502.1280837976801</v>
      </c>
      <c r="Z41" s="28">
        <v>171.05890959396299</v>
      </c>
      <c r="AA41" s="28">
        <v>78.854237261418504</v>
      </c>
      <c r="AB41" s="30"/>
      <c r="AC41" s="52">
        <f t="shared" si="2"/>
        <v>5.9961462221599631E-3</v>
      </c>
      <c r="AD41" s="52">
        <f t="shared" si="2"/>
        <v>4.8402112504084549E-3</v>
      </c>
      <c r="AE41" s="30"/>
      <c r="AF41" s="28">
        <v>45</v>
      </c>
      <c r="AG41" s="28" t="s">
        <v>40</v>
      </c>
      <c r="AH41" s="28">
        <v>274.31238335799998</v>
      </c>
      <c r="AI41" s="28">
        <v>270.01595888600002</v>
      </c>
      <c r="AJ41" s="28">
        <v>8.0583836324100009</v>
      </c>
      <c r="AK41" s="28">
        <v>25.125965688000001</v>
      </c>
      <c r="AL41" s="28">
        <v>216.666853718</v>
      </c>
      <c r="AM41" s="28">
        <v>11.4737266951</v>
      </c>
      <c r="AN41" s="28">
        <v>85.871722148299995</v>
      </c>
      <c r="AO41" s="28">
        <v>32915.674122700002</v>
      </c>
      <c r="AP41" s="28">
        <v>24.9290393538</v>
      </c>
      <c r="AQ41" s="28">
        <v>5.5169720453900002</v>
      </c>
      <c r="AR41" s="28">
        <v>2694.1886064199998</v>
      </c>
      <c r="AS41" s="28">
        <v>6.6414955041599999</v>
      </c>
      <c r="AT41" s="28">
        <v>139.342476525</v>
      </c>
      <c r="AU41" s="28">
        <v>9.7021839482299992</v>
      </c>
      <c r="AV41" s="28">
        <v>23.560225162799998</v>
      </c>
      <c r="AW41" s="28">
        <v>348.53236375300003</v>
      </c>
      <c r="AX41" s="28">
        <v>829.99096908599995</v>
      </c>
      <c r="AY41" s="28">
        <v>38.101546767499997</v>
      </c>
      <c r="AZ41" s="28">
        <v>18.718605525400001</v>
      </c>
      <c r="BA41" s="28">
        <f t="shared" si="0"/>
        <v>37946.423600917107</v>
      </c>
      <c r="BB41" s="28">
        <f t="shared" si="3"/>
        <v>5030.7494782171052</v>
      </c>
      <c r="BD41" s="28">
        <f t="shared" si="5"/>
        <v>-123525.79898544791</v>
      </c>
      <c r="BE41" s="28">
        <f t="shared" si="5"/>
        <v>-16385.707526330894</v>
      </c>
      <c r="BG41" s="25">
        <f t="shared" si="4"/>
        <v>0.23360208262016727</v>
      </c>
      <c r="BH41" s="25">
        <f t="shared" si="4"/>
        <v>0.23376961361215517</v>
      </c>
    </row>
    <row r="42" spans="1:60" x14ac:dyDescent="0.3">
      <c r="A42" s="30" t="s">
        <v>41</v>
      </c>
      <c r="B42" s="28">
        <v>341200.58074148098</v>
      </c>
      <c r="C42" s="28">
        <v>63673.989037325497</v>
      </c>
      <c r="D42" s="30" t="s">
        <v>239</v>
      </c>
      <c r="F42" s="30" t="s">
        <v>41</v>
      </c>
      <c r="G42" s="28">
        <v>4712.59353869387</v>
      </c>
      <c r="H42" s="28">
        <v>1780.12860684424</v>
      </c>
      <c r="I42" s="28">
        <v>108.36432972326401</v>
      </c>
      <c r="J42" s="28">
        <v>480.19369081278899</v>
      </c>
      <c r="K42" s="28">
        <v>3128.7855845279601</v>
      </c>
      <c r="L42" s="28">
        <v>195.011417979794</v>
      </c>
      <c r="M42" s="28">
        <v>1265.8108185210201</v>
      </c>
      <c r="N42" s="28">
        <v>339007.333802476</v>
      </c>
      <c r="O42" s="28">
        <v>63202.644312571298</v>
      </c>
      <c r="P42" s="28">
        <v>275804.68948990502</v>
      </c>
      <c r="Q42" s="28">
        <v>73.569565171381797</v>
      </c>
      <c r="R42" s="28">
        <v>72.974823161758593</v>
      </c>
      <c r="S42" s="28">
        <v>29776.6745372773</v>
      </c>
      <c r="T42" s="28">
        <v>117.768263628697</v>
      </c>
      <c r="U42" s="28">
        <v>1860.5899082326</v>
      </c>
      <c r="V42" s="28">
        <v>321.54956161091701</v>
      </c>
      <c r="W42" s="28">
        <v>843.85235117423599</v>
      </c>
      <c r="X42" s="28">
        <v>4654.5089901177798</v>
      </c>
      <c r="Y42" s="28">
        <v>13042.9562999829</v>
      </c>
      <c r="Z42" s="28">
        <v>490.852073722559</v>
      </c>
      <c r="AA42" s="28">
        <v>276.45995138808502</v>
      </c>
      <c r="AB42" s="30"/>
      <c r="AC42" s="52">
        <f t="shared" si="2"/>
        <v>-6.4280281535240074E-3</v>
      </c>
      <c r="AD42" s="52">
        <f t="shared" si="2"/>
        <v>-7.4024689183191921E-3</v>
      </c>
      <c r="AE42" s="30"/>
      <c r="AF42" s="28">
        <v>46</v>
      </c>
      <c r="AG42" s="28" t="s">
        <v>41</v>
      </c>
      <c r="AH42" s="28">
        <v>2066.4013622799998</v>
      </c>
      <c r="AI42" s="28">
        <v>776.92382172600003</v>
      </c>
      <c r="AJ42" s="28">
        <v>49.738606679</v>
      </c>
      <c r="AK42" s="28">
        <v>243.70816912000001</v>
      </c>
      <c r="AL42" s="28">
        <v>1371.4209715500001</v>
      </c>
      <c r="AM42" s="28">
        <v>97.284213547700006</v>
      </c>
      <c r="AN42" s="28">
        <v>565.17713086799995</v>
      </c>
      <c r="AO42" s="28">
        <v>121482.50051500001</v>
      </c>
      <c r="AP42" s="28">
        <v>30.524096344699998</v>
      </c>
      <c r="AQ42" s="28">
        <v>32.015734743300001</v>
      </c>
      <c r="AR42" s="28">
        <v>13047.8324565</v>
      </c>
      <c r="AS42" s="28">
        <v>54.724957429600003</v>
      </c>
      <c r="AT42" s="28">
        <v>893.42989816700003</v>
      </c>
      <c r="AU42" s="28">
        <v>162.793972986</v>
      </c>
      <c r="AV42" s="28">
        <v>430.715790836</v>
      </c>
      <c r="AW42" s="28">
        <v>2234.9300878200002</v>
      </c>
      <c r="AX42" s="28">
        <v>5716.58302989</v>
      </c>
      <c r="AY42" s="28">
        <v>242.481682019</v>
      </c>
      <c r="AZ42" s="28">
        <v>120.850320279</v>
      </c>
      <c r="BA42" s="28">
        <f t="shared" si="0"/>
        <v>149620.03681778527</v>
      </c>
      <c r="BB42" s="28">
        <f t="shared" si="3"/>
        <v>28137.536302785258</v>
      </c>
      <c r="BD42" s="28">
        <f t="shared" si="5"/>
        <v>-191580.54392369572</v>
      </c>
      <c r="BE42" s="28">
        <f t="shared" si="5"/>
        <v>-35536.452734540238</v>
      </c>
      <c r="BG42" s="25">
        <f t="shared" si="4"/>
        <v>0.44134749280958618</v>
      </c>
      <c r="BH42" s="25">
        <f t="shared" si="4"/>
        <v>0.44519555485099493</v>
      </c>
    </row>
    <row r="43" spans="1:60" x14ac:dyDescent="0.3">
      <c r="A43" s="30" t="s">
        <v>42</v>
      </c>
      <c r="B43" s="28">
        <v>292579.055920146</v>
      </c>
      <c r="C43" s="28">
        <v>42943.98279817</v>
      </c>
      <c r="D43" s="30" t="s">
        <v>239</v>
      </c>
      <c r="F43" s="30" t="s">
        <v>42</v>
      </c>
      <c r="G43" s="28">
        <v>2507.5698531170501</v>
      </c>
      <c r="H43" s="28">
        <v>1996.12248736476</v>
      </c>
      <c r="I43" s="28">
        <v>72.027127818471399</v>
      </c>
      <c r="J43" s="28">
        <v>308.45579789127902</v>
      </c>
      <c r="K43" s="28">
        <v>1870.53416414513</v>
      </c>
      <c r="L43" s="28">
        <v>130.57258093994</v>
      </c>
      <c r="M43" s="28">
        <v>770.14503965563699</v>
      </c>
      <c r="N43" s="28">
        <v>293051.09971773298</v>
      </c>
      <c r="O43" s="28">
        <v>42949.983135448601</v>
      </c>
      <c r="P43" s="28">
        <v>250101.11658228401</v>
      </c>
      <c r="Q43" s="28">
        <v>150.01690596736</v>
      </c>
      <c r="R43" s="28">
        <v>46.567108428821001</v>
      </c>
      <c r="S43" s="28">
        <v>21852.835364561801</v>
      </c>
      <c r="T43" s="28">
        <v>68.097167325297406</v>
      </c>
      <c r="U43" s="28">
        <v>1342.29017620441</v>
      </c>
      <c r="V43" s="28">
        <v>161.741661162827</v>
      </c>
      <c r="W43" s="28">
        <v>417.29887877334801</v>
      </c>
      <c r="X43" s="28">
        <v>3357.0528530564302</v>
      </c>
      <c r="Y43" s="28">
        <v>7353.1904474831499</v>
      </c>
      <c r="Z43" s="28">
        <v>382.24126700727999</v>
      </c>
      <c r="AA43" s="28">
        <v>163.22425454565499</v>
      </c>
      <c r="AB43" s="30"/>
      <c r="AC43" s="52">
        <f t="shared" si="2"/>
        <v>1.613388887671515E-3</v>
      </c>
      <c r="AD43" s="52">
        <f t="shared" si="2"/>
        <v>1.3972475042200931E-4</v>
      </c>
      <c r="AE43" s="30"/>
      <c r="AF43" s="28">
        <v>47</v>
      </c>
      <c r="AG43" s="28" t="s">
        <v>42</v>
      </c>
      <c r="AH43" s="28">
        <v>568.50144185900001</v>
      </c>
      <c r="AI43" s="28">
        <v>421.67502080499997</v>
      </c>
      <c r="AJ43" s="28">
        <v>15.5399065337</v>
      </c>
      <c r="AK43" s="28">
        <v>64.684281241899996</v>
      </c>
      <c r="AL43" s="28">
        <v>417.23602093599999</v>
      </c>
      <c r="AM43" s="28">
        <v>27.5959567994</v>
      </c>
      <c r="AN43" s="28">
        <v>170.48644023599999</v>
      </c>
      <c r="AO43" s="28">
        <v>53252.1000766</v>
      </c>
      <c r="AP43" s="28">
        <v>29.693800951299998</v>
      </c>
      <c r="AQ43" s="28">
        <v>10.3011655929</v>
      </c>
      <c r="AR43" s="28">
        <v>4769.6997841700004</v>
      </c>
      <c r="AS43" s="28">
        <v>14.918470989899999</v>
      </c>
      <c r="AT43" s="28">
        <v>284.54644452500003</v>
      </c>
      <c r="AU43" s="28">
        <v>34.714445279000003</v>
      </c>
      <c r="AV43" s="28">
        <v>89.146047133600007</v>
      </c>
      <c r="AW43" s="28">
        <v>711.65230001500004</v>
      </c>
      <c r="AX43" s="28">
        <v>1652.8923195100001</v>
      </c>
      <c r="AY43" s="28">
        <v>80.256495410200003</v>
      </c>
      <c r="AZ43" s="28">
        <v>36.591169161800003</v>
      </c>
      <c r="BA43" s="28">
        <f t="shared" si="0"/>
        <v>62652.231587749709</v>
      </c>
      <c r="BB43" s="28">
        <f t="shared" si="3"/>
        <v>9400.1315111497097</v>
      </c>
      <c r="BD43" s="28">
        <f t="shared" si="5"/>
        <v>-229926.8243323963</v>
      </c>
      <c r="BE43" s="28">
        <f t="shared" si="5"/>
        <v>-33543.85128702029</v>
      </c>
      <c r="BG43" s="25">
        <f t="shared" si="4"/>
        <v>0.21379285608583753</v>
      </c>
      <c r="BH43" s="25">
        <f t="shared" si="4"/>
        <v>0.21886228642989497</v>
      </c>
    </row>
    <row r="44" spans="1:60" x14ac:dyDescent="0.3">
      <c r="A44" s="30" t="s">
        <v>43</v>
      </c>
      <c r="B44" s="28">
        <v>1255164.5352928999</v>
      </c>
      <c r="C44" s="28">
        <v>178633.10772848001</v>
      </c>
      <c r="D44" s="30" t="s">
        <v>239</v>
      </c>
      <c r="F44" s="30" t="s">
        <v>43</v>
      </c>
      <c r="G44" s="28">
        <v>9766.8442989798095</v>
      </c>
      <c r="H44" s="28">
        <v>8417.36448414601</v>
      </c>
      <c r="I44" s="28">
        <v>314.39227946008799</v>
      </c>
      <c r="J44" s="28">
        <v>1631.9477256237701</v>
      </c>
      <c r="K44" s="28">
        <v>7360.6813445548496</v>
      </c>
      <c r="L44" s="28">
        <v>702.17800717604405</v>
      </c>
      <c r="M44" s="28">
        <v>3197.7281043888502</v>
      </c>
      <c r="N44" s="28">
        <v>1257411.4770823801</v>
      </c>
      <c r="O44" s="28">
        <v>178693.64770006499</v>
      </c>
      <c r="P44" s="28">
        <v>1078717.8293823099</v>
      </c>
      <c r="Q44" s="28">
        <v>594.96761738123996</v>
      </c>
      <c r="R44" s="28">
        <v>188.45849721126299</v>
      </c>
      <c r="S44" s="28">
        <v>89171.057567199401</v>
      </c>
      <c r="T44" s="28">
        <v>301.75227200846501</v>
      </c>
      <c r="U44" s="28">
        <v>6358.9424414755504</v>
      </c>
      <c r="V44" s="28">
        <v>955.21755155784103</v>
      </c>
      <c r="W44" s="28">
        <v>2541.3360356817998</v>
      </c>
      <c r="X44" s="28">
        <v>15904.4031293506</v>
      </c>
      <c r="Y44" s="28">
        <v>28680.5688533209</v>
      </c>
      <c r="Z44" s="28">
        <v>1970.08880807112</v>
      </c>
      <c r="AA44" s="28">
        <v>635.71868247711302</v>
      </c>
      <c r="AB44" s="30"/>
      <c r="AC44" s="52">
        <f t="shared" si="2"/>
        <v>1.7901571676862446E-3</v>
      </c>
      <c r="AD44" s="52">
        <f t="shared" si="2"/>
        <v>3.3890678136215384E-4</v>
      </c>
      <c r="AE44" s="30"/>
      <c r="AF44" s="28">
        <v>48</v>
      </c>
      <c r="AG44" s="28" t="s">
        <v>43</v>
      </c>
      <c r="AH44" s="28">
        <v>5044.5602616899996</v>
      </c>
      <c r="AI44" s="28">
        <v>4031.8915208799999</v>
      </c>
      <c r="AJ44" s="28">
        <v>160.28663278900001</v>
      </c>
      <c r="AK44" s="28">
        <v>860.76050510799996</v>
      </c>
      <c r="AL44" s="28">
        <v>3738.9468230799998</v>
      </c>
      <c r="AM44" s="28">
        <v>363.00808192099998</v>
      </c>
      <c r="AN44" s="28">
        <v>1630.1468802300001</v>
      </c>
      <c r="AO44" s="28">
        <v>521505.30617699999</v>
      </c>
      <c r="AP44" s="28">
        <v>272.174828789</v>
      </c>
      <c r="AQ44" s="28">
        <v>94.751792389800002</v>
      </c>
      <c r="AR44" s="28">
        <v>44237.367769199998</v>
      </c>
      <c r="AS44" s="28">
        <v>158.34684483000001</v>
      </c>
      <c r="AT44" s="28">
        <v>3256.05092853</v>
      </c>
      <c r="AU44" s="28">
        <v>510.65782531399998</v>
      </c>
      <c r="AV44" s="28">
        <v>1360.1566722299999</v>
      </c>
      <c r="AW44" s="28">
        <v>8143.5612727300004</v>
      </c>
      <c r="AX44" s="28">
        <v>14696.159970500001</v>
      </c>
      <c r="AY44" s="28">
        <v>1001.6411861300001</v>
      </c>
      <c r="AZ44" s="28">
        <v>323.64017062699997</v>
      </c>
      <c r="BA44" s="28">
        <f t="shared" si="0"/>
        <v>611389.41614396777</v>
      </c>
      <c r="BB44" s="28">
        <f t="shared" si="3"/>
        <v>89884.109966967779</v>
      </c>
      <c r="BD44" s="28">
        <f t="shared" si="5"/>
        <v>-643775.11914893216</v>
      </c>
      <c r="BE44" s="28">
        <f t="shared" si="5"/>
        <v>-88748.997761512233</v>
      </c>
      <c r="BG44" s="25">
        <f t="shared" si="4"/>
        <v>0.48622859524282219</v>
      </c>
      <c r="BH44" s="25">
        <f t="shared" si="4"/>
        <v>0.50300674435745529</v>
      </c>
    </row>
    <row r="45" spans="1:60" x14ac:dyDescent="0.3">
      <c r="A45" s="30" t="s">
        <v>44</v>
      </c>
      <c r="B45" s="28">
        <v>207301.48079298201</v>
      </c>
      <c r="C45" s="28">
        <v>26003.0168377921</v>
      </c>
      <c r="F45" s="30" t="s">
        <v>44</v>
      </c>
      <c r="G45" s="28">
        <v>1348.86266693122</v>
      </c>
      <c r="H45" s="28">
        <v>1456.3411393486399</v>
      </c>
      <c r="I45" s="28">
        <v>41.357884632131203</v>
      </c>
      <c r="J45" s="28">
        <v>143.15360972679201</v>
      </c>
      <c r="K45" s="28">
        <v>1077.9969529919399</v>
      </c>
      <c r="L45" s="28">
        <v>74.572171784145397</v>
      </c>
      <c r="M45" s="28">
        <v>442.87059188588802</v>
      </c>
      <c r="N45" s="28">
        <v>208388.02444840901</v>
      </c>
      <c r="O45" s="28">
        <v>26100.296365493199</v>
      </c>
      <c r="P45" s="28">
        <v>182287.72808291501</v>
      </c>
      <c r="Q45" s="28">
        <v>122.04328164597</v>
      </c>
      <c r="R45" s="28">
        <v>28.567946372570098</v>
      </c>
      <c r="S45" s="28">
        <v>14017.639595341599</v>
      </c>
      <c r="T45" s="28">
        <v>32.875665713167599</v>
      </c>
      <c r="U45" s="28">
        <v>753.17020861235505</v>
      </c>
      <c r="V45" s="28">
        <v>75.736562740785999</v>
      </c>
      <c r="W45" s="28">
        <v>196.74725039545399</v>
      </c>
      <c r="X45" s="28">
        <v>1884.2591807624599</v>
      </c>
      <c r="Y45" s="28">
        <v>4076.6414902142301</v>
      </c>
      <c r="Z45" s="28">
        <v>234.94958426340801</v>
      </c>
      <c r="AA45" s="28">
        <v>92.510582130436404</v>
      </c>
      <c r="AB45" s="30"/>
      <c r="AC45" s="52">
        <f t="shared" si="2"/>
        <v>5.2413694840513754E-3</v>
      </c>
      <c r="AD45" s="52">
        <f t="shared" si="2"/>
        <v>3.7410862096476298E-3</v>
      </c>
      <c r="AE45" s="30"/>
      <c r="AF45" s="28">
        <v>49</v>
      </c>
      <c r="AG45" s="28" t="s">
        <v>44</v>
      </c>
      <c r="AH45" s="28">
        <v>670.60502687500002</v>
      </c>
      <c r="AI45" s="28">
        <v>694.35290571600001</v>
      </c>
      <c r="AJ45" s="28">
        <v>20.878107482400001</v>
      </c>
      <c r="AK45" s="28">
        <v>80.475574820800006</v>
      </c>
      <c r="AL45" s="28">
        <v>529.55018973899996</v>
      </c>
      <c r="AM45" s="28">
        <v>39.819726197400001</v>
      </c>
      <c r="AN45" s="28">
        <v>220.42774240099999</v>
      </c>
      <c r="AO45" s="28">
        <v>87448.949965299995</v>
      </c>
      <c r="AP45" s="28">
        <v>56.835295535199997</v>
      </c>
      <c r="AQ45" s="28">
        <v>13.963999343099999</v>
      </c>
      <c r="AR45" s="28">
        <v>6802.1695164399998</v>
      </c>
      <c r="AS45" s="28">
        <v>17.348589921599999</v>
      </c>
      <c r="AT45" s="28">
        <v>389.44501271399997</v>
      </c>
      <c r="AU45" s="28">
        <v>44.228778931299999</v>
      </c>
      <c r="AV45" s="28">
        <v>116.028292756</v>
      </c>
      <c r="AW45" s="28">
        <v>974.25354975899995</v>
      </c>
      <c r="AX45" s="28">
        <v>2014.5785032599999</v>
      </c>
      <c r="AY45" s="28">
        <v>121.667684198</v>
      </c>
      <c r="AZ45" s="28">
        <v>45.452823911000003</v>
      </c>
      <c r="BA45" s="28">
        <f t="shared" si="0"/>
        <v>100301.03128530079</v>
      </c>
      <c r="BB45" s="28">
        <f t="shared" si="3"/>
        <v>12852.081320000798</v>
      </c>
      <c r="BD45" s="28">
        <f t="shared" si="5"/>
        <v>-107000.44950768122</v>
      </c>
      <c r="BE45" s="28">
        <f t="shared" si="5"/>
        <v>-13150.935517791302</v>
      </c>
      <c r="BG45" s="25">
        <f t="shared" si="4"/>
        <v>0.48131859568606111</v>
      </c>
      <c r="BH45" s="25">
        <f t="shared" si="4"/>
        <v>0.49241131748190942</v>
      </c>
    </row>
    <row r="46" spans="1:60" x14ac:dyDescent="0.3">
      <c r="A46" s="30" t="s">
        <v>45</v>
      </c>
      <c r="B46" s="28">
        <v>22105.462416461902</v>
      </c>
      <c r="C46" s="28">
        <v>3211.23491198499</v>
      </c>
      <c r="D46" s="30" t="s">
        <v>239</v>
      </c>
      <c r="F46" s="30" t="s">
        <v>45</v>
      </c>
      <c r="G46" s="28">
        <v>169.796955417031</v>
      </c>
      <c r="H46" s="28">
        <v>154.68659722107401</v>
      </c>
      <c r="I46" s="28">
        <v>6.0208094931022798</v>
      </c>
      <c r="J46" s="28">
        <v>30.465792467908901</v>
      </c>
      <c r="K46" s="28">
        <v>129.97494932125099</v>
      </c>
      <c r="L46" s="28">
        <v>11.904222986491099</v>
      </c>
      <c r="M46" s="28">
        <v>56.194217607213503</v>
      </c>
      <c r="N46" s="28">
        <v>22200.102136880501</v>
      </c>
      <c r="O46" s="28">
        <v>3221.2781029734801</v>
      </c>
      <c r="P46" s="28">
        <v>18978.824033907</v>
      </c>
      <c r="Q46" s="28">
        <v>14.04995789172</v>
      </c>
      <c r="R46" s="28">
        <v>3.3263301685984601</v>
      </c>
      <c r="S46" s="28">
        <v>1618.0124800343899</v>
      </c>
      <c r="T46" s="28">
        <v>5.9239279749995797</v>
      </c>
      <c r="U46" s="28">
        <v>117.819896603228</v>
      </c>
      <c r="V46" s="28">
        <v>15.292368416585299</v>
      </c>
      <c r="W46" s="28">
        <v>40.404459531407603</v>
      </c>
      <c r="X46" s="28">
        <v>294.63738344439099</v>
      </c>
      <c r="Y46" s="28">
        <v>507.35988017879401</v>
      </c>
      <c r="Z46" s="28">
        <v>34.3017321935437</v>
      </c>
      <c r="AA46" s="28">
        <v>11.1061420217485</v>
      </c>
      <c r="AB46" s="30"/>
      <c r="AC46" s="52">
        <f t="shared" si="2"/>
        <v>4.2812820937924174E-3</v>
      </c>
      <c r="AD46" s="52">
        <f t="shared" si="2"/>
        <v>3.1275167540707905E-3</v>
      </c>
      <c r="AE46" s="30"/>
      <c r="AF46" s="28">
        <v>50</v>
      </c>
      <c r="AG46" s="28" t="s">
        <v>45</v>
      </c>
      <c r="AH46" s="28">
        <v>19.753640779400001</v>
      </c>
      <c r="AI46" s="28">
        <v>16.782985525499999</v>
      </c>
      <c r="AJ46" s="28">
        <v>0.75088177530699995</v>
      </c>
      <c r="AK46" s="28">
        <v>4.6110068577899996</v>
      </c>
      <c r="AL46" s="28">
        <v>14.7848674643</v>
      </c>
      <c r="AM46" s="28">
        <v>1.79079606968</v>
      </c>
      <c r="AN46" s="28">
        <v>6.7789064039099998</v>
      </c>
      <c r="AO46" s="28">
        <v>2127.5958463799998</v>
      </c>
      <c r="AP46" s="28">
        <v>1.34295257824</v>
      </c>
      <c r="AQ46" s="28">
        <v>0.379176156253</v>
      </c>
      <c r="AR46" s="28">
        <v>181.47543712699999</v>
      </c>
      <c r="AS46" s="28">
        <v>0.78462989210099998</v>
      </c>
      <c r="AT46" s="28">
        <v>15.8890448945</v>
      </c>
      <c r="AU46" s="28">
        <v>2.5976963117</v>
      </c>
      <c r="AV46" s="28">
        <v>6.9864216424299999</v>
      </c>
      <c r="AW46" s="28">
        <v>39.733760851900001</v>
      </c>
      <c r="AX46" s="28">
        <v>58.190496082199999</v>
      </c>
      <c r="AY46" s="28">
        <v>4.8640320399299997</v>
      </c>
      <c r="AZ46" s="28">
        <v>1.2591734690600001</v>
      </c>
      <c r="BA46" s="28">
        <f t="shared" si="0"/>
        <v>2506.3517523012001</v>
      </c>
      <c r="BB46" s="28">
        <f t="shared" si="3"/>
        <v>378.75590592120034</v>
      </c>
      <c r="BD46" s="28">
        <f t="shared" si="5"/>
        <v>-19599.1106641607</v>
      </c>
      <c r="BE46" s="28">
        <f t="shared" si="5"/>
        <v>-2832.4790060637897</v>
      </c>
      <c r="BG46" s="25">
        <f t="shared" si="4"/>
        <v>0.11289820816353172</v>
      </c>
      <c r="BH46" s="25">
        <f t="shared" si="4"/>
        <v>0.11757938737781763</v>
      </c>
    </row>
    <row r="47" spans="1:60" x14ac:dyDescent="0.3">
      <c r="A47" s="30" t="s">
        <v>46</v>
      </c>
      <c r="B47" s="28">
        <v>283229.476401099</v>
      </c>
      <c r="C47" s="28">
        <v>36615.053975526898</v>
      </c>
      <c r="D47" s="30" t="s">
        <v>239</v>
      </c>
      <c r="F47" s="30" t="s">
        <v>46</v>
      </c>
      <c r="G47" s="28">
        <v>1886.45171274877</v>
      </c>
      <c r="H47" s="28">
        <v>1963.0590959947499</v>
      </c>
      <c r="I47" s="28">
        <v>61.803587600875197</v>
      </c>
      <c r="J47" s="28">
        <v>264.89531513087098</v>
      </c>
      <c r="K47" s="28">
        <v>1499.8931623318199</v>
      </c>
      <c r="L47" s="28">
        <v>121.606658618363</v>
      </c>
      <c r="M47" s="28">
        <v>631.54416978675704</v>
      </c>
      <c r="N47" s="28">
        <v>284638.60655009298</v>
      </c>
      <c r="O47" s="28">
        <v>36747.624350652797</v>
      </c>
      <c r="P47" s="28">
        <v>247890.982199441</v>
      </c>
      <c r="Q47" s="28">
        <v>165.87006588953699</v>
      </c>
      <c r="R47" s="28">
        <v>39.2314731556407</v>
      </c>
      <c r="S47" s="28">
        <v>19181.6322236368</v>
      </c>
      <c r="T47" s="28">
        <v>52.694347955709098</v>
      </c>
      <c r="U47" s="28">
        <v>1192.7631296703501</v>
      </c>
      <c r="V47" s="28">
        <v>140.83949446871301</v>
      </c>
      <c r="W47" s="28">
        <v>370.76835214217499</v>
      </c>
      <c r="X47" s="28">
        <v>2983.5699982142501</v>
      </c>
      <c r="Y47" s="28">
        <v>5696.8198377177696</v>
      </c>
      <c r="Z47" s="28">
        <v>365.79380559973902</v>
      </c>
      <c r="AA47" s="28">
        <v>128.38791998985801</v>
      </c>
      <c r="AB47" s="30"/>
      <c r="AC47" s="52">
        <f t="shared" si="2"/>
        <v>4.9752242135928755E-3</v>
      </c>
      <c r="AD47" s="52">
        <f t="shared" si="2"/>
        <v>3.6206521835119364E-3</v>
      </c>
      <c r="AE47" s="30"/>
      <c r="AF47" s="28">
        <v>51</v>
      </c>
      <c r="AG47" s="28" t="s">
        <v>46</v>
      </c>
      <c r="AH47" s="28">
        <v>307.83854664500001</v>
      </c>
      <c r="AI47" s="28">
        <v>320.45243737999999</v>
      </c>
      <c r="AJ47" s="28">
        <v>9.8364079091099992</v>
      </c>
      <c r="AK47" s="28">
        <v>41.1473824714</v>
      </c>
      <c r="AL47" s="28">
        <v>244.27175743199999</v>
      </c>
      <c r="AM47" s="28">
        <v>19.0168455783</v>
      </c>
      <c r="AN47" s="28">
        <v>102.22386252699999</v>
      </c>
      <c r="AO47" s="28">
        <v>39880.730250000001</v>
      </c>
      <c r="AP47" s="28">
        <v>26.131900865799999</v>
      </c>
      <c r="AQ47" s="28">
        <v>6.36597038792</v>
      </c>
      <c r="AR47" s="28">
        <v>3122.1616976099999</v>
      </c>
      <c r="AS47" s="28">
        <v>8.4068922565200008</v>
      </c>
      <c r="AT47" s="28">
        <v>189.19875703599999</v>
      </c>
      <c r="AU47" s="28">
        <v>21.424989810300001</v>
      </c>
      <c r="AV47" s="28">
        <v>55.899990585399998</v>
      </c>
      <c r="AW47" s="28">
        <v>473.23592767500003</v>
      </c>
      <c r="AX47" s="28">
        <v>928.60044204600001</v>
      </c>
      <c r="AY47" s="28">
        <v>57.803447584899999</v>
      </c>
      <c r="AZ47" s="28">
        <v>21.032138156599999</v>
      </c>
      <c r="BA47" s="28">
        <f t="shared" si="0"/>
        <v>45835.779643957248</v>
      </c>
      <c r="BB47" s="28">
        <f t="shared" si="3"/>
        <v>5955.049393957248</v>
      </c>
      <c r="BD47" s="28">
        <f t="shared" si="5"/>
        <v>-237393.69675714176</v>
      </c>
      <c r="BE47" s="28">
        <f t="shared" si="5"/>
        <v>-30660.00458156965</v>
      </c>
      <c r="BG47" s="25">
        <f t="shared" si="4"/>
        <v>0.16103149252837107</v>
      </c>
      <c r="BH47" s="25">
        <f t="shared" si="4"/>
        <v>0.16205263603255105</v>
      </c>
    </row>
    <row r="48" spans="1:60" x14ac:dyDescent="0.3">
      <c r="A48" s="30" t="s">
        <v>47</v>
      </c>
      <c r="B48" s="28">
        <v>240697.12784179201</v>
      </c>
      <c r="C48" s="28">
        <v>41318.3457306563</v>
      </c>
      <c r="F48" s="30" t="s">
        <v>47</v>
      </c>
      <c r="G48" s="28">
        <v>2716.2056977353</v>
      </c>
      <c r="H48" s="28">
        <v>1679.6122380771201</v>
      </c>
      <c r="I48" s="28">
        <v>69.108453854505896</v>
      </c>
      <c r="J48" s="28">
        <v>240.81311322387299</v>
      </c>
      <c r="K48" s="28">
        <v>1933.4363997420501</v>
      </c>
      <c r="L48" s="28">
        <v>87.208999432309795</v>
      </c>
      <c r="M48" s="28">
        <v>756.24877902522701</v>
      </c>
      <c r="N48" s="28">
        <v>240582.08827452999</v>
      </c>
      <c r="O48" s="28">
        <v>41270.288229446</v>
      </c>
      <c r="P48" s="28">
        <v>199311.800045084</v>
      </c>
      <c r="Q48" s="28">
        <v>136.66612697520301</v>
      </c>
      <c r="R48" s="28">
        <v>45.976675396969704</v>
      </c>
      <c r="S48" s="28">
        <v>20968.1756969085</v>
      </c>
      <c r="T48" s="28">
        <v>70.698752591808699</v>
      </c>
      <c r="U48" s="28">
        <v>1129.6055833154201</v>
      </c>
      <c r="V48" s="28">
        <v>98.2650715344719</v>
      </c>
      <c r="W48" s="28">
        <v>234.480304414204</v>
      </c>
      <c r="X48" s="28">
        <v>2824.5448241538302</v>
      </c>
      <c r="Y48" s="28">
        <v>7843.3548236577899</v>
      </c>
      <c r="Z48" s="28">
        <v>265.06857968330502</v>
      </c>
      <c r="AA48" s="28">
        <v>170.81810972403599</v>
      </c>
      <c r="AB48" s="30"/>
      <c r="AC48" s="52">
        <f t="shared" si="2"/>
        <v>-4.7794324881863994E-4</v>
      </c>
      <c r="AD48" s="52">
        <f t="shared" si="2"/>
        <v>-1.1631032259513605E-3</v>
      </c>
      <c r="AE48" s="30"/>
      <c r="AF48" s="28">
        <v>53</v>
      </c>
      <c r="AG48" s="28" t="s">
        <v>47</v>
      </c>
      <c r="AH48" s="28">
        <v>1171.0543463700001</v>
      </c>
      <c r="AI48" s="28">
        <v>597.06004843599999</v>
      </c>
      <c r="AJ48" s="28">
        <v>26.729833431500001</v>
      </c>
      <c r="AK48" s="28">
        <v>87.147286601399998</v>
      </c>
      <c r="AL48" s="28">
        <v>809.40969514599999</v>
      </c>
      <c r="AM48" s="28">
        <v>35.245047469500001</v>
      </c>
      <c r="AN48" s="28">
        <v>314.58410974700001</v>
      </c>
      <c r="AO48" s="28">
        <v>78772.873790099999</v>
      </c>
      <c r="AP48" s="28">
        <v>40.557310918299997</v>
      </c>
      <c r="AQ48" s="28">
        <v>19.097635284500001</v>
      </c>
      <c r="AR48" s="28">
        <v>8280.5061396500005</v>
      </c>
      <c r="AS48" s="28">
        <v>27.160731526999999</v>
      </c>
      <c r="AT48" s="28">
        <v>420.83727369299999</v>
      </c>
      <c r="AU48" s="28">
        <v>46.379643699900001</v>
      </c>
      <c r="AV48" s="28">
        <v>114.59435481600001</v>
      </c>
      <c r="AW48" s="28">
        <v>1052.62977839</v>
      </c>
      <c r="AX48" s="28">
        <v>3316.8527686299999</v>
      </c>
      <c r="AY48" s="28">
        <v>100.462911475</v>
      </c>
      <c r="AZ48" s="28">
        <v>71.662764915799997</v>
      </c>
      <c r="BA48" s="28">
        <f t="shared" si="0"/>
        <v>95304.845470300876</v>
      </c>
      <c r="BB48" s="28">
        <f t="shared" si="3"/>
        <v>16531.971680200877</v>
      </c>
      <c r="BD48" s="28">
        <f t="shared" si="5"/>
        <v>-145392.28237149114</v>
      </c>
      <c r="BE48" s="28">
        <f t="shared" si="5"/>
        <v>-24786.374050455423</v>
      </c>
      <c r="BG48" s="25">
        <f t="shared" si="4"/>
        <v>0.39614273096485808</v>
      </c>
      <c r="BH48" s="25">
        <f t="shared" si="4"/>
        <v>0.40057805238213617</v>
      </c>
    </row>
    <row r="49" spans="1:60" x14ac:dyDescent="0.3">
      <c r="A49" s="30" t="s">
        <v>48</v>
      </c>
      <c r="B49" s="28">
        <v>121930.686572861</v>
      </c>
      <c r="C49" s="28">
        <v>15004.629907287999</v>
      </c>
      <c r="D49" s="30" t="s">
        <v>239</v>
      </c>
      <c r="F49" s="30" t="s">
        <v>48</v>
      </c>
      <c r="G49" s="28">
        <v>789.61091607555295</v>
      </c>
      <c r="H49" s="28">
        <v>820.94035703853103</v>
      </c>
      <c r="I49" s="28">
        <v>24.958275996626899</v>
      </c>
      <c r="J49" s="28">
        <v>78.989833396716094</v>
      </c>
      <c r="K49" s="28">
        <v>612.62022630444699</v>
      </c>
      <c r="L49" s="28">
        <v>40.928855305147202</v>
      </c>
      <c r="M49" s="28">
        <v>252.37348666479201</v>
      </c>
      <c r="N49" s="28">
        <v>122579.251416414</v>
      </c>
      <c r="O49" s="28">
        <v>15065.4521728203</v>
      </c>
      <c r="P49" s="28">
        <v>107513.799243594</v>
      </c>
      <c r="Q49" s="28">
        <v>74.834769203635403</v>
      </c>
      <c r="R49" s="28">
        <v>16.605346142186999</v>
      </c>
      <c r="S49" s="28">
        <v>8177.5293686513696</v>
      </c>
      <c r="T49" s="28">
        <v>21.541124059590899</v>
      </c>
      <c r="U49" s="28">
        <v>417.908789717643</v>
      </c>
      <c r="V49" s="28">
        <v>40.0711726163902</v>
      </c>
      <c r="W49" s="28">
        <v>104.572503348269</v>
      </c>
      <c r="X49" s="28">
        <v>1045.5367971251701</v>
      </c>
      <c r="Y49" s="28">
        <v>2363.7831263744401</v>
      </c>
      <c r="Z49" s="28">
        <v>130.44946091480799</v>
      </c>
      <c r="AA49" s="28">
        <v>52.197763884984802</v>
      </c>
      <c r="AB49" s="30"/>
      <c r="AC49" s="52">
        <f t="shared" si="2"/>
        <v>5.3191272991433957E-3</v>
      </c>
      <c r="AD49" s="52">
        <f t="shared" si="2"/>
        <v>4.0535665263398647E-3</v>
      </c>
      <c r="AE49" s="30"/>
      <c r="AF49" s="28">
        <v>54</v>
      </c>
      <c r="AG49" s="28" t="s">
        <v>48</v>
      </c>
      <c r="AH49" s="28">
        <v>68.340828343499993</v>
      </c>
      <c r="AI49" s="28">
        <v>71.216202759400005</v>
      </c>
      <c r="AJ49" s="28">
        <v>2.1529040713300001</v>
      </c>
      <c r="AK49" s="28">
        <v>7.7934708451999999</v>
      </c>
      <c r="AL49" s="28">
        <v>53.678594868600001</v>
      </c>
      <c r="AM49" s="28">
        <v>3.9114101565400001</v>
      </c>
      <c r="AN49" s="28">
        <v>22.295764585600001</v>
      </c>
      <c r="AO49" s="28">
        <v>9216.1604596399993</v>
      </c>
      <c r="AP49" s="28">
        <v>6.0972762678099999</v>
      </c>
      <c r="AQ49" s="28">
        <v>1.4319600752699999</v>
      </c>
      <c r="AR49" s="28">
        <v>700.91802966499995</v>
      </c>
      <c r="AS49" s="28">
        <v>1.8142975159100001</v>
      </c>
      <c r="AT49" s="28">
        <v>38.702024983999998</v>
      </c>
      <c r="AU49" s="28">
        <v>4.1836222798399998</v>
      </c>
      <c r="AV49" s="28">
        <v>10.9727692624</v>
      </c>
      <c r="AW49" s="28">
        <v>96.821507389900006</v>
      </c>
      <c r="AX49" s="28">
        <v>205.159390755</v>
      </c>
      <c r="AY49" s="28">
        <v>12.1114541866</v>
      </c>
      <c r="AZ49" s="28">
        <v>4.5912175205699999</v>
      </c>
      <c r="BA49" s="28">
        <f t="shared" si="0"/>
        <v>10528.353185172469</v>
      </c>
      <c r="BB49" s="28">
        <f t="shared" si="3"/>
        <v>1312.1927255324699</v>
      </c>
      <c r="BD49" s="28">
        <f t="shared" si="5"/>
        <v>-111402.33338768853</v>
      </c>
      <c r="BE49" s="28">
        <f t="shared" si="5"/>
        <v>-13692.437181755529</v>
      </c>
      <c r="BG49" s="25">
        <f t="shared" si="4"/>
        <v>8.589017361026785E-2</v>
      </c>
      <c r="BH49" s="25">
        <f t="shared" si="4"/>
        <v>8.7099458448370179E-2</v>
      </c>
    </row>
    <row r="50" spans="1:60" x14ac:dyDescent="0.3">
      <c r="A50" s="30" t="s">
        <v>49</v>
      </c>
      <c r="B50" s="28">
        <v>686669.12980928901</v>
      </c>
      <c r="C50" s="28">
        <v>89453.518407473603</v>
      </c>
      <c r="D50" s="30" t="s">
        <v>239</v>
      </c>
      <c r="F50" s="30" t="s">
        <v>49</v>
      </c>
      <c r="G50" s="28">
        <v>5077.2354950754197</v>
      </c>
      <c r="H50" s="28">
        <v>4608.5695691617402</v>
      </c>
      <c r="I50" s="28">
        <v>138.64658523895301</v>
      </c>
      <c r="J50" s="28">
        <v>443.12691130254598</v>
      </c>
      <c r="K50" s="28">
        <v>3942.23419754515</v>
      </c>
      <c r="L50" s="28">
        <v>235.53188616434301</v>
      </c>
      <c r="M50" s="28">
        <v>1578.98999421286</v>
      </c>
      <c r="N50" s="28">
        <v>689826.16831971402</v>
      </c>
      <c r="O50" s="28">
        <v>89656.470264190793</v>
      </c>
      <c r="P50" s="28">
        <v>600169.69805552298</v>
      </c>
      <c r="Q50" s="28">
        <v>378.49790461702901</v>
      </c>
      <c r="R50" s="28">
        <v>100.873486664792</v>
      </c>
      <c r="S50" s="28">
        <v>47392.579266742701</v>
      </c>
      <c r="T50" s="28">
        <v>107.43503130012</v>
      </c>
      <c r="U50" s="28">
        <v>2449.2407256513202</v>
      </c>
      <c r="V50" s="28">
        <v>253.12145930543301</v>
      </c>
      <c r="W50" s="28">
        <v>654.74561167788204</v>
      </c>
      <c r="X50" s="28">
        <v>6128.52942343623</v>
      </c>
      <c r="Y50" s="28">
        <v>15099.039392626601</v>
      </c>
      <c r="Z50" s="28">
        <v>728.15780221233797</v>
      </c>
      <c r="AA50" s="28">
        <v>339.91552125531098</v>
      </c>
      <c r="AB50" s="30"/>
      <c r="AC50" s="52">
        <f t="shared" si="2"/>
        <v>4.5976124065775772E-3</v>
      </c>
      <c r="AD50" s="52">
        <f t="shared" si="2"/>
        <v>2.2687968045339035E-3</v>
      </c>
      <c r="AE50" s="30"/>
      <c r="AF50" s="28">
        <v>55</v>
      </c>
      <c r="AG50" s="28" t="s">
        <v>49</v>
      </c>
      <c r="AH50" s="28">
        <v>1394.4356238400001</v>
      </c>
      <c r="AI50" s="28">
        <v>1232.4143909899999</v>
      </c>
      <c r="AJ50" s="28">
        <v>38.710346901299999</v>
      </c>
      <c r="AK50" s="28">
        <v>138.06529154699999</v>
      </c>
      <c r="AL50" s="28">
        <v>1073.5514648000001</v>
      </c>
      <c r="AM50" s="28">
        <v>69.883426368399995</v>
      </c>
      <c r="AN50" s="28">
        <v>435.33116241900001</v>
      </c>
      <c r="AO50" s="28">
        <v>160840.01113</v>
      </c>
      <c r="AP50" s="28">
        <v>97.652290137799994</v>
      </c>
      <c r="AQ50" s="28">
        <v>27.399672339999999</v>
      </c>
      <c r="AR50" s="28">
        <v>12827.6719421</v>
      </c>
      <c r="AS50" s="28">
        <v>31.335993454699999</v>
      </c>
      <c r="AT50" s="28">
        <v>701.99069660800001</v>
      </c>
      <c r="AU50" s="28">
        <v>80.680283220800007</v>
      </c>
      <c r="AV50" s="28">
        <v>210.46076585500001</v>
      </c>
      <c r="AW50" s="28">
        <v>1756.39924449</v>
      </c>
      <c r="AX50" s="28">
        <v>4128.9992446899996</v>
      </c>
      <c r="AY50" s="28">
        <v>210.464811075</v>
      </c>
      <c r="AZ50" s="28">
        <v>92.671772845299998</v>
      </c>
      <c r="BA50" s="28">
        <f t="shared" si="0"/>
        <v>185388.12955368229</v>
      </c>
      <c r="BB50" s="28">
        <f t="shared" si="3"/>
        <v>24548.118423682288</v>
      </c>
      <c r="BD50" s="28">
        <f t="shared" si="5"/>
        <v>-501281.00025560672</v>
      </c>
      <c r="BE50" s="28">
        <f t="shared" si="5"/>
        <v>-64905.399983791314</v>
      </c>
      <c r="BG50" s="25">
        <f t="shared" si="4"/>
        <v>0.26874615383938344</v>
      </c>
      <c r="BH50" s="25">
        <f t="shared" si="4"/>
        <v>0.27380197270031187</v>
      </c>
    </row>
    <row r="51" spans="1:60" x14ac:dyDescent="0.3">
      <c r="A51" s="30" t="s">
        <v>50</v>
      </c>
      <c r="B51" s="28">
        <v>238687.75545083801</v>
      </c>
      <c r="C51" s="28">
        <v>29029.186174843901</v>
      </c>
      <c r="D51" s="28"/>
      <c r="E51" s="28"/>
      <c r="F51" s="30" t="s">
        <v>50</v>
      </c>
      <c r="G51" s="28">
        <v>1467.6167337422901</v>
      </c>
      <c r="H51" s="28">
        <v>1616.7059778325199</v>
      </c>
      <c r="I51" s="28">
        <v>46.714536472714997</v>
      </c>
      <c r="J51" s="28">
        <v>188.92449842093899</v>
      </c>
      <c r="K51" s="28">
        <v>1205.90472538677</v>
      </c>
      <c r="L51" s="28">
        <v>98.221870776082099</v>
      </c>
      <c r="M51" s="28">
        <v>504.01117368563098</v>
      </c>
      <c r="N51" s="28">
        <v>240239.48881647</v>
      </c>
      <c r="O51" s="28">
        <v>29159.2911218439</v>
      </c>
      <c r="P51" s="28">
        <v>211080.197694626</v>
      </c>
      <c r="Q51" s="28">
        <v>137.16594013348899</v>
      </c>
      <c r="R51" s="28">
        <v>31.812598334408001</v>
      </c>
      <c r="S51" s="28">
        <v>15313.729210138999</v>
      </c>
      <c r="T51" s="28">
        <v>33.681688883744698</v>
      </c>
      <c r="U51" s="28">
        <v>920.76228718508298</v>
      </c>
      <c r="V51" s="28">
        <v>114.722226348539</v>
      </c>
      <c r="W51" s="28">
        <v>307.07718403633203</v>
      </c>
      <c r="X51" s="28">
        <v>2304.0170900091998</v>
      </c>
      <c r="Y51" s="28">
        <v>4471.5521987246202</v>
      </c>
      <c r="Z51" s="28">
        <v>294.48522341088</v>
      </c>
      <c r="AA51" s="28">
        <v>102.185958321621</v>
      </c>
      <c r="AB51" s="30"/>
      <c r="AC51" s="52">
        <f t="shared" si="2"/>
        <v>6.5011016702597024E-3</v>
      </c>
      <c r="AD51" s="52">
        <f t="shared" si="2"/>
        <v>4.4818668431272149E-3</v>
      </c>
      <c r="AE51" s="30"/>
      <c r="AF51" s="28">
        <v>56</v>
      </c>
      <c r="AG51" s="28" t="s">
        <v>50</v>
      </c>
      <c r="AH51" s="28">
        <v>711.01471619100005</v>
      </c>
      <c r="AI51" s="28">
        <v>760.16198587199995</v>
      </c>
      <c r="AJ51" s="28">
        <v>23.547594916600001</v>
      </c>
      <c r="AK51" s="28">
        <v>108.60218877299999</v>
      </c>
      <c r="AL51" s="28">
        <v>578.863030299</v>
      </c>
      <c r="AM51" s="28">
        <v>53.0361887627</v>
      </c>
      <c r="AN51" s="28">
        <v>247.21381866900001</v>
      </c>
      <c r="AO51" s="28">
        <v>99727.744494400002</v>
      </c>
      <c r="AP51" s="28">
        <v>62.926396502599999</v>
      </c>
      <c r="AQ51" s="28">
        <v>15.2207935982</v>
      </c>
      <c r="AR51" s="28">
        <v>7293.3236431699997</v>
      </c>
      <c r="AS51" s="28">
        <v>18.114804320600001</v>
      </c>
      <c r="AT51" s="28">
        <v>480.65669217599998</v>
      </c>
      <c r="AU51" s="28">
        <v>66.698208508600004</v>
      </c>
      <c r="AV51" s="28">
        <v>179.51762793699999</v>
      </c>
      <c r="AW51" s="28">
        <v>1202.6331971899999</v>
      </c>
      <c r="AX51" s="28">
        <v>2156.3319597700001</v>
      </c>
      <c r="AY51" s="28">
        <v>154.25454234099999</v>
      </c>
      <c r="AZ51" s="28">
        <v>48.993534293499998</v>
      </c>
      <c r="BA51" s="28">
        <f t="shared" si="0"/>
        <v>113888.85541769085</v>
      </c>
      <c r="BB51" s="28">
        <f t="shared" si="3"/>
        <v>14161.110923290849</v>
      </c>
      <c r="BD51" s="28">
        <f t="shared" si="5"/>
        <v>-124798.90003314716</v>
      </c>
      <c r="BE51" s="28">
        <f t="shared" si="5"/>
        <v>-14868.075251553051</v>
      </c>
      <c r="BG51" s="25">
        <f t="shared" si="4"/>
        <v>0.47406384345371211</v>
      </c>
      <c r="BH51" s="25">
        <f t="shared" si="4"/>
        <v>0.48564661137054987</v>
      </c>
    </row>
    <row r="52" spans="1:60" x14ac:dyDescent="0.3">
      <c r="B52" s="28"/>
      <c r="C52" s="28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52"/>
      <c r="AD52" s="52"/>
      <c r="AE52" s="30"/>
      <c r="BG52" s="25"/>
      <c r="BH52" s="25"/>
    </row>
    <row r="53" spans="1:60" x14ac:dyDescent="0.3">
      <c r="A53" s="30" t="s">
        <v>493</v>
      </c>
      <c r="B53" s="28"/>
      <c r="C53" s="28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52"/>
      <c r="AD53" s="52"/>
      <c r="AE53" s="30"/>
      <c r="BG53" s="25"/>
      <c r="BH53" s="25"/>
    </row>
    <row r="54" spans="1:60" x14ac:dyDescent="0.3">
      <c r="A54" s="28" t="s">
        <v>231</v>
      </c>
      <c r="B54" s="28"/>
      <c r="C54" s="28"/>
      <c r="F54" s="30" t="s">
        <v>51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/>
      <c r="AC54" s="52">
        <f t="shared" si="2"/>
        <v>0</v>
      </c>
      <c r="AD54" s="52">
        <f t="shared" si="2"/>
        <v>0</v>
      </c>
      <c r="AE54" s="30"/>
      <c r="BG54" s="25"/>
      <c r="BH54" s="25"/>
    </row>
    <row r="55" spans="1:60" x14ac:dyDescent="0.3">
      <c r="A55" s="28" t="s">
        <v>1</v>
      </c>
      <c r="B55" s="28"/>
      <c r="C55" s="28"/>
      <c r="F55" s="30" t="s">
        <v>1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C55" s="52">
        <f t="shared" si="2"/>
        <v>0</v>
      </c>
      <c r="AD55" s="52">
        <f t="shared" si="2"/>
        <v>0</v>
      </c>
      <c r="BG55" s="25"/>
      <c r="BH55" s="25"/>
    </row>
    <row r="56" spans="1:60" x14ac:dyDescent="0.3">
      <c r="A56" s="28" t="s">
        <v>11</v>
      </c>
      <c r="B56" s="28"/>
      <c r="C56" s="28"/>
      <c r="F56" s="30" t="s">
        <v>11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C56" s="52">
        <f t="shared" si="2"/>
        <v>0</v>
      </c>
      <c r="AD56" s="52">
        <f t="shared" si="2"/>
        <v>0</v>
      </c>
      <c r="BG56" s="25"/>
      <c r="BH56" s="25"/>
    </row>
    <row r="57" spans="1:60" x14ac:dyDescent="0.3">
      <c r="A57" s="28" t="s">
        <v>58</v>
      </c>
      <c r="B57" s="28"/>
      <c r="C57" s="28"/>
      <c r="F57" s="30" t="s">
        <v>58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</row>
    <row r="58" spans="1:60" x14ac:dyDescent="0.3">
      <c r="A58" s="28" t="s">
        <v>176</v>
      </c>
      <c r="B58" s="28"/>
      <c r="C58" s="28"/>
      <c r="F58" s="30" t="s">
        <v>176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BG58" s="25"/>
      <c r="BH58" s="25"/>
    </row>
    <row r="59" spans="1:60" x14ac:dyDescent="0.3">
      <c r="A59" s="28" t="s">
        <v>232</v>
      </c>
      <c r="B59" s="28"/>
      <c r="C59" s="28"/>
    </row>
    <row r="60" spans="1:60" x14ac:dyDescent="0.3">
      <c r="A60" s="28"/>
      <c r="B60" s="28"/>
      <c r="C60" s="28"/>
    </row>
    <row r="61" spans="1:60" x14ac:dyDescent="0.3">
      <c r="A61" s="2"/>
      <c r="B61" s="28"/>
    </row>
    <row r="62" spans="1:60" x14ac:dyDescent="0.3">
      <c r="A62" s="2" t="s">
        <v>56</v>
      </c>
      <c r="B62" s="1">
        <f>SUM(B3:B51)</f>
        <v>18361667.46836352</v>
      </c>
      <c r="C62" s="1">
        <f>SUM(C3:C51)</f>
        <v>2490380.7345961467</v>
      </c>
      <c r="G62" s="1">
        <f t="shared" ref="G62:AA62" si="6">SUM(G3:G56)-G55-G56-G54</f>
        <v>142302.91647381717</v>
      </c>
      <c r="H62" s="1">
        <f t="shared" si="6"/>
        <v>123126.53091602017</v>
      </c>
      <c r="I62" s="1">
        <f t="shared" si="6"/>
        <v>4033.8837899653213</v>
      </c>
      <c r="J62" s="1">
        <f t="shared" si="6"/>
        <v>14898.81577958959</v>
      </c>
      <c r="K62" s="1">
        <f t="shared" si="6"/>
        <v>108359.25370363249</v>
      </c>
      <c r="L62" s="1">
        <f t="shared" si="6"/>
        <v>7091.6884311818239</v>
      </c>
      <c r="M62" s="1">
        <f t="shared" si="6"/>
        <v>44108.827420292349</v>
      </c>
      <c r="N62" s="1">
        <f t="shared" si="6"/>
        <v>18426167.5444705</v>
      </c>
      <c r="O62" s="1">
        <f t="shared" si="6"/>
        <v>2494095.8634540816</v>
      </c>
      <c r="P62" s="1">
        <f t="shared" si="6"/>
        <v>15932071.681016406</v>
      </c>
      <c r="Q62" s="1">
        <f t="shared" si="6"/>
        <v>9880.9700434288316</v>
      </c>
      <c r="R62" s="1">
        <f t="shared" si="6"/>
        <v>2759.5220602063478</v>
      </c>
      <c r="S62" s="1">
        <f t="shared" si="6"/>
        <v>1299447.3908006612</v>
      </c>
      <c r="T62" s="1">
        <f t="shared" si="6"/>
        <v>3475.0188416587503</v>
      </c>
      <c r="U62" s="1">
        <f t="shared" si="6"/>
        <v>72567.755283938619</v>
      </c>
      <c r="V62" s="1">
        <f t="shared" si="6"/>
        <v>8187.4740959050077</v>
      </c>
      <c r="W62" s="1">
        <f t="shared" si="6"/>
        <v>21233.735131231289</v>
      </c>
      <c r="X62" s="1">
        <f t="shared" si="6"/>
        <v>181540.06021377089</v>
      </c>
      <c r="Y62" s="1">
        <f t="shared" si="6"/>
        <v>420350.40869665955</v>
      </c>
      <c r="Z62" s="1">
        <f t="shared" si="6"/>
        <v>21357.774852166851</v>
      </c>
      <c r="AA62" s="1">
        <f t="shared" si="6"/>
        <v>9373.8369199545687</v>
      </c>
      <c r="AB62" s="1"/>
      <c r="AE62" s="1"/>
      <c r="AH62" s="1">
        <f t="shared" ref="AH62:BB62" si="7">SUM(AH3:AH56)-AH55-AH56-AH54</f>
        <v>51501.244474650586</v>
      </c>
      <c r="AI62" s="1">
        <f t="shared" si="7"/>
        <v>40321.579362675671</v>
      </c>
      <c r="AJ62" s="1">
        <f t="shared" si="7"/>
        <v>1452.7875621099834</v>
      </c>
      <c r="AK62" s="1">
        <f t="shared" si="7"/>
        <v>5877.6673349131988</v>
      </c>
      <c r="AL62" s="1">
        <f t="shared" si="7"/>
        <v>38145.893866006329</v>
      </c>
      <c r="AM62" s="1">
        <f t="shared" si="7"/>
        <v>2691.1815781636892</v>
      </c>
      <c r="AN62" s="1">
        <f t="shared" si="7"/>
        <v>15727.674301332348</v>
      </c>
      <c r="AO62" s="1">
        <f t="shared" si="7"/>
        <v>5342508.4791290378</v>
      </c>
      <c r="AP62" s="1">
        <f t="shared" si="7"/>
        <v>3038.3407104160369</v>
      </c>
      <c r="AQ62" s="1">
        <f t="shared" si="7"/>
        <v>965.60298012663782</v>
      </c>
      <c r="AR62" s="1">
        <f t="shared" si="7"/>
        <v>447280.69604329596</v>
      </c>
      <c r="AS62" s="1">
        <f t="shared" si="7"/>
        <v>1337.2212390225363</v>
      </c>
      <c r="AT62" s="1">
        <f t="shared" si="7"/>
        <v>26343.880553332823</v>
      </c>
      <c r="AU62" s="1">
        <f t="shared" si="7"/>
        <v>3411.0697507220361</v>
      </c>
      <c r="AV62" s="1">
        <f t="shared" si="7"/>
        <v>8935.6479273704863</v>
      </c>
      <c r="AW62" s="1">
        <f t="shared" si="7"/>
        <v>65900.817168827925</v>
      </c>
      <c r="AX62" s="1">
        <f t="shared" si="7"/>
        <v>150101.97786849341</v>
      </c>
      <c r="AY62" s="1">
        <f t="shared" si="7"/>
        <v>7800.6975336841879</v>
      </c>
      <c r="AZ62" s="1">
        <f t="shared" si="7"/>
        <v>3307.5754658737696</v>
      </c>
      <c r="BA62" s="1">
        <f t="shared" si="7"/>
        <v>6216650.0348500554</v>
      </c>
      <c r="BB62" s="1">
        <f t="shared" si="7"/>
        <v>874141.55572101765</v>
      </c>
      <c r="BD62" s="1">
        <f>AO62-B62</f>
        <v>-13019158.989234481</v>
      </c>
      <c r="BE62" s="1" t="e">
        <f>#REF!-C62</f>
        <v>#REF!</v>
      </c>
      <c r="BG62" s="26">
        <f>BD62/B62</f>
        <v>-0.70904012457833776</v>
      </c>
      <c r="BH62" s="26" t="e">
        <f>BE62/C62</f>
        <v>#REF!</v>
      </c>
    </row>
    <row r="63" spans="1:60" x14ac:dyDescent="0.3">
      <c r="A63" s="30" t="s">
        <v>240</v>
      </c>
      <c r="B63" s="28">
        <f>+B3+B5+B8+B9+B11+B12+B14+B15+B16+B17+B18+B19+B20+B21+B22+B23+B24+B25+B26+B28+B30+B31+B33+B34+B35+B36+B37+B39+B40+B41+B42+B43+B44+B46+B47+B49+B50</f>
        <v>14675417.357123302</v>
      </c>
      <c r="C63" s="28">
        <f>+C3+C5+C8+C9+C11+C12+C14+C15+C16+C17+C18+C19+C20+C21+C22+C23+C24+C25+C26+C28+C30+C31+C33+C34+C35+C36+C37+C39+C40+C41+C42+C43+C44+C46+C47+C49+C50</f>
        <v>2016053.2333419896</v>
      </c>
      <c r="G63" s="28">
        <f t="shared" ref="G63:AA63" si="8">+G3+G5+G8+G9+G11+G12+G14+G15+G16+G17+G18+G19+G20+G21+G22+G23+G24+G25+G26+G28+G30+G31+G33+G34+G35+G36+G37+G39+G40+G41+G42+G43+G44+G46+G47+G49+G50</f>
        <v>116485.9044537772</v>
      </c>
      <c r="H63" s="28">
        <f t="shared" si="8"/>
        <v>98953.556603724501</v>
      </c>
      <c r="I63" s="28">
        <f t="shared" si="8"/>
        <v>3236.9601683049118</v>
      </c>
      <c r="J63" s="28">
        <f t="shared" si="8"/>
        <v>11765.119923849039</v>
      </c>
      <c r="K63" s="28">
        <f t="shared" si="8"/>
        <v>88620.328750398068</v>
      </c>
      <c r="L63" s="28">
        <f t="shared" si="8"/>
        <v>5592.3384510013802</v>
      </c>
      <c r="M63" s="28">
        <f t="shared" si="8"/>
        <v>35855.774935749505</v>
      </c>
      <c r="N63" s="28">
        <f t="shared" si="8"/>
        <v>14725144.60892299</v>
      </c>
      <c r="O63" s="28">
        <f t="shared" si="8"/>
        <v>2018719.9248256115</v>
      </c>
      <c r="P63" s="28">
        <f t="shared" si="8"/>
        <v>12706424.68409737</v>
      </c>
      <c r="Q63" s="28">
        <f t="shared" si="8"/>
        <v>7886.3695331249828</v>
      </c>
      <c r="R63" s="28">
        <f t="shared" si="8"/>
        <v>2240.4643214805092</v>
      </c>
      <c r="S63" s="28">
        <f t="shared" si="8"/>
        <v>1050409.6781306991</v>
      </c>
      <c r="T63" s="28">
        <f t="shared" si="8"/>
        <v>2767.4090629730367</v>
      </c>
      <c r="U63" s="28">
        <f t="shared" si="8"/>
        <v>58108.705564421689</v>
      </c>
      <c r="V63" s="28">
        <f t="shared" si="8"/>
        <v>6420.3701611155248</v>
      </c>
      <c r="W63" s="28">
        <f t="shared" si="8"/>
        <v>16570.33658794851</v>
      </c>
      <c r="X63" s="28">
        <f t="shared" si="8"/>
        <v>145368.58562832253</v>
      </c>
      <c r="Y63" s="28">
        <f t="shared" si="8"/>
        <v>343878.90892803477</v>
      </c>
      <c r="Z63" s="28">
        <f t="shared" si="8"/>
        <v>16878.356636874491</v>
      </c>
      <c r="AA63" s="28">
        <f t="shared" si="8"/>
        <v>7680.7569838114505</v>
      </c>
      <c r="AH63" s="28">
        <f t="shared" ref="AH63:BB63" si="9">+AH3+AH5+AH8+AH9+AH11+AH12+AH14+AH15+AH16+AH17+AH18+AH19+AH20+AH21+AH22+AH23+AH24+AH25+AH26+AH28+AH30+AH31+AH33+AH34+AH35+AH36+AH37+AH39+AH40+AH41+AH42+AH43+AH44+AH46+AH47+AH49+AH50</f>
        <v>39168.797304215157</v>
      </c>
      <c r="AI63" s="28">
        <f t="shared" si="9"/>
        <v>29645.562749455108</v>
      </c>
      <c r="AJ63" s="28">
        <f t="shared" si="9"/>
        <v>1063.125030163565</v>
      </c>
      <c r="AK63" s="28">
        <f t="shared" si="9"/>
        <v>4205.2491921583596</v>
      </c>
      <c r="AL63" s="28">
        <f t="shared" si="9"/>
        <v>29010.944229955516</v>
      </c>
      <c r="AM63" s="28">
        <f t="shared" si="9"/>
        <v>1929.3389942942699</v>
      </c>
      <c r="AN63" s="28">
        <f t="shared" si="9"/>
        <v>11830.48070003147</v>
      </c>
      <c r="AO63" s="28">
        <f t="shared" si="9"/>
        <v>3890734.8115832596</v>
      </c>
      <c r="AP63" s="28">
        <f t="shared" si="9"/>
        <v>2183.9310658151844</v>
      </c>
      <c r="AQ63" s="28">
        <f t="shared" si="9"/>
        <v>724.47564550806419</v>
      </c>
      <c r="AR63" s="28">
        <f t="shared" si="9"/>
        <v>332360.55778381001</v>
      </c>
      <c r="AS63" s="28">
        <f t="shared" si="9"/>
        <v>960.88576390614583</v>
      </c>
      <c r="AT63" s="28">
        <f t="shared" si="9"/>
        <v>19278.456872121111</v>
      </c>
      <c r="AU63" s="28">
        <f t="shared" si="9"/>
        <v>2444.6802126767652</v>
      </c>
      <c r="AV63" s="28">
        <f t="shared" si="9"/>
        <v>6366.7747889492575</v>
      </c>
      <c r="AW63" s="28">
        <f t="shared" si="9"/>
        <v>48227.145134713704</v>
      </c>
      <c r="AX63" s="28">
        <f t="shared" si="9"/>
        <v>114065.64855219149</v>
      </c>
      <c r="AY63" s="28">
        <f t="shared" si="9"/>
        <v>5593.1743725060605</v>
      </c>
      <c r="AZ63" s="28">
        <f t="shared" si="9"/>
        <v>2523.6443057878296</v>
      </c>
      <c r="BA63" s="28">
        <f t="shared" si="9"/>
        <v>4542317.6842815187</v>
      </c>
      <c r="BB63" s="28">
        <f t="shared" si="9"/>
        <v>651582.87269825907</v>
      </c>
    </row>
    <row r="64" spans="1:60" x14ac:dyDescent="0.3"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2:3" x14ac:dyDescent="0.3">
      <c r="B65" s="28">
        <f>+B62+B54+B55+B56</f>
        <v>18361667.46836352</v>
      </c>
      <c r="C65" s="28">
        <f>+C62+C54+C55+C56</f>
        <v>2490380.7345961467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8"/>
  <sheetViews>
    <sheetView zoomScale="85" zoomScaleNormal="85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09375" defaultRowHeight="14.4" x14ac:dyDescent="0.3"/>
  <cols>
    <col min="1" max="1" width="21.33203125" style="30" customWidth="1"/>
    <col min="2" max="8" width="9.109375" style="30"/>
    <col min="9" max="9" width="16.5546875" style="30" bestFit="1" customWidth="1"/>
    <col min="10" max="10" width="5.6640625" style="30" bestFit="1" customWidth="1"/>
    <col min="11" max="11" width="5.88671875" style="28" bestFit="1" customWidth="1"/>
    <col min="12" max="12" width="14.6640625" style="28" bestFit="1" customWidth="1"/>
    <col min="13" max="13" width="6.6640625" style="28" bestFit="1" customWidth="1"/>
    <col min="14" max="14" width="9.109375" style="28" bestFit="1"/>
    <col min="15" max="15" width="9.33203125" style="28" bestFit="1" customWidth="1"/>
    <col min="16" max="16" width="4.5546875" style="28" customWidth="1"/>
    <col min="17" max="17" width="6.88671875" style="28" bestFit="1" customWidth="1"/>
    <col min="18" max="18" width="7.6640625" style="28" bestFit="1" customWidth="1"/>
    <col min="19" max="19" width="5.6640625" style="28" customWidth="1"/>
    <col min="20" max="20" width="7.6640625" style="28" bestFit="1" customWidth="1"/>
    <col min="21" max="21" width="6.5546875" style="28" bestFit="1" customWidth="1"/>
    <col min="22" max="22" width="15.5546875" style="28" bestFit="1" customWidth="1"/>
    <col min="23" max="23" width="5.109375" style="28" bestFit="1" customWidth="1"/>
    <col min="24" max="24" width="5.33203125" style="28" bestFit="1" customWidth="1"/>
    <col min="25" max="25" width="5.109375" style="28" customWidth="1"/>
    <col min="26" max="26" width="6.6640625" style="28" bestFit="1" customWidth="1"/>
    <col min="27" max="27" width="6.33203125" style="28" bestFit="1" customWidth="1"/>
    <col min="28" max="28" width="9.33203125" style="28" bestFit="1" customWidth="1"/>
    <col min="29" max="29" width="10.109375" style="28" bestFit="1" customWidth="1"/>
    <col min="30" max="30" width="6" style="28" customWidth="1"/>
    <col min="31" max="31" width="5.88671875" style="28" bestFit="1" customWidth="1"/>
    <col min="32" max="32" width="6.88671875" style="28" bestFit="1" customWidth="1"/>
    <col min="33" max="33" width="5.6640625" style="28" customWidth="1"/>
    <col min="34" max="34" width="6.6640625" style="28" customWidth="1"/>
    <col min="35" max="35" width="5.6640625" style="28" bestFit="1" customWidth="1"/>
    <col min="36" max="36" width="5.88671875" style="28" bestFit="1" customWidth="1"/>
    <col min="37" max="37" width="6.6640625" style="28" bestFit="1" customWidth="1"/>
    <col min="38" max="38" width="9.33203125" style="28" bestFit="1" customWidth="1"/>
    <col min="39" max="39" width="7.33203125" style="28" bestFit="1" customWidth="1"/>
    <col min="40" max="16384" width="9.109375" style="30"/>
  </cols>
  <sheetData>
    <row r="1" spans="1:50" x14ac:dyDescent="0.3">
      <c r="B1" s="30" t="s">
        <v>490</v>
      </c>
      <c r="I1" s="30" t="s">
        <v>489</v>
      </c>
    </row>
    <row r="2" spans="1:50" x14ac:dyDescent="0.3">
      <c r="A2" s="30" t="s">
        <v>52</v>
      </c>
      <c r="B2" s="30" t="s">
        <v>57</v>
      </c>
      <c r="C2" s="30" t="s">
        <v>62</v>
      </c>
      <c r="D2" s="30" t="s">
        <v>63</v>
      </c>
      <c r="E2" s="30" t="s">
        <v>64</v>
      </c>
      <c r="F2" s="30" t="s">
        <v>68</v>
      </c>
      <c r="G2" s="30" t="s">
        <v>226</v>
      </c>
      <c r="I2" s="30" t="s">
        <v>227</v>
      </c>
      <c r="J2" s="30" t="s">
        <v>391</v>
      </c>
      <c r="K2" s="28" t="s">
        <v>131</v>
      </c>
      <c r="L2" s="28" t="s">
        <v>132</v>
      </c>
      <c r="M2" s="28" t="s">
        <v>133</v>
      </c>
      <c r="N2" s="28" t="s">
        <v>392</v>
      </c>
      <c r="O2" s="28" t="s">
        <v>134</v>
      </c>
      <c r="P2" s="28" t="s">
        <v>135</v>
      </c>
      <c r="Q2" s="28" t="s">
        <v>136</v>
      </c>
      <c r="R2" s="28" t="s">
        <v>137</v>
      </c>
      <c r="S2" s="28" t="s">
        <v>393</v>
      </c>
      <c r="T2" s="28" t="s">
        <v>138</v>
      </c>
      <c r="U2" s="28" t="s">
        <v>139</v>
      </c>
      <c r="V2" s="28" t="s">
        <v>140</v>
      </c>
      <c r="W2" s="28" t="s">
        <v>142</v>
      </c>
      <c r="X2" s="28" t="s">
        <v>143</v>
      </c>
      <c r="Y2" s="28" t="s">
        <v>394</v>
      </c>
      <c r="Z2" s="28" t="s">
        <v>144</v>
      </c>
      <c r="AA2" s="28" t="s">
        <v>403</v>
      </c>
      <c r="AB2" s="28" t="s">
        <v>57</v>
      </c>
      <c r="AC2" s="28" t="s">
        <v>128</v>
      </c>
      <c r="AD2" s="28" t="s">
        <v>147</v>
      </c>
      <c r="AE2" s="28" t="s">
        <v>148</v>
      </c>
      <c r="AF2" s="28" t="s">
        <v>150</v>
      </c>
      <c r="AG2" s="28" t="s">
        <v>395</v>
      </c>
      <c r="AH2" s="28" t="s">
        <v>404</v>
      </c>
      <c r="AI2" s="28" t="s">
        <v>170</v>
      </c>
      <c r="AJ2" s="28" t="s">
        <v>171</v>
      </c>
      <c r="AK2" s="28" t="s">
        <v>173</v>
      </c>
      <c r="AL2" s="28" t="s">
        <v>174</v>
      </c>
      <c r="AM2" s="28" t="s">
        <v>405</v>
      </c>
      <c r="AQ2" s="30" t="s">
        <v>57</v>
      </c>
      <c r="AR2" s="30" t="s">
        <v>62</v>
      </c>
      <c r="AS2" s="30" t="s">
        <v>63</v>
      </c>
      <c r="AT2" s="30" t="s">
        <v>64</v>
      </c>
      <c r="AU2" s="30" t="s">
        <v>68</v>
      </c>
      <c r="AV2" s="30" t="s">
        <v>226</v>
      </c>
    </row>
    <row r="3" spans="1:50" x14ac:dyDescent="0.3">
      <c r="A3" s="28" t="s">
        <v>0</v>
      </c>
      <c r="B3" s="28">
        <v>45199.364646000002</v>
      </c>
      <c r="C3" s="28">
        <v>3084.0189999999998</v>
      </c>
      <c r="D3" s="28">
        <v>2.5511834025</v>
      </c>
      <c r="E3" s="28">
        <v>13.436877676</v>
      </c>
      <c r="F3" s="28">
        <v>162.15632664</v>
      </c>
      <c r="G3" s="39"/>
      <c r="H3" s="28"/>
      <c r="I3" s="30" t="s">
        <v>0</v>
      </c>
      <c r="J3" s="28">
        <v>87.767754562918199</v>
      </c>
      <c r="K3" s="28">
        <v>2.55239287463605</v>
      </c>
      <c r="L3" s="28">
        <v>2.55239287463605</v>
      </c>
      <c r="M3" s="28">
        <v>704.10060505142303</v>
      </c>
      <c r="N3" s="28">
        <v>13.4602974390294</v>
      </c>
      <c r="O3" s="28">
        <v>24942.398562983799</v>
      </c>
      <c r="P3" s="28">
        <v>0</v>
      </c>
      <c r="Q3" s="28">
        <v>0</v>
      </c>
      <c r="R3" s="28">
        <v>6303.4284705979398</v>
      </c>
      <c r="S3" s="28">
        <v>0</v>
      </c>
      <c r="T3" s="28">
        <v>589.476993245274</v>
      </c>
      <c r="U3" s="28">
        <v>0</v>
      </c>
      <c r="V3" s="28">
        <v>0</v>
      </c>
      <c r="W3" s="28">
        <v>0.51647687926686303</v>
      </c>
      <c r="X3" s="28">
        <v>3.6139593538700301</v>
      </c>
      <c r="Y3" s="28">
        <v>59.254444332530603</v>
      </c>
      <c r="Z3" s="28">
        <v>162.43399605337501</v>
      </c>
      <c r="AA3" s="28">
        <v>0</v>
      </c>
      <c r="AB3" s="28">
        <v>45261.658967498297</v>
      </c>
      <c r="AC3" s="28">
        <v>4991.1838146026103</v>
      </c>
      <c r="AD3" s="28">
        <v>0</v>
      </c>
      <c r="AE3" s="28">
        <v>28.941979370657499</v>
      </c>
      <c r="AF3" s="28">
        <v>645.11861503663999</v>
      </c>
      <c r="AG3" s="28">
        <v>0</v>
      </c>
      <c r="AH3" s="28">
        <v>255.686418285515</v>
      </c>
      <c r="AI3" s="28">
        <v>15.494329879774201</v>
      </c>
      <c r="AJ3" s="28">
        <v>57.126162351978202</v>
      </c>
      <c r="AK3" s="28">
        <v>485.33971557514502</v>
      </c>
      <c r="AL3" s="28">
        <v>3088.93666252197</v>
      </c>
      <c r="AM3" s="28">
        <v>6.3925598264240397</v>
      </c>
      <c r="AO3" s="37"/>
      <c r="AQ3" s="25">
        <f t="shared" ref="AQ3:AQ34" si="0">IF(B3=0,"",(AB3-B3)/B3)</f>
        <v>1.3782123263497692E-3</v>
      </c>
      <c r="AR3" s="25">
        <f t="shared" ref="AR3:AR34" si="1">IF(C3=0,"",(AL3-C3)/C3)</f>
        <v>1.594562978363692E-3</v>
      </c>
      <c r="AS3" s="25">
        <f t="shared" ref="AS3:AS34" si="2">IF(D3=0,"",(L3-D3)/D3)</f>
        <v>4.7408278639036392E-4</v>
      </c>
      <c r="AT3" s="25">
        <f t="shared" ref="AT3:AT34" si="3">IF(E3=0,"",(N3-E3)/E3)</f>
        <v>1.7429468061044354E-3</v>
      </c>
      <c r="AU3" s="25">
        <f t="shared" ref="AU3:AU34" si="4">IF(F3=0,"",(Z3-F3)/F3)</f>
        <v>1.7123563361882059E-3</v>
      </c>
      <c r="AV3" s="25" t="str">
        <f t="shared" ref="AV3:AV34" si="5">IF(G3=0,"",(P3-G3)/G3)</f>
        <v/>
      </c>
      <c r="AW3" s="25"/>
      <c r="AX3" s="25"/>
    </row>
    <row r="4" spans="1:50" x14ac:dyDescent="0.3">
      <c r="A4" s="28" t="s">
        <v>2</v>
      </c>
      <c r="B4" s="28">
        <v>26929.452613000001</v>
      </c>
      <c r="C4" s="28">
        <v>1772.222</v>
      </c>
      <c r="D4" s="28">
        <v>14.073360579999999</v>
      </c>
      <c r="E4" s="28">
        <v>0.52615217079999999</v>
      </c>
      <c r="F4" s="28">
        <v>305.14235940999998</v>
      </c>
      <c r="G4" s="39"/>
      <c r="H4" s="28"/>
      <c r="I4" s="30" t="s">
        <v>2</v>
      </c>
      <c r="J4" s="28">
        <v>103.70240223546701</v>
      </c>
      <c r="K4" s="28">
        <v>14.0704875341877</v>
      </c>
      <c r="L4" s="28">
        <v>14.0704875341877</v>
      </c>
      <c r="M4" s="28">
        <v>27.516837314142101</v>
      </c>
      <c r="N4" s="28">
        <v>0.52670365461425195</v>
      </c>
      <c r="O4" s="28">
        <v>96212.991053467602</v>
      </c>
      <c r="P4" s="28">
        <v>0</v>
      </c>
      <c r="Q4" s="28">
        <v>0</v>
      </c>
      <c r="R4" s="28">
        <v>1824.9383287432599</v>
      </c>
      <c r="S4" s="28">
        <v>0</v>
      </c>
      <c r="T4" s="28">
        <v>1039.6232481111599</v>
      </c>
      <c r="U4" s="28">
        <v>0</v>
      </c>
      <c r="V4" s="28">
        <v>0</v>
      </c>
      <c r="W4" s="28">
        <v>0.987141032136444</v>
      </c>
      <c r="X4" s="28">
        <v>6.6754629867940798</v>
      </c>
      <c r="Y4" s="28">
        <v>2.5257958046440301</v>
      </c>
      <c r="Z4" s="28">
        <v>305.02383448157099</v>
      </c>
      <c r="AA4" s="28">
        <v>0</v>
      </c>
      <c r="AB4" s="28">
        <v>26964.051312907501</v>
      </c>
      <c r="AC4" s="28">
        <v>3122.5379625744999</v>
      </c>
      <c r="AD4" s="28">
        <v>0</v>
      </c>
      <c r="AE4" s="28">
        <v>7.1462303081840997</v>
      </c>
      <c r="AF4" s="28">
        <v>161.83744876062701</v>
      </c>
      <c r="AG4" s="28">
        <v>0</v>
      </c>
      <c r="AH4" s="28">
        <v>166.655172476102</v>
      </c>
      <c r="AI4" s="28">
        <v>8.5521990245383197</v>
      </c>
      <c r="AJ4" s="28">
        <v>49.858726236123601</v>
      </c>
      <c r="AK4" s="28">
        <v>56.2696446248912</v>
      </c>
      <c r="AL4" s="28">
        <v>1773.2153601525499</v>
      </c>
      <c r="AM4" s="28">
        <v>7.7871121419638696</v>
      </c>
      <c r="AO4" s="37"/>
      <c r="AQ4" s="25">
        <f t="shared" si="0"/>
        <v>1.2847903150767022E-3</v>
      </c>
      <c r="AR4" s="25">
        <f t="shared" si="1"/>
        <v>5.6051677078263319E-4</v>
      </c>
      <c r="AS4" s="25">
        <f t="shared" si="2"/>
        <v>-2.0414781501313376E-4</v>
      </c>
      <c r="AT4" s="25">
        <f t="shared" si="3"/>
        <v>1.0481450896865955E-3</v>
      </c>
      <c r="AU4" s="25">
        <f t="shared" si="4"/>
        <v>-3.8842502449731143E-4</v>
      </c>
      <c r="AV4" s="25" t="str">
        <f t="shared" si="5"/>
        <v/>
      </c>
      <c r="AW4" s="25"/>
      <c r="AX4" s="25"/>
    </row>
    <row r="5" spans="1:50" x14ac:dyDescent="0.3">
      <c r="A5" s="28" t="s">
        <v>3</v>
      </c>
      <c r="B5" s="28">
        <v>58435.516770000002</v>
      </c>
      <c r="C5" s="28">
        <v>2902.252</v>
      </c>
      <c r="D5" s="28">
        <v>2.2907758610000002</v>
      </c>
      <c r="E5" s="28">
        <v>12.378223026000001</v>
      </c>
      <c r="F5" s="28">
        <v>144.63326309999999</v>
      </c>
      <c r="G5" s="39"/>
      <c r="H5" s="28"/>
      <c r="I5" s="30" t="s">
        <v>3</v>
      </c>
      <c r="J5" s="28">
        <v>79.198502176427496</v>
      </c>
      <c r="K5" s="28">
        <v>2.2922684182505102</v>
      </c>
      <c r="L5" s="28">
        <v>2.2922684182505102</v>
      </c>
      <c r="M5" s="28">
        <v>649.49848788155498</v>
      </c>
      <c r="N5" s="28">
        <v>12.4061271711056</v>
      </c>
      <c r="O5" s="28">
        <v>22214.327834891501</v>
      </c>
      <c r="P5" s="28">
        <v>0</v>
      </c>
      <c r="Q5" s="28">
        <v>0</v>
      </c>
      <c r="R5" s="28">
        <v>5955.38883195582</v>
      </c>
      <c r="S5" s="28">
        <v>0</v>
      </c>
      <c r="T5" s="28">
        <v>601.06659738661097</v>
      </c>
      <c r="U5" s="28">
        <v>0</v>
      </c>
      <c r="V5" s="28">
        <v>0</v>
      </c>
      <c r="W5" s="28">
        <v>0.56665825440430095</v>
      </c>
      <c r="X5" s="28">
        <v>3.2896788293639898</v>
      </c>
      <c r="Y5" s="28">
        <v>54.689962298838601</v>
      </c>
      <c r="Z5" s="28">
        <v>144.966375685705</v>
      </c>
      <c r="AA5" s="28">
        <v>0</v>
      </c>
      <c r="AB5" s="28">
        <v>58505.993280246003</v>
      </c>
      <c r="AC5" s="28">
        <v>20811.9646865658</v>
      </c>
      <c r="AD5" s="28">
        <v>0</v>
      </c>
      <c r="AE5" s="28">
        <v>27.261469323223402</v>
      </c>
      <c r="AF5" s="28">
        <v>600.05873395824301</v>
      </c>
      <c r="AG5" s="28">
        <v>0</v>
      </c>
      <c r="AH5" s="28">
        <v>233.25276045906301</v>
      </c>
      <c r="AI5" s="28">
        <v>14.875472367241301</v>
      </c>
      <c r="AJ5" s="28">
        <v>54.066500533977397</v>
      </c>
      <c r="AK5" s="28">
        <v>447.64424103369601</v>
      </c>
      <c r="AL5" s="28">
        <v>2907.76069644669</v>
      </c>
      <c r="AM5" s="28">
        <v>6.11031106695334</v>
      </c>
      <c r="AO5" s="37"/>
      <c r="AQ5" s="25">
        <f t="shared" si="0"/>
        <v>1.2060560792744152E-3</v>
      </c>
      <c r="AR5" s="25">
        <f t="shared" si="1"/>
        <v>1.8980765442456445E-3</v>
      </c>
      <c r="AS5" s="25">
        <f t="shared" si="2"/>
        <v>6.5155097708182418E-4</v>
      </c>
      <c r="AT5" s="25">
        <f t="shared" si="3"/>
        <v>2.2542932896739928E-3</v>
      </c>
      <c r="AU5" s="25">
        <f t="shared" si="4"/>
        <v>2.3031533588141087E-3</v>
      </c>
      <c r="AV5" s="25" t="str">
        <f t="shared" si="5"/>
        <v/>
      </c>
      <c r="AW5" s="25"/>
      <c r="AX5" s="25"/>
    </row>
    <row r="6" spans="1:50" x14ac:dyDescent="0.3">
      <c r="A6" s="28" t="s">
        <v>4</v>
      </c>
      <c r="B6" s="28">
        <v>273648.00098999997</v>
      </c>
      <c r="C6" s="28">
        <v>44296.253818999998</v>
      </c>
      <c r="D6" s="28">
        <v>94.907110516000003</v>
      </c>
      <c r="E6" s="28">
        <v>35.299121577000001</v>
      </c>
      <c r="F6" s="28">
        <v>2499.0562036000001</v>
      </c>
      <c r="G6" s="28">
        <v>69.627300345999998</v>
      </c>
      <c r="H6" s="28"/>
      <c r="I6" s="30" t="s">
        <v>4</v>
      </c>
      <c r="J6" s="28">
        <v>927.30521812669895</v>
      </c>
      <c r="K6" s="28">
        <v>95.110807830045701</v>
      </c>
      <c r="L6" s="28">
        <v>95.110807830045701</v>
      </c>
      <c r="M6" s="28">
        <v>2488.4825307819401</v>
      </c>
      <c r="N6" s="28">
        <v>35.441452000827198</v>
      </c>
      <c r="O6" s="28">
        <v>903566.45926791499</v>
      </c>
      <c r="P6" s="28">
        <v>69.820085416917195</v>
      </c>
      <c r="Q6" s="28">
        <v>0</v>
      </c>
      <c r="R6" s="28">
        <v>77181.491992455107</v>
      </c>
      <c r="S6" s="28">
        <v>0</v>
      </c>
      <c r="T6" s="28">
        <v>29191.198291510798</v>
      </c>
      <c r="U6" s="28">
        <v>0</v>
      </c>
      <c r="V6" s="28">
        <v>0</v>
      </c>
      <c r="W6" s="28">
        <v>40.124566369745999</v>
      </c>
      <c r="X6" s="28">
        <v>69.490604402159505</v>
      </c>
      <c r="Y6" s="28">
        <v>230.58930414397699</v>
      </c>
      <c r="Z6" s="28">
        <v>2505.1542160404601</v>
      </c>
      <c r="AA6" s="28">
        <v>0</v>
      </c>
      <c r="AB6" s="28">
        <v>274457.11624070001</v>
      </c>
      <c r="AC6" s="28">
        <v>27481.890305982499</v>
      </c>
      <c r="AD6" s="28">
        <v>0</v>
      </c>
      <c r="AE6" s="28">
        <v>343.545390376802</v>
      </c>
      <c r="AF6" s="28">
        <v>4903.8844639957897</v>
      </c>
      <c r="AG6" s="28">
        <v>0</v>
      </c>
      <c r="AH6" s="28">
        <v>1872.51231920546</v>
      </c>
      <c r="AI6" s="28">
        <v>184.084485304476</v>
      </c>
      <c r="AJ6" s="28">
        <v>699.42119563987001</v>
      </c>
      <c r="AK6" s="28">
        <v>2001.4457187452799</v>
      </c>
      <c r="AL6" s="28">
        <v>44453.309665613902</v>
      </c>
      <c r="AM6" s="28">
        <v>150.83350206599201</v>
      </c>
      <c r="AO6" s="37"/>
      <c r="AQ6" s="25">
        <f t="shared" si="0"/>
        <v>2.9567738400164845E-3</v>
      </c>
      <c r="AR6" s="25">
        <f t="shared" si="1"/>
        <v>3.5455785325696908E-3</v>
      </c>
      <c r="AS6" s="25">
        <f t="shared" si="2"/>
        <v>2.1462808522798448E-3</v>
      </c>
      <c r="AT6" s="25">
        <f t="shared" si="3"/>
        <v>4.0321236752796589E-3</v>
      </c>
      <c r="AU6" s="25">
        <f t="shared" si="4"/>
        <v>2.4401261691015873E-3</v>
      </c>
      <c r="AV6" s="25">
        <f t="shared" si="5"/>
        <v>2.768814386873921E-3</v>
      </c>
      <c r="AW6" s="25"/>
      <c r="AX6" s="25"/>
    </row>
    <row r="7" spans="1:50" x14ac:dyDescent="0.3">
      <c r="A7" s="28" t="s">
        <v>5</v>
      </c>
      <c r="B7" s="28">
        <v>46916.846447000004</v>
      </c>
      <c r="C7" s="28">
        <v>2803.201</v>
      </c>
      <c r="D7" s="28">
        <v>10.428725675999999</v>
      </c>
      <c r="E7" s="28">
        <v>2.3828269832000002</v>
      </c>
      <c r="F7" s="28">
        <v>65.626958533999996</v>
      </c>
      <c r="G7" s="39"/>
      <c r="H7" s="28"/>
      <c r="I7" s="30" t="s">
        <v>5</v>
      </c>
      <c r="J7" s="28">
        <v>23.2309105806942</v>
      </c>
      <c r="K7" s="28">
        <v>10.417659642042</v>
      </c>
      <c r="L7" s="28">
        <v>10.417659642042</v>
      </c>
      <c r="M7" s="28">
        <v>98.460008634575303</v>
      </c>
      <c r="N7" s="28">
        <v>2.38043779476182</v>
      </c>
      <c r="O7" s="28">
        <v>36439.2252181187</v>
      </c>
      <c r="P7" s="28">
        <v>0</v>
      </c>
      <c r="Q7" s="28">
        <v>0</v>
      </c>
      <c r="R7" s="28">
        <v>5262.58287324722</v>
      </c>
      <c r="S7" s="28">
        <v>0</v>
      </c>
      <c r="T7" s="28">
        <v>2014.67884756032</v>
      </c>
      <c r="U7" s="28">
        <v>0</v>
      </c>
      <c r="V7" s="28">
        <v>0</v>
      </c>
      <c r="W7" s="28">
        <v>2.5653302220682401</v>
      </c>
      <c r="X7" s="28">
        <v>3.1905298905494202</v>
      </c>
      <c r="Y7" s="28">
        <v>8.3034037602666704</v>
      </c>
      <c r="Z7" s="28">
        <v>65.574780826835195</v>
      </c>
      <c r="AA7" s="28">
        <v>0</v>
      </c>
      <c r="AB7" s="28">
        <v>46874.470155312898</v>
      </c>
      <c r="AC7" s="28">
        <v>8590.0877512750394</v>
      </c>
      <c r="AD7" s="28">
        <v>0</v>
      </c>
      <c r="AE7" s="28">
        <v>19.433300253614998</v>
      </c>
      <c r="AF7" s="28">
        <v>304.781759949025</v>
      </c>
      <c r="AG7" s="28">
        <v>0</v>
      </c>
      <c r="AH7" s="28">
        <v>59.437373931040803</v>
      </c>
      <c r="AI7" s="28">
        <v>30.222804720051599</v>
      </c>
      <c r="AJ7" s="28">
        <v>99.6191927828404</v>
      </c>
      <c r="AK7" s="28">
        <v>95.243939257408897</v>
      </c>
      <c r="AL7" s="28">
        <v>2801.4719999570102</v>
      </c>
      <c r="AM7" s="28">
        <v>11.2395675139772</v>
      </c>
      <c r="AO7" s="37"/>
      <c r="AQ7" s="25">
        <f t="shared" si="0"/>
        <v>-9.032212285405045E-4</v>
      </c>
      <c r="AR7" s="25">
        <f t="shared" si="1"/>
        <v>-6.167948866277552E-4</v>
      </c>
      <c r="AS7" s="25">
        <f t="shared" si="2"/>
        <v>-1.0611108491870025E-3</v>
      </c>
      <c r="AT7" s="25">
        <f t="shared" si="3"/>
        <v>-1.0026697091417029E-3</v>
      </c>
      <c r="AU7" s="25">
        <f t="shared" si="4"/>
        <v>-7.9506514289809014E-4</v>
      </c>
      <c r="AV7" s="25" t="str">
        <f t="shared" si="5"/>
        <v/>
      </c>
      <c r="AW7" s="25"/>
      <c r="AX7" s="25"/>
    </row>
    <row r="8" spans="1:50" x14ac:dyDescent="0.3">
      <c r="A8" s="28" t="s">
        <v>6</v>
      </c>
      <c r="B8" s="28">
        <v>1649.479435</v>
      </c>
      <c r="C8" s="28">
        <v>99.625</v>
      </c>
      <c r="D8" s="28">
        <v>0.45803347999999999</v>
      </c>
      <c r="E8" s="28">
        <v>1.9869058200000001E-2</v>
      </c>
      <c r="F8" s="28">
        <v>10.887687282</v>
      </c>
      <c r="G8" s="39"/>
      <c r="H8" s="28"/>
      <c r="I8" s="30" t="s">
        <v>6</v>
      </c>
      <c r="J8" s="28">
        <v>3.71568798517808</v>
      </c>
      <c r="K8" s="28">
        <v>0.45774050251223902</v>
      </c>
      <c r="L8" s="28">
        <v>0.45774050251223902</v>
      </c>
      <c r="M8" s="28">
        <v>2.23065779925594</v>
      </c>
      <c r="N8" s="28">
        <v>1.9847412852579901E-2</v>
      </c>
      <c r="O8" s="28">
        <v>3664.6890568756598</v>
      </c>
      <c r="P8" s="28">
        <v>0</v>
      </c>
      <c r="Q8" s="28">
        <v>0</v>
      </c>
      <c r="R8" s="28">
        <v>138.08750147170801</v>
      </c>
      <c r="S8" s="28">
        <v>0</v>
      </c>
      <c r="T8" s="28">
        <v>66.667408750469704</v>
      </c>
      <c r="U8" s="28">
        <v>0</v>
      </c>
      <c r="V8" s="28">
        <v>0</v>
      </c>
      <c r="W8" s="28">
        <v>8.2758379601553106E-2</v>
      </c>
      <c r="X8" s="28">
        <v>0.25733815922741199</v>
      </c>
      <c r="Y8" s="28">
        <v>0.22948270834599299</v>
      </c>
      <c r="Z8" s="28">
        <v>10.8807073159448</v>
      </c>
      <c r="AA8" s="28">
        <v>0</v>
      </c>
      <c r="AB8" s="28">
        <v>1647.91143894575</v>
      </c>
      <c r="AC8" s="28">
        <v>197.39585159575799</v>
      </c>
      <c r="AD8" s="28">
        <v>0</v>
      </c>
      <c r="AE8" s="28">
        <v>0.60197992841812797</v>
      </c>
      <c r="AF8" s="28">
        <v>9.1370772422857502</v>
      </c>
      <c r="AG8" s="28">
        <v>0</v>
      </c>
      <c r="AH8" s="28">
        <v>6.1663993676602296</v>
      </c>
      <c r="AI8" s="28">
        <v>0.36743005698142001</v>
      </c>
      <c r="AJ8" s="28">
        <v>1.8706738291078</v>
      </c>
      <c r="AK8" s="28">
        <v>2.8342916902078401</v>
      </c>
      <c r="AL8" s="28">
        <v>99.487740987780896</v>
      </c>
      <c r="AM8" s="28">
        <v>0.38802685490606598</v>
      </c>
      <c r="AO8" s="37"/>
      <c r="AQ8" s="25">
        <f t="shared" si="0"/>
        <v>-9.5060054765095541E-4</v>
      </c>
      <c r="AR8" s="25">
        <f t="shared" si="1"/>
        <v>-1.3777567098529906E-3</v>
      </c>
      <c r="AS8" s="25">
        <f t="shared" si="2"/>
        <v>-6.3964207979069635E-4</v>
      </c>
      <c r="AT8" s="25">
        <f t="shared" si="3"/>
        <v>-1.0893997693408701E-3</v>
      </c>
      <c r="AU8" s="25">
        <f t="shared" si="4"/>
        <v>-6.4108803590816452E-4</v>
      </c>
      <c r="AV8" s="25" t="str">
        <f t="shared" si="5"/>
        <v/>
      </c>
      <c r="AW8" s="25"/>
      <c r="AX8" s="25"/>
    </row>
    <row r="9" spans="1:50" x14ac:dyDescent="0.3">
      <c r="A9" s="28" t="s">
        <v>7</v>
      </c>
      <c r="B9" s="28">
        <v>5563.4474118999997</v>
      </c>
      <c r="C9" s="28">
        <v>435.79745897999999</v>
      </c>
      <c r="D9" s="28">
        <v>0.37211728869999999</v>
      </c>
      <c r="E9" s="28">
        <v>2.0030437818000002</v>
      </c>
      <c r="F9" s="28">
        <v>32.012416154999997</v>
      </c>
      <c r="G9" s="39"/>
      <c r="H9" s="28"/>
      <c r="I9" s="30" t="s">
        <v>7</v>
      </c>
      <c r="J9" s="28">
        <v>15.886883071830701</v>
      </c>
      <c r="K9" s="28">
        <v>0.37168317125633699</v>
      </c>
      <c r="L9" s="28">
        <v>0.37168317125633699</v>
      </c>
      <c r="M9" s="28">
        <v>106.428329810165</v>
      </c>
      <c r="N9" s="28">
        <v>2.0010840370453802</v>
      </c>
      <c r="O9" s="28">
        <v>5478.6786355944996</v>
      </c>
      <c r="P9" s="28">
        <v>0</v>
      </c>
      <c r="Q9" s="28">
        <v>0</v>
      </c>
      <c r="R9" s="28">
        <v>850.70367458009503</v>
      </c>
      <c r="S9" s="28">
        <v>0</v>
      </c>
      <c r="T9" s="28">
        <v>54.903858123692501</v>
      </c>
      <c r="U9" s="28">
        <v>0</v>
      </c>
      <c r="V9" s="28">
        <v>0</v>
      </c>
      <c r="W9" s="28">
        <v>2.8560474414446799E-2</v>
      </c>
      <c r="X9" s="28">
        <v>0.64534768053369496</v>
      </c>
      <c r="Y9" s="28">
        <v>8.9817150603460103</v>
      </c>
      <c r="Z9" s="28">
        <v>31.9794655205114</v>
      </c>
      <c r="AA9" s="28">
        <v>0</v>
      </c>
      <c r="AB9" s="28">
        <v>5558.9454911622197</v>
      </c>
      <c r="AC9" s="28">
        <v>313.17645722647501</v>
      </c>
      <c r="AD9" s="28">
        <v>0</v>
      </c>
      <c r="AE9" s="28">
        <v>4.0751503903944499</v>
      </c>
      <c r="AF9" s="28">
        <v>93.932513874898703</v>
      </c>
      <c r="AG9" s="28">
        <v>0</v>
      </c>
      <c r="AH9" s="28">
        <v>42.454599945954897</v>
      </c>
      <c r="AI9" s="28">
        <v>1.4177271953857</v>
      </c>
      <c r="AJ9" s="28">
        <v>6.2311705595780298</v>
      </c>
      <c r="AK9" s="28">
        <v>73.354242120458295</v>
      </c>
      <c r="AL9" s="28">
        <v>435.39165947408702</v>
      </c>
      <c r="AM9" s="28">
        <v>0.81906503642790596</v>
      </c>
      <c r="AO9" s="37"/>
      <c r="AQ9" s="25">
        <f t="shared" si="0"/>
        <v>-8.091962419111841E-4</v>
      </c>
      <c r="AR9" s="25">
        <f t="shared" si="1"/>
        <v>-9.3116537866640007E-4</v>
      </c>
      <c r="AS9" s="25">
        <f t="shared" si="2"/>
        <v>-1.1666145509648472E-3</v>
      </c>
      <c r="AT9" s="25">
        <f t="shared" si="3"/>
        <v>-9.7838338454036612E-4</v>
      </c>
      <c r="AU9" s="25">
        <f t="shared" si="4"/>
        <v>-1.0293079512978226E-3</v>
      </c>
      <c r="AV9" s="25" t="str">
        <f t="shared" si="5"/>
        <v/>
      </c>
      <c r="AW9" s="25"/>
      <c r="AX9" s="25"/>
    </row>
    <row r="10" spans="1:50" x14ac:dyDescent="0.3">
      <c r="A10" s="28" t="s">
        <v>8</v>
      </c>
      <c r="B10" s="28">
        <v>0</v>
      </c>
      <c r="C10" s="28"/>
      <c r="D10" s="28"/>
      <c r="E10" s="28"/>
      <c r="F10" s="28"/>
      <c r="G10" s="39"/>
      <c r="H10" s="28"/>
      <c r="I10" s="30" t="s">
        <v>8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O10" s="37"/>
      <c r="AQ10" s="25" t="str">
        <f t="shared" si="0"/>
        <v/>
      </c>
      <c r="AR10" s="25" t="str">
        <f t="shared" si="1"/>
        <v/>
      </c>
      <c r="AS10" s="25" t="str">
        <f t="shared" si="2"/>
        <v/>
      </c>
      <c r="AT10" s="25" t="str">
        <f t="shared" si="3"/>
        <v/>
      </c>
      <c r="AU10" s="25" t="str">
        <f t="shared" si="4"/>
        <v/>
      </c>
      <c r="AV10" s="25" t="str">
        <f t="shared" si="5"/>
        <v/>
      </c>
      <c r="AW10" s="25"/>
      <c r="AX10" s="25"/>
    </row>
    <row r="11" spans="1:50" x14ac:dyDescent="0.3">
      <c r="A11" s="28" t="s">
        <v>9</v>
      </c>
      <c r="B11" s="28">
        <v>32926.335221000001</v>
      </c>
      <c r="C11" s="28">
        <v>1701.9380000000001</v>
      </c>
      <c r="D11" s="28">
        <v>8.5357872809999993</v>
      </c>
      <c r="E11" s="28">
        <v>2.4982985134</v>
      </c>
      <c r="F11" s="28">
        <v>231.00489267</v>
      </c>
      <c r="G11" s="39"/>
      <c r="H11" s="28"/>
      <c r="I11" s="30" t="s">
        <v>9</v>
      </c>
      <c r="J11" s="28">
        <v>84.455802510354403</v>
      </c>
      <c r="K11" s="28">
        <v>8.5356351999905602</v>
      </c>
      <c r="L11" s="28">
        <v>8.5356351999905602</v>
      </c>
      <c r="M11" s="28">
        <v>143.25477517830899</v>
      </c>
      <c r="N11" s="28">
        <v>2.5081508241813602</v>
      </c>
      <c r="O11" s="28">
        <v>67957.458042221595</v>
      </c>
      <c r="P11" s="28">
        <v>0</v>
      </c>
      <c r="Q11" s="28">
        <v>0</v>
      </c>
      <c r="R11" s="28">
        <v>2292.2573922868501</v>
      </c>
      <c r="S11" s="28">
        <v>0</v>
      </c>
      <c r="T11" s="28">
        <v>795.17295576704396</v>
      </c>
      <c r="U11" s="28">
        <v>0</v>
      </c>
      <c r="V11" s="28">
        <v>0</v>
      </c>
      <c r="W11" s="28">
        <v>0.81223372456048704</v>
      </c>
      <c r="X11" s="28">
        <v>4.9967694641992102</v>
      </c>
      <c r="Y11" s="28">
        <v>12.4532951087055</v>
      </c>
      <c r="Z11" s="28">
        <v>231.11501333787899</v>
      </c>
      <c r="AA11" s="28">
        <v>0</v>
      </c>
      <c r="AB11" s="28">
        <v>32938.812028266897</v>
      </c>
      <c r="AC11" s="28">
        <v>9625.1822461024003</v>
      </c>
      <c r="AD11" s="28">
        <v>0</v>
      </c>
      <c r="AE11" s="28">
        <v>10.344565899467</v>
      </c>
      <c r="AF11" s="28">
        <v>215.498214001875</v>
      </c>
      <c r="AG11" s="28">
        <v>0</v>
      </c>
      <c r="AH11" s="28">
        <v>155.16214857402801</v>
      </c>
      <c r="AI11" s="28">
        <v>5.4439981740448697</v>
      </c>
      <c r="AJ11" s="28">
        <v>33.098811872731403</v>
      </c>
      <c r="AK11" s="28">
        <v>120.80227734913601</v>
      </c>
      <c r="AL11" s="28">
        <v>1704.1328022509099</v>
      </c>
      <c r="AM11" s="28">
        <v>5.9554268991265298</v>
      </c>
      <c r="AO11" s="37"/>
      <c r="AQ11" s="25">
        <f t="shared" si="0"/>
        <v>3.7893094336651916E-4</v>
      </c>
      <c r="AR11" s="25">
        <f t="shared" si="1"/>
        <v>1.2895900149769192E-3</v>
      </c>
      <c r="AS11" s="25">
        <f t="shared" si="2"/>
        <v>-1.781686966094004E-5</v>
      </c>
      <c r="AT11" s="25">
        <f t="shared" si="3"/>
        <v>3.9436083112229471E-3</v>
      </c>
      <c r="AU11" s="25">
        <f t="shared" si="4"/>
        <v>4.7670275121098753E-4</v>
      </c>
      <c r="AV11" s="25" t="str">
        <f t="shared" si="5"/>
        <v/>
      </c>
      <c r="AW11" s="25"/>
      <c r="AX11" s="25"/>
    </row>
    <row r="12" spans="1:50" x14ac:dyDescent="0.3">
      <c r="A12" s="28" t="s">
        <v>10</v>
      </c>
      <c r="B12" s="28">
        <v>62821.907937000004</v>
      </c>
      <c r="C12" s="28">
        <v>4261.4309999999996</v>
      </c>
      <c r="D12" s="28">
        <v>6.3966589734000001</v>
      </c>
      <c r="E12" s="28">
        <v>18.918622783</v>
      </c>
      <c r="F12" s="28">
        <v>299.78593165000001</v>
      </c>
      <c r="G12" s="39"/>
      <c r="H12" s="28"/>
      <c r="I12" s="30" t="s">
        <v>10</v>
      </c>
      <c r="J12" s="28">
        <v>148.02479141495999</v>
      </c>
      <c r="K12" s="28">
        <v>6.4025284611580302</v>
      </c>
      <c r="L12" s="28">
        <v>6.4025284611580302</v>
      </c>
      <c r="M12" s="28">
        <v>985.724184819725</v>
      </c>
      <c r="N12" s="28">
        <v>18.958882975318101</v>
      </c>
      <c r="O12" s="28">
        <v>54122.914895430702</v>
      </c>
      <c r="P12" s="28">
        <v>0</v>
      </c>
      <c r="Q12" s="28">
        <v>0</v>
      </c>
      <c r="R12" s="28">
        <v>8315.7808859849392</v>
      </c>
      <c r="S12" s="28">
        <v>0</v>
      </c>
      <c r="T12" s="28">
        <v>672.27178423353803</v>
      </c>
      <c r="U12" s="28">
        <v>0</v>
      </c>
      <c r="V12" s="28">
        <v>0</v>
      </c>
      <c r="W12" s="28">
        <v>0.367264164124114</v>
      </c>
      <c r="X12" s="28">
        <v>6.3337280643858396</v>
      </c>
      <c r="Y12" s="28">
        <v>82.756208982936997</v>
      </c>
      <c r="Z12" s="28">
        <v>300.33316682399197</v>
      </c>
      <c r="AA12" s="28">
        <v>0</v>
      </c>
      <c r="AB12" s="28">
        <v>62922.931729420103</v>
      </c>
      <c r="AC12" s="28">
        <v>8061.5799481122103</v>
      </c>
      <c r="AD12" s="28">
        <v>0</v>
      </c>
      <c r="AE12" s="28">
        <v>38.276392719171199</v>
      </c>
      <c r="AF12" s="28">
        <v>899.06645556544197</v>
      </c>
      <c r="AG12" s="28">
        <v>0</v>
      </c>
      <c r="AH12" s="28">
        <v>396.67390330355801</v>
      </c>
      <c r="AI12" s="28">
        <v>20.5187591889995</v>
      </c>
      <c r="AJ12" s="28">
        <v>82.505371176365699</v>
      </c>
      <c r="AK12" s="28">
        <v>686.26415457970404</v>
      </c>
      <c r="AL12" s="28">
        <v>4270.0567691793804</v>
      </c>
      <c r="AM12" s="28">
        <v>9.05106930008224</v>
      </c>
      <c r="AO12" s="37"/>
      <c r="AQ12" s="25">
        <f t="shared" si="0"/>
        <v>1.6080981259182605E-3</v>
      </c>
      <c r="AR12" s="25">
        <f t="shared" si="1"/>
        <v>2.0241485030218181E-3</v>
      </c>
      <c r="AS12" s="25">
        <f t="shared" si="2"/>
        <v>9.175864748203539E-4</v>
      </c>
      <c r="AT12" s="25">
        <f t="shared" si="3"/>
        <v>2.128072047309817E-3</v>
      </c>
      <c r="AU12" s="25">
        <f t="shared" si="4"/>
        <v>1.8254197953186857E-3</v>
      </c>
      <c r="AV12" s="25" t="str">
        <f t="shared" si="5"/>
        <v/>
      </c>
      <c r="AW12" s="25"/>
      <c r="AX12" s="25"/>
    </row>
    <row r="13" spans="1:50" x14ac:dyDescent="0.3">
      <c r="A13" s="28" t="s">
        <v>12</v>
      </c>
      <c r="B13" s="28">
        <v>63008.816562</v>
      </c>
      <c r="C13" s="28">
        <v>2142.3416616999998</v>
      </c>
      <c r="D13" s="28">
        <v>12.48061534</v>
      </c>
      <c r="E13" s="28">
        <v>0.19605366269999999</v>
      </c>
      <c r="F13" s="28">
        <v>310.31177133</v>
      </c>
      <c r="G13" s="39"/>
      <c r="H13" s="28"/>
      <c r="I13" s="30" t="s">
        <v>12</v>
      </c>
      <c r="J13" s="28">
        <v>1.4378061958554501E-2</v>
      </c>
      <c r="K13" s="28">
        <v>12.483478393172399</v>
      </c>
      <c r="L13" s="28">
        <v>12.483478393172399</v>
      </c>
      <c r="M13" s="28">
        <v>49.5306077708278</v>
      </c>
      <c r="N13" s="28">
        <v>0.19598583968220901</v>
      </c>
      <c r="O13" s="28">
        <v>12731.633499941399</v>
      </c>
      <c r="P13" s="28">
        <v>0</v>
      </c>
      <c r="Q13" s="28">
        <v>0</v>
      </c>
      <c r="R13" s="28">
        <v>3637.7272043062699</v>
      </c>
      <c r="S13" s="28">
        <v>0</v>
      </c>
      <c r="T13" s="28">
        <v>1484.7647583307</v>
      </c>
      <c r="U13" s="28">
        <v>0</v>
      </c>
      <c r="V13" s="28">
        <v>0</v>
      </c>
      <c r="W13" s="28">
        <v>2.26592990431649</v>
      </c>
      <c r="X13" s="28">
        <v>1.1014529148654399</v>
      </c>
      <c r="Y13" s="28">
        <v>5.4038400066785899</v>
      </c>
      <c r="Z13" s="28">
        <v>310.38669895928598</v>
      </c>
      <c r="AA13" s="28">
        <v>0</v>
      </c>
      <c r="AB13" s="28">
        <v>62977.863344981401</v>
      </c>
      <c r="AC13" s="28">
        <v>10985.5729526746</v>
      </c>
      <c r="AD13" s="28">
        <v>0</v>
      </c>
      <c r="AE13" s="28">
        <v>16.081521032577999</v>
      </c>
      <c r="AF13" s="28">
        <v>170.45651044530601</v>
      </c>
      <c r="AG13" s="28">
        <v>0</v>
      </c>
      <c r="AH13" s="28">
        <v>9.3615675934807197</v>
      </c>
      <c r="AI13" s="28">
        <v>8.5720182589474998</v>
      </c>
      <c r="AJ13" s="28">
        <v>23.2102947124616</v>
      </c>
      <c r="AK13" s="28">
        <v>37.903585238739197</v>
      </c>
      <c r="AL13" s="28">
        <v>2141.5853193901999</v>
      </c>
      <c r="AM13" s="28">
        <v>6.1521256723645301</v>
      </c>
      <c r="AO13" s="37"/>
      <c r="AQ13" s="25">
        <f t="shared" si="0"/>
        <v>-4.9125215656354627E-4</v>
      </c>
      <c r="AR13" s="25">
        <f t="shared" si="1"/>
        <v>-3.5304467224885674E-4</v>
      </c>
      <c r="AS13" s="25">
        <f t="shared" si="2"/>
        <v>2.2940000107394003E-4</v>
      </c>
      <c r="AT13" s="25">
        <f t="shared" si="3"/>
        <v>-3.4594109009209313E-4</v>
      </c>
      <c r="AU13" s="25">
        <f t="shared" si="4"/>
        <v>2.4145919107367302E-4</v>
      </c>
      <c r="AV13" s="25" t="str">
        <f t="shared" si="5"/>
        <v/>
      </c>
      <c r="AW13" s="25"/>
      <c r="AX13" s="25"/>
    </row>
    <row r="14" spans="1:50" x14ac:dyDescent="0.3">
      <c r="A14" s="28" t="s">
        <v>13</v>
      </c>
      <c r="B14" s="28">
        <v>70722.702199000007</v>
      </c>
      <c r="C14" s="28">
        <v>4456.3590000000004</v>
      </c>
      <c r="D14" s="28">
        <v>58.554275122999996</v>
      </c>
      <c r="E14" s="28">
        <v>13.154547643000001</v>
      </c>
      <c r="F14" s="28">
        <v>59.746895575000003</v>
      </c>
      <c r="G14" s="39"/>
      <c r="H14" s="28"/>
      <c r="I14" s="30" t="s">
        <v>13</v>
      </c>
      <c r="J14" s="28">
        <v>21.224068950953701</v>
      </c>
      <c r="K14" s="28">
        <v>58.514249616859097</v>
      </c>
      <c r="L14" s="28">
        <v>58.514249616859097</v>
      </c>
      <c r="M14" s="28">
        <v>201.312149602923</v>
      </c>
      <c r="N14" s="28">
        <v>13.1457486794435</v>
      </c>
      <c r="O14" s="28">
        <v>46398.438901620502</v>
      </c>
      <c r="P14" s="28">
        <v>0</v>
      </c>
      <c r="Q14" s="28">
        <v>0</v>
      </c>
      <c r="R14" s="28">
        <v>8601.5549333932195</v>
      </c>
      <c r="S14" s="28">
        <v>0</v>
      </c>
      <c r="T14" s="28">
        <v>2468.3869598659799</v>
      </c>
      <c r="U14" s="28">
        <v>0</v>
      </c>
      <c r="V14" s="28">
        <v>0</v>
      </c>
      <c r="W14" s="28">
        <v>0.74464224513543598</v>
      </c>
      <c r="X14" s="28">
        <v>6.2548715566646802</v>
      </c>
      <c r="Y14" s="28">
        <v>7.2529831246036096</v>
      </c>
      <c r="Z14" s="28">
        <v>59.704081362249099</v>
      </c>
      <c r="AA14" s="28">
        <v>0</v>
      </c>
      <c r="AB14" s="28">
        <v>70640.830149217596</v>
      </c>
      <c r="AC14" s="28">
        <v>25309.468945117998</v>
      </c>
      <c r="AD14" s="28">
        <v>0</v>
      </c>
      <c r="AE14" s="28">
        <v>9.6892729472576704</v>
      </c>
      <c r="AF14" s="28">
        <v>679.50526816159095</v>
      </c>
      <c r="AG14" s="28">
        <v>0</v>
      </c>
      <c r="AH14" s="28">
        <v>109.665932823725</v>
      </c>
      <c r="AI14" s="28">
        <v>151.049599326893</v>
      </c>
      <c r="AJ14" s="28">
        <v>506.40473706433198</v>
      </c>
      <c r="AK14" s="28">
        <v>269.23168935372399</v>
      </c>
      <c r="AL14" s="28">
        <v>4453.7415292750602</v>
      </c>
      <c r="AM14" s="28">
        <v>26.947758311831901</v>
      </c>
      <c r="AO14" s="37"/>
      <c r="AQ14" s="25">
        <f t="shared" si="0"/>
        <v>-1.1576487780690066E-3</v>
      </c>
      <c r="AR14" s="25">
        <f t="shared" si="1"/>
        <v>-5.8735634291137142E-4</v>
      </c>
      <c r="AS14" s="25">
        <f t="shared" si="2"/>
        <v>-6.835624906434526E-4</v>
      </c>
      <c r="AT14" s="25">
        <f t="shared" si="3"/>
        <v>-6.6889138230330047E-4</v>
      </c>
      <c r="AU14" s="25">
        <f t="shared" si="4"/>
        <v>-7.1659309389824808E-4</v>
      </c>
      <c r="AV14" s="25" t="str">
        <f t="shared" si="5"/>
        <v/>
      </c>
      <c r="AW14" s="25"/>
      <c r="AX14" s="25"/>
    </row>
    <row r="15" spans="1:50" x14ac:dyDescent="0.3">
      <c r="A15" s="28" t="s">
        <v>14</v>
      </c>
      <c r="B15" s="28">
        <v>62210.642641999999</v>
      </c>
      <c r="C15" s="28">
        <v>3729.31</v>
      </c>
      <c r="D15" s="28">
        <v>46.850603835000001</v>
      </c>
      <c r="E15" s="28">
        <v>11.839843934999999</v>
      </c>
      <c r="F15" s="28">
        <v>133.09267666</v>
      </c>
      <c r="G15" s="39"/>
      <c r="H15" s="28"/>
      <c r="I15" s="30" t="s">
        <v>14</v>
      </c>
      <c r="J15" s="28">
        <v>50.7751807583209</v>
      </c>
      <c r="K15" s="28">
        <v>46.856164407491498</v>
      </c>
      <c r="L15" s="28">
        <v>46.856164407491498</v>
      </c>
      <c r="M15" s="28">
        <v>248.896856623877</v>
      </c>
      <c r="N15" s="28">
        <v>11.842509832612899</v>
      </c>
      <c r="O15" s="28">
        <v>55661.550552704299</v>
      </c>
      <c r="P15" s="28">
        <v>0</v>
      </c>
      <c r="Q15" s="28">
        <v>0</v>
      </c>
      <c r="R15" s="28">
        <v>6887.0480077755301</v>
      </c>
      <c r="S15" s="28">
        <v>0</v>
      </c>
      <c r="T15" s="28">
        <v>1802.65622102882</v>
      </c>
      <c r="U15" s="28">
        <v>0</v>
      </c>
      <c r="V15" s="28">
        <v>0</v>
      </c>
      <c r="W15" s="28">
        <v>0.31752586906256902</v>
      </c>
      <c r="X15" s="28">
        <v>6.3512076428382098</v>
      </c>
      <c r="Y15" s="28">
        <v>13.4938520758867</v>
      </c>
      <c r="Z15" s="28">
        <v>133.093799996906</v>
      </c>
      <c r="AA15" s="28">
        <v>0</v>
      </c>
      <c r="AB15" s="28">
        <v>62213.024595027397</v>
      </c>
      <c r="AC15" s="28">
        <v>12608.1013645196</v>
      </c>
      <c r="AD15" s="28">
        <v>0</v>
      </c>
      <c r="AE15" s="28">
        <v>9.3183360307822003</v>
      </c>
      <c r="AF15" s="28">
        <v>596.622530259207</v>
      </c>
      <c r="AG15" s="28">
        <v>0</v>
      </c>
      <c r="AH15" s="28">
        <v>152.72641662901401</v>
      </c>
      <c r="AI15" s="28">
        <v>114.573074671068</v>
      </c>
      <c r="AJ15" s="28">
        <v>390.64036685616298</v>
      </c>
      <c r="AK15" s="28">
        <v>275.70464048043698</v>
      </c>
      <c r="AL15" s="28">
        <v>3730.0866618495702</v>
      </c>
      <c r="AM15" s="28">
        <v>21.238279783687599</v>
      </c>
      <c r="AO15" s="37"/>
      <c r="AQ15" s="25">
        <f t="shared" si="0"/>
        <v>3.8288513447851249E-5</v>
      </c>
      <c r="AR15" s="25">
        <f t="shared" si="1"/>
        <v>2.0825886010287318E-4</v>
      </c>
      <c r="AS15" s="25">
        <f t="shared" si="2"/>
        <v>1.1868731748005408E-4</v>
      </c>
      <c r="AT15" s="25">
        <f t="shared" si="3"/>
        <v>2.2516323927372154E-4</v>
      </c>
      <c r="AU15" s="25">
        <f t="shared" si="4"/>
        <v>8.4402608332445503E-6</v>
      </c>
      <c r="AV15" s="25" t="str">
        <f t="shared" si="5"/>
        <v/>
      </c>
      <c r="AW15" s="25"/>
      <c r="AX15" s="25"/>
    </row>
    <row r="16" spans="1:50" x14ac:dyDescent="0.3">
      <c r="A16" s="28" t="s">
        <v>15</v>
      </c>
      <c r="B16" s="28">
        <v>280013.91284</v>
      </c>
      <c r="C16" s="28">
        <v>19413.431</v>
      </c>
      <c r="D16" s="28">
        <v>248.00020133999999</v>
      </c>
      <c r="E16" s="28">
        <v>59.411176390999998</v>
      </c>
      <c r="F16" s="28">
        <v>184.36705954999999</v>
      </c>
      <c r="G16" s="39"/>
      <c r="H16" s="28"/>
      <c r="I16" s="30" t="s">
        <v>15</v>
      </c>
      <c r="J16" s="28">
        <v>73.662501067111705</v>
      </c>
      <c r="K16" s="28">
        <v>248.26574000877699</v>
      </c>
      <c r="L16" s="28">
        <v>248.26574000877699</v>
      </c>
      <c r="M16" s="28">
        <v>1014.69891322336</v>
      </c>
      <c r="N16" s="28">
        <v>59.480003431303402</v>
      </c>
      <c r="O16" s="28">
        <v>172799.42997669199</v>
      </c>
      <c r="P16" s="28">
        <v>0</v>
      </c>
      <c r="Q16" s="28">
        <v>0</v>
      </c>
      <c r="R16" s="28">
        <v>38186.965635971101</v>
      </c>
      <c r="S16" s="28">
        <v>0</v>
      </c>
      <c r="T16" s="28">
        <v>10556.601732777201</v>
      </c>
      <c r="U16" s="28">
        <v>0</v>
      </c>
      <c r="V16" s="28">
        <v>0</v>
      </c>
      <c r="W16" s="28">
        <v>3.1893891564047498</v>
      </c>
      <c r="X16" s="28">
        <v>25.521126400292399</v>
      </c>
      <c r="Y16" s="28">
        <v>43.596007775895302</v>
      </c>
      <c r="Z16" s="28">
        <v>184.42405735676201</v>
      </c>
      <c r="AA16" s="28">
        <v>0</v>
      </c>
      <c r="AB16" s="28">
        <v>280171.63671058201</v>
      </c>
      <c r="AC16" s="28">
        <v>36009.937113640903</v>
      </c>
      <c r="AD16" s="28">
        <v>0</v>
      </c>
      <c r="AE16" s="28">
        <v>47.006836634376</v>
      </c>
      <c r="AF16" s="28">
        <v>3030.8761304699001</v>
      </c>
      <c r="AG16" s="28">
        <v>0</v>
      </c>
      <c r="AH16" s="28">
        <v>470.03841853481401</v>
      </c>
      <c r="AI16" s="28">
        <v>653.36996087795205</v>
      </c>
      <c r="AJ16" s="28">
        <v>2183.5503380456498</v>
      </c>
      <c r="AK16" s="28">
        <v>1249.9696434038899</v>
      </c>
      <c r="AL16" s="28">
        <v>19435.607096623</v>
      </c>
      <c r="AM16" s="28">
        <v>115.555035604284</v>
      </c>
      <c r="AO16" s="37"/>
      <c r="AQ16" s="25">
        <f t="shared" si="0"/>
        <v>5.6327154955378568E-4</v>
      </c>
      <c r="AR16" s="25">
        <f t="shared" si="1"/>
        <v>1.1423069226145274E-3</v>
      </c>
      <c r="AS16" s="25">
        <f t="shared" si="2"/>
        <v>1.0707195693480625E-3</v>
      </c>
      <c r="AT16" s="25">
        <f t="shared" si="3"/>
        <v>1.1584864075142316E-3</v>
      </c>
      <c r="AU16" s="25">
        <f t="shared" si="4"/>
        <v>3.0915396113129971E-4</v>
      </c>
      <c r="AV16" s="25" t="str">
        <f t="shared" si="5"/>
        <v/>
      </c>
      <c r="AW16" s="25"/>
      <c r="AX16" s="25"/>
    </row>
    <row r="17" spans="1:50" x14ac:dyDescent="0.3">
      <c r="A17" s="28" t="s">
        <v>16</v>
      </c>
      <c r="B17" s="28">
        <v>170988.51754999999</v>
      </c>
      <c r="C17" s="28">
        <v>6525.4759999999997</v>
      </c>
      <c r="D17" s="28">
        <v>33.781090712999998</v>
      </c>
      <c r="E17" s="28">
        <v>7.1506039701999997</v>
      </c>
      <c r="F17" s="28">
        <v>102.41111282</v>
      </c>
      <c r="G17" s="39"/>
      <c r="H17" s="28"/>
      <c r="I17" s="30" t="s">
        <v>16</v>
      </c>
      <c r="J17" s="28">
        <v>34.774728832221001</v>
      </c>
      <c r="K17" s="28">
        <v>33.7296843957294</v>
      </c>
      <c r="L17" s="28">
        <v>33.7296843957294</v>
      </c>
      <c r="M17" s="28">
        <v>204.283399912134</v>
      </c>
      <c r="N17" s="28">
        <v>7.1399756768658103</v>
      </c>
      <c r="O17" s="28">
        <v>73681.592856695293</v>
      </c>
      <c r="P17" s="28">
        <v>0</v>
      </c>
      <c r="Q17" s="28">
        <v>0</v>
      </c>
      <c r="R17" s="28">
        <v>12457.1170900255</v>
      </c>
      <c r="S17" s="28">
        <v>0</v>
      </c>
      <c r="T17" s="28">
        <v>4653.1392666765596</v>
      </c>
      <c r="U17" s="28">
        <v>0</v>
      </c>
      <c r="V17" s="28">
        <v>0</v>
      </c>
      <c r="W17" s="28">
        <v>5.4201423717710302</v>
      </c>
      <c r="X17" s="28">
        <v>7.0956411137858302</v>
      </c>
      <c r="Y17" s="28">
        <v>14.9245071933634</v>
      </c>
      <c r="Z17" s="28">
        <v>102.240935387202</v>
      </c>
      <c r="AA17" s="28">
        <v>0</v>
      </c>
      <c r="AB17" s="28">
        <v>170604.326957235</v>
      </c>
      <c r="AC17" s="28">
        <v>87588.362060833795</v>
      </c>
      <c r="AD17" s="28">
        <v>0</v>
      </c>
      <c r="AE17" s="28">
        <v>40.382942563209198</v>
      </c>
      <c r="AF17" s="28">
        <v>738.169216888444</v>
      </c>
      <c r="AG17" s="28">
        <v>0</v>
      </c>
      <c r="AH17" s="28">
        <v>112.573376395617</v>
      </c>
      <c r="AI17" s="28">
        <v>97.058588944565301</v>
      </c>
      <c r="AJ17" s="28">
        <v>318.73717087321</v>
      </c>
      <c r="AK17" s="28">
        <v>224.37644801541001</v>
      </c>
      <c r="AL17" s="28">
        <v>6516.8565922055504</v>
      </c>
      <c r="AM17" s="28">
        <v>28.593459479032902</v>
      </c>
      <c r="AO17" s="37"/>
      <c r="AQ17" s="25">
        <f t="shared" si="0"/>
        <v>-2.2468794879904686E-3</v>
      </c>
      <c r="AR17" s="25">
        <f t="shared" si="1"/>
        <v>-1.3208856786001844E-3</v>
      </c>
      <c r="AS17" s="25">
        <f t="shared" si="2"/>
        <v>-1.5217482972157169E-3</v>
      </c>
      <c r="AT17" s="25">
        <f t="shared" si="3"/>
        <v>-1.4863490382746223E-3</v>
      </c>
      <c r="AU17" s="25">
        <f t="shared" si="4"/>
        <v>-1.6617086575077705E-3</v>
      </c>
      <c r="AV17" s="25" t="str">
        <f t="shared" si="5"/>
        <v/>
      </c>
      <c r="AW17" s="25"/>
      <c r="AX17" s="25"/>
    </row>
    <row r="18" spans="1:50" x14ac:dyDescent="0.3">
      <c r="A18" s="28" t="s">
        <v>17</v>
      </c>
      <c r="B18" s="28">
        <v>34129.133930999997</v>
      </c>
      <c r="C18" s="28">
        <v>1682.865</v>
      </c>
      <c r="D18" s="28">
        <v>6.8689335290000004</v>
      </c>
      <c r="E18" s="28">
        <v>4.3840244619000002</v>
      </c>
      <c r="F18" s="28">
        <v>94.190412187999996</v>
      </c>
      <c r="G18" s="39"/>
      <c r="H18" s="28"/>
      <c r="I18" s="30" t="s">
        <v>17</v>
      </c>
      <c r="J18" s="28">
        <v>40.283090307698998</v>
      </c>
      <c r="K18" s="28">
        <v>6.8680400740321303</v>
      </c>
      <c r="L18" s="28">
        <v>6.8680400740321303</v>
      </c>
      <c r="M18" s="28">
        <v>203.64945213020599</v>
      </c>
      <c r="N18" s="28">
        <v>4.38768173736766</v>
      </c>
      <c r="O18" s="28">
        <v>27213.563362492001</v>
      </c>
      <c r="P18" s="28">
        <v>0</v>
      </c>
      <c r="Q18" s="28">
        <v>0</v>
      </c>
      <c r="R18" s="28">
        <v>3099.1618981879301</v>
      </c>
      <c r="S18" s="28">
        <v>0</v>
      </c>
      <c r="T18" s="28">
        <v>744.66862608347503</v>
      </c>
      <c r="U18" s="28">
        <v>0</v>
      </c>
      <c r="V18" s="28">
        <v>0</v>
      </c>
      <c r="W18" s="28">
        <v>0.74139655111200098</v>
      </c>
      <c r="X18" s="28">
        <v>2.60271966451326</v>
      </c>
      <c r="Y18" s="28">
        <v>16.7452657386659</v>
      </c>
      <c r="Z18" s="28">
        <v>94.240634389932097</v>
      </c>
      <c r="AA18" s="28">
        <v>0</v>
      </c>
      <c r="AB18" s="28">
        <v>34200.6831092059</v>
      </c>
      <c r="AC18" s="28">
        <v>10047.176432943599</v>
      </c>
      <c r="AD18" s="28">
        <v>0</v>
      </c>
      <c r="AE18" s="28">
        <v>11.9315531728701</v>
      </c>
      <c r="AF18" s="28">
        <v>263.94027709166897</v>
      </c>
      <c r="AG18" s="28">
        <v>0</v>
      </c>
      <c r="AH18" s="28">
        <v>100.24829914152301</v>
      </c>
      <c r="AI18" s="28">
        <v>16.877118904415099</v>
      </c>
      <c r="AJ18" s="28">
        <v>60.336425115367099</v>
      </c>
      <c r="AK18" s="28">
        <v>155.791564211966</v>
      </c>
      <c r="AL18" s="28">
        <v>1683.51172001543</v>
      </c>
      <c r="AM18" s="28">
        <v>5.7575595894145</v>
      </c>
      <c r="AO18" s="37"/>
      <c r="AQ18" s="25">
        <f t="shared" si="0"/>
        <v>2.0964252521191071E-3</v>
      </c>
      <c r="AR18" s="25">
        <f t="shared" si="1"/>
        <v>3.8429702645785118E-4</v>
      </c>
      <c r="AS18" s="25">
        <f t="shared" si="2"/>
        <v>-1.3007186109721306E-4</v>
      </c>
      <c r="AT18" s="25">
        <f t="shared" si="3"/>
        <v>8.3422788797003701E-4</v>
      </c>
      <c r="AU18" s="25">
        <f t="shared" si="4"/>
        <v>5.3319866391347435E-4</v>
      </c>
      <c r="AV18" s="25" t="str">
        <f t="shared" si="5"/>
        <v/>
      </c>
      <c r="AW18" s="25"/>
      <c r="AX18" s="25"/>
    </row>
    <row r="19" spans="1:50" x14ac:dyDescent="0.3">
      <c r="A19" s="28" t="s">
        <v>18</v>
      </c>
      <c r="B19" s="28">
        <v>35684.895757999999</v>
      </c>
      <c r="C19" s="28">
        <v>705.88099999999997</v>
      </c>
      <c r="D19" s="28">
        <v>0.86650112369999999</v>
      </c>
      <c r="E19" s="28">
        <v>2.0860612127999998</v>
      </c>
      <c r="F19" s="28">
        <v>41.163423194000003</v>
      </c>
      <c r="G19" s="39"/>
      <c r="H19" s="28"/>
      <c r="I19" s="30" t="s">
        <v>18</v>
      </c>
      <c r="J19" s="28">
        <v>19.127551213472501</v>
      </c>
      <c r="K19" s="28">
        <v>0.86845110665066005</v>
      </c>
      <c r="L19" s="28">
        <v>0.86845110665066005</v>
      </c>
      <c r="M19" s="28">
        <v>114.97413612395501</v>
      </c>
      <c r="N19" s="28">
        <v>2.0916609226278999</v>
      </c>
      <c r="O19" s="28">
        <v>9822.3748547740997</v>
      </c>
      <c r="P19" s="28">
        <v>0</v>
      </c>
      <c r="Q19" s="28">
        <v>0</v>
      </c>
      <c r="R19" s="28">
        <v>1346.17999059973</v>
      </c>
      <c r="S19" s="28">
        <v>0</v>
      </c>
      <c r="T19" s="28">
        <v>259.334688150933</v>
      </c>
      <c r="U19" s="28">
        <v>0</v>
      </c>
      <c r="V19" s="28">
        <v>0</v>
      </c>
      <c r="W19" s="28">
        <v>0.31929495676437503</v>
      </c>
      <c r="X19" s="28">
        <v>0.97975634928565902</v>
      </c>
      <c r="Y19" s="28">
        <v>9.8392642575199094</v>
      </c>
      <c r="Z19" s="28">
        <v>41.266749868020398</v>
      </c>
      <c r="AA19" s="28">
        <v>0</v>
      </c>
      <c r="AB19" s="28">
        <v>35704.420087512401</v>
      </c>
      <c r="AC19" s="28">
        <v>25874.2437574379</v>
      </c>
      <c r="AD19" s="28">
        <v>0</v>
      </c>
      <c r="AE19" s="28">
        <v>6.21392754082573</v>
      </c>
      <c r="AF19" s="28">
        <v>120.546727820754</v>
      </c>
      <c r="AG19" s="28">
        <v>0</v>
      </c>
      <c r="AH19" s="28">
        <v>49.113461841007002</v>
      </c>
      <c r="AI19" s="28">
        <v>2.8382789590356201</v>
      </c>
      <c r="AJ19" s="28">
        <v>10.982511488574699</v>
      </c>
      <c r="AK19" s="28">
        <v>80.879288878374894</v>
      </c>
      <c r="AL19" s="28">
        <v>707.92436586804195</v>
      </c>
      <c r="AM19" s="28">
        <v>1.7932457839162701</v>
      </c>
      <c r="AO19" s="37"/>
      <c r="AQ19" s="25">
        <f t="shared" si="0"/>
        <v>5.471314711077681E-4</v>
      </c>
      <c r="AR19" s="25">
        <f t="shared" si="1"/>
        <v>2.8947738613760311E-3</v>
      </c>
      <c r="AS19" s="25">
        <f t="shared" si="2"/>
        <v>2.2504101810434472E-3</v>
      </c>
      <c r="AT19" s="25">
        <f t="shared" si="3"/>
        <v>2.6843458828247793E-3</v>
      </c>
      <c r="AU19" s="25">
        <f t="shared" si="4"/>
        <v>2.5101574651219759E-3</v>
      </c>
      <c r="AV19" s="25" t="str">
        <f t="shared" si="5"/>
        <v/>
      </c>
      <c r="AW19" s="25"/>
      <c r="AX19" s="25"/>
    </row>
    <row r="20" spans="1:50" x14ac:dyDescent="0.3">
      <c r="A20" s="28" t="s">
        <v>19</v>
      </c>
      <c r="B20" s="28">
        <v>2128.6888054000001</v>
      </c>
      <c r="C20" s="28">
        <v>92.090999999999994</v>
      </c>
      <c r="D20" s="28">
        <v>0.56731324299999997</v>
      </c>
      <c r="E20" s="28">
        <v>0.20030734219999999</v>
      </c>
      <c r="F20" s="28">
        <v>15.576945574</v>
      </c>
      <c r="G20" s="39"/>
      <c r="H20" s="28"/>
      <c r="I20" s="30" t="s">
        <v>19</v>
      </c>
      <c r="J20" s="28">
        <v>5.7738265558045203</v>
      </c>
      <c r="K20" s="28">
        <v>0.56727613584240999</v>
      </c>
      <c r="L20" s="28">
        <v>0.56727613584240999</v>
      </c>
      <c r="M20" s="28">
        <v>10.6318029401891</v>
      </c>
      <c r="N20" s="28">
        <v>0.20031107892656</v>
      </c>
      <c r="O20" s="28">
        <v>4316.8930981187796</v>
      </c>
      <c r="P20" s="28">
        <v>0</v>
      </c>
      <c r="Q20" s="28">
        <v>0</v>
      </c>
      <c r="R20" s="28">
        <v>111.55686238001699</v>
      </c>
      <c r="S20" s="28">
        <v>0</v>
      </c>
      <c r="T20" s="28">
        <v>30.530943026624499</v>
      </c>
      <c r="U20" s="28">
        <v>0</v>
      </c>
      <c r="V20" s="28">
        <v>0</v>
      </c>
      <c r="W20" s="28">
        <v>1.8956010713022199E-2</v>
      </c>
      <c r="X20" s="28">
        <v>0.32023246019023699</v>
      </c>
      <c r="Y20" s="28">
        <v>0.90025537173370296</v>
      </c>
      <c r="Z20" s="28">
        <v>15.575699781836899</v>
      </c>
      <c r="AA20" s="28">
        <v>0</v>
      </c>
      <c r="AB20" s="28">
        <v>2126.5920449357</v>
      </c>
      <c r="AC20" s="28">
        <v>732.58912554671497</v>
      </c>
      <c r="AD20" s="28">
        <v>0</v>
      </c>
      <c r="AE20" s="28">
        <v>0.50715138616142197</v>
      </c>
      <c r="AF20" s="28">
        <v>13.3271816640883</v>
      </c>
      <c r="AG20" s="28">
        <v>0</v>
      </c>
      <c r="AH20" s="28">
        <v>10.7402023083903</v>
      </c>
      <c r="AI20" s="28">
        <v>0.28092123526565999</v>
      </c>
      <c r="AJ20" s="28">
        <v>2.0140156300759999</v>
      </c>
      <c r="AK20" s="28">
        <v>8.7239687869376095</v>
      </c>
      <c r="AL20" s="28">
        <v>92.072934081802501</v>
      </c>
      <c r="AM20" s="28">
        <v>0.31347072430370798</v>
      </c>
      <c r="AO20" s="37"/>
      <c r="AQ20" s="25">
        <f t="shared" si="0"/>
        <v>-9.8500093530868725E-4</v>
      </c>
      <c r="AR20" s="25">
        <f t="shared" si="1"/>
        <v>-1.9617463375892484E-4</v>
      </c>
      <c r="AS20" s="25">
        <f t="shared" si="2"/>
        <v>-6.5408586962912297E-5</v>
      </c>
      <c r="AT20" s="25">
        <f t="shared" si="3"/>
        <v>1.8654965509351077E-5</v>
      </c>
      <c r="AU20" s="25">
        <f t="shared" si="4"/>
        <v>-7.9976665334170727E-5</v>
      </c>
      <c r="AV20" s="25" t="str">
        <f t="shared" si="5"/>
        <v/>
      </c>
      <c r="AW20" s="25"/>
      <c r="AX20" s="25"/>
    </row>
    <row r="21" spans="1:50" x14ac:dyDescent="0.3">
      <c r="A21" s="28" t="s">
        <v>20</v>
      </c>
      <c r="B21" s="28">
        <v>12412.049061</v>
      </c>
      <c r="C21" s="28">
        <v>746.75599999999997</v>
      </c>
      <c r="D21" s="28">
        <v>2.042828562</v>
      </c>
      <c r="E21" s="28">
        <v>2.9433681164999999</v>
      </c>
      <c r="F21" s="28">
        <v>76.897472523000005</v>
      </c>
      <c r="G21" s="39"/>
      <c r="H21" s="28"/>
      <c r="I21" s="30" t="s">
        <v>20</v>
      </c>
      <c r="J21" s="28">
        <v>33.339192272821002</v>
      </c>
      <c r="K21" s="28">
        <v>2.0414540834463302</v>
      </c>
      <c r="L21" s="28">
        <v>2.0414540834463302</v>
      </c>
      <c r="M21" s="28">
        <v>154.365991284019</v>
      </c>
      <c r="N21" s="28">
        <v>2.9433318840503899</v>
      </c>
      <c r="O21" s="28">
        <v>17199.496939962399</v>
      </c>
      <c r="P21" s="28">
        <v>0</v>
      </c>
      <c r="Q21" s="28">
        <v>0</v>
      </c>
      <c r="R21" s="28">
        <v>1290.31991044649</v>
      </c>
      <c r="S21" s="28">
        <v>0</v>
      </c>
      <c r="T21" s="28">
        <v>134.292513401387</v>
      </c>
      <c r="U21" s="28">
        <v>0</v>
      </c>
      <c r="V21" s="28">
        <v>0</v>
      </c>
      <c r="W21" s="28">
        <v>6.00323653735335E-2</v>
      </c>
      <c r="X21" s="28">
        <v>1.5719144620097401</v>
      </c>
      <c r="Y21" s="28">
        <v>12.9873739058211</v>
      </c>
      <c r="Z21" s="28">
        <v>76.867047103920299</v>
      </c>
      <c r="AA21" s="28">
        <v>0</v>
      </c>
      <c r="AB21" s="28">
        <v>12414.2407286253</v>
      </c>
      <c r="AC21" s="28">
        <v>2474.14655663346</v>
      </c>
      <c r="AD21" s="28">
        <v>0</v>
      </c>
      <c r="AE21" s="28">
        <v>6.0161475377987896</v>
      </c>
      <c r="AF21" s="28">
        <v>146.37336530006101</v>
      </c>
      <c r="AG21" s="28">
        <v>0</v>
      </c>
      <c r="AH21" s="28">
        <v>77.702661783678494</v>
      </c>
      <c r="AI21" s="28">
        <v>2.8433344573563302</v>
      </c>
      <c r="AJ21" s="28">
        <v>13.994519008088901</v>
      </c>
      <c r="AK21" s="28">
        <v>110.238352499938</v>
      </c>
      <c r="AL21" s="28">
        <v>746.67463064645005</v>
      </c>
      <c r="AM21" s="28">
        <v>1.78590319678899</v>
      </c>
      <c r="AO21" s="37"/>
      <c r="AQ21" s="25">
        <f t="shared" si="0"/>
        <v>1.7657581069243866E-4</v>
      </c>
      <c r="AR21" s="25">
        <f t="shared" si="1"/>
        <v>-1.089637760525753E-4</v>
      </c>
      <c r="AS21" s="25">
        <f t="shared" si="2"/>
        <v>-6.7283108295887874E-4</v>
      </c>
      <c r="AT21" s="25">
        <f t="shared" si="3"/>
        <v>-1.2309860056857001E-5</v>
      </c>
      <c r="AU21" s="25">
        <f t="shared" si="4"/>
        <v>-3.9566214703097135E-4</v>
      </c>
      <c r="AV21" s="25" t="str">
        <f t="shared" si="5"/>
        <v/>
      </c>
      <c r="AW21" s="25"/>
      <c r="AX21" s="25"/>
    </row>
    <row r="22" spans="1:50" x14ac:dyDescent="0.3">
      <c r="A22" s="28" t="s">
        <v>129</v>
      </c>
      <c r="B22" s="28">
        <v>1001.9751828</v>
      </c>
      <c r="C22" s="28">
        <v>32.759</v>
      </c>
      <c r="D22" s="28">
        <v>0.30227319400000002</v>
      </c>
      <c r="E22" s="28">
        <v>2.8996277599999998E-2</v>
      </c>
      <c r="F22" s="28">
        <v>5.6984252209999999</v>
      </c>
      <c r="G22" s="39"/>
      <c r="H22" s="28"/>
      <c r="I22" s="30" t="s">
        <v>129</v>
      </c>
      <c r="J22" s="28">
        <v>1.96243736670763</v>
      </c>
      <c r="K22" s="28">
        <v>0.302441074164015</v>
      </c>
      <c r="L22" s="28">
        <v>0.302441074164015</v>
      </c>
      <c r="M22" s="28">
        <v>1.03124370097382</v>
      </c>
      <c r="N22" s="28">
        <v>2.90241799578442E-2</v>
      </c>
      <c r="O22" s="28">
        <v>1764.3396825774</v>
      </c>
      <c r="P22" s="28">
        <v>0</v>
      </c>
      <c r="Q22" s="28">
        <v>0</v>
      </c>
      <c r="R22" s="28">
        <v>34.154434186759701</v>
      </c>
      <c r="S22" s="28">
        <v>0</v>
      </c>
      <c r="T22" s="28">
        <v>17.021606188742801</v>
      </c>
      <c r="U22" s="28">
        <v>0</v>
      </c>
      <c r="V22" s="28">
        <v>0</v>
      </c>
      <c r="W22" s="28">
        <v>1.2447198304475601E-2</v>
      </c>
      <c r="X22" s="28">
        <v>0.12555436235649101</v>
      </c>
      <c r="Y22" s="28">
        <v>7.94868871448218E-2</v>
      </c>
      <c r="Z22" s="28">
        <v>5.7002454619623597</v>
      </c>
      <c r="AA22" s="28">
        <v>0</v>
      </c>
      <c r="AB22" s="28">
        <v>1003.16632781373</v>
      </c>
      <c r="AC22" s="28">
        <v>212.01875443434301</v>
      </c>
      <c r="AD22" s="28">
        <v>0</v>
      </c>
      <c r="AE22" s="28">
        <v>0.112809643738189</v>
      </c>
      <c r="AF22" s="28">
        <v>3.4578809487900499</v>
      </c>
      <c r="AG22" s="28">
        <v>0</v>
      </c>
      <c r="AH22" s="28">
        <v>3.2703212383474898</v>
      </c>
      <c r="AI22" s="28">
        <v>0.26077527006565698</v>
      </c>
      <c r="AJ22" s="28">
        <v>1.2781698378429001</v>
      </c>
      <c r="AK22" s="28">
        <v>1.47945213889852</v>
      </c>
      <c r="AL22" s="28">
        <v>32.769446354822797</v>
      </c>
      <c r="AM22" s="28">
        <v>0.149676121684505</v>
      </c>
      <c r="AO22" s="37"/>
      <c r="AQ22" s="25">
        <f t="shared" si="0"/>
        <v>1.1887969224960719E-3</v>
      </c>
      <c r="AR22" s="25">
        <f t="shared" si="1"/>
        <v>3.1888503381656574E-4</v>
      </c>
      <c r="AS22" s="25">
        <f t="shared" si="2"/>
        <v>5.5539216625003602E-4</v>
      </c>
      <c r="AT22" s="25">
        <f t="shared" si="3"/>
        <v>9.6227378662570038E-4</v>
      </c>
      <c r="AU22" s="25">
        <f t="shared" si="4"/>
        <v>3.19428770540284E-4</v>
      </c>
      <c r="AV22" s="25" t="str">
        <f t="shared" si="5"/>
        <v/>
      </c>
      <c r="AW22" s="25"/>
      <c r="AX22" s="25"/>
    </row>
    <row r="23" spans="1:50" x14ac:dyDescent="0.3">
      <c r="A23" s="28" t="s">
        <v>22</v>
      </c>
      <c r="B23" s="28">
        <v>33748.076882000001</v>
      </c>
      <c r="C23" s="28">
        <v>1717.2460000000001</v>
      </c>
      <c r="D23" s="28">
        <v>17.949167661000001</v>
      </c>
      <c r="E23" s="28">
        <v>3.3035641801</v>
      </c>
      <c r="F23" s="28">
        <v>188.75753791</v>
      </c>
      <c r="G23" s="39"/>
      <c r="H23" s="28"/>
      <c r="I23" s="30" t="s">
        <v>22</v>
      </c>
      <c r="J23" s="28">
        <v>66.263673176108</v>
      </c>
      <c r="K23" s="28">
        <v>17.960399771237999</v>
      </c>
      <c r="L23" s="28">
        <v>17.960399771237999</v>
      </c>
      <c r="M23" s="28">
        <v>85.227899273405598</v>
      </c>
      <c r="N23" s="28">
        <v>3.3062889207180102</v>
      </c>
      <c r="O23" s="28">
        <v>61295.611746561597</v>
      </c>
      <c r="P23" s="28">
        <v>0</v>
      </c>
      <c r="Q23" s="28">
        <v>0</v>
      </c>
      <c r="R23" s="28">
        <v>2437.0020830734902</v>
      </c>
      <c r="S23" s="28">
        <v>0</v>
      </c>
      <c r="T23" s="28">
        <v>863.40916035794999</v>
      </c>
      <c r="U23" s="28">
        <v>0</v>
      </c>
      <c r="V23" s="28">
        <v>0</v>
      </c>
      <c r="W23" s="28">
        <v>0.44443571090883499</v>
      </c>
      <c r="X23" s="28">
        <v>4.8585179155924401</v>
      </c>
      <c r="Y23" s="28">
        <v>5.4846640957792703</v>
      </c>
      <c r="Z23" s="28">
        <v>188.84744622612899</v>
      </c>
      <c r="AA23" s="28">
        <v>0</v>
      </c>
      <c r="AB23" s="28">
        <v>33748.100031539303</v>
      </c>
      <c r="AC23" s="28">
        <v>10468.4778991557</v>
      </c>
      <c r="AD23" s="28">
        <v>0</v>
      </c>
      <c r="AE23" s="28">
        <v>5.4644144047480898</v>
      </c>
      <c r="AF23" s="28">
        <v>224.36971957626901</v>
      </c>
      <c r="AG23" s="28">
        <v>0</v>
      </c>
      <c r="AH23" s="28">
        <v>125.07402176764199</v>
      </c>
      <c r="AI23" s="28">
        <v>30.5726133964945</v>
      </c>
      <c r="AJ23" s="28">
        <v>115.182491095499</v>
      </c>
      <c r="AK23" s="28">
        <v>101.377929018887</v>
      </c>
      <c r="AL23" s="28">
        <v>1718.2866120195899</v>
      </c>
      <c r="AM23" s="28">
        <v>8.6057274618789403</v>
      </c>
      <c r="AO23" s="37"/>
      <c r="AQ23" s="25">
        <f t="shared" si="0"/>
        <v>6.8595136199180902E-7</v>
      </c>
      <c r="AR23" s="25">
        <f t="shared" si="1"/>
        <v>6.0597725636853648E-4</v>
      </c>
      <c r="AS23" s="25">
        <f t="shared" si="2"/>
        <v>6.2577331997422543E-4</v>
      </c>
      <c r="AT23" s="25">
        <f t="shared" si="3"/>
        <v>8.2478815892952407E-4</v>
      </c>
      <c r="AU23" s="25">
        <f t="shared" si="4"/>
        <v>4.7631642754244043E-4</v>
      </c>
      <c r="AV23" s="25" t="str">
        <f t="shared" si="5"/>
        <v/>
      </c>
      <c r="AW23" s="25"/>
      <c r="AX23" s="25"/>
    </row>
    <row r="24" spans="1:50" x14ac:dyDescent="0.3">
      <c r="A24" s="28" t="s">
        <v>23</v>
      </c>
      <c r="B24" s="28">
        <v>138954.19161000001</v>
      </c>
      <c r="C24" s="28">
        <v>7765.4290000000001</v>
      </c>
      <c r="D24" s="28">
        <v>100.15274766</v>
      </c>
      <c r="E24" s="28">
        <v>22.008888654</v>
      </c>
      <c r="F24" s="28">
        <v>190.75433188</v>
      </c>
      <c r="G24" s="39"/>
      <c r="H24" s="28"/>
      <c r="I24" s="30" t="s">
        <v>23</v>
      </c>
      <c r="J24" s="28">
        <v>67.084809890108303</v>
      </c>
      <c r="K24" s="28">
        <v>100.12854537316301</v>
      </c>
      <c r="L24" s="28">
        <v>100.12854537316301</v>
      </c>
      <c r="M24" s="28">
        <v>350.65460139524498</v>
      </c>
      <c r="N24" s="28">
        <v>22.004693340926998</v>
      </c>
      <c r="O24" s="28">
        <v>103857.155867458</v>
      </c>
      <c r="P24" s="28">
        <v>0</v>
      </c>
      <c r="Q24" s="28">
        <v>0</v>
      </c>
      <c r="R24" s="28">
        <v>14524.430631703</v>
      </c>
      <c r="S24" s="28">
        <v>0</v>
      </c>
      <c r="T24" s="28">
        <v>4259.5592689523501</v>
      </c>
      <c r="U24" s="28">
        <v>0</v>
      </c>
      <c r="V24" s="28">
        <v>0</v>
      </c>
      <c r="W24" s="28">
        <v>1.35926354783326</v>
      </c>
      <c r="X24" s="28">
        <v>12.2122179666771</v>
      </c>
      <c r="Y24" s="28">
        <v>13.5905589125595</v>
      </c>
      <c r="Z24" s="28">
        <v>190.66748037340901</v>
      </c>
      <c r="AA24" s="28">
        <v>0</v>
      </c>
      <c r="AB24" s="28">
        <v>138795.15326192399</v>
      </c>
      <c r="AC24" s="28">
        <v>40105.855252449903</v>
      </c>
      <c r="AD24" s="28">
        <v>0</v>
      </c>
      <c r="AE24" s="28">
        <v>17.4851496372615</v>
      </c>
      <c r="AF24" s="28">
        <v>1164.2609001109699</v>
      </c>
      <c r="AG24" s="28">
        <v>0</v>
      </c>
      <c r="AH24" s="28">
        <v>233.67412704135299</v>
      </c>
      <c r="AI24" s="28">
        <v>249.998797100671</v>
      </c>
      <c r="AJ24" s="28">
        <v>844.839128852523</v>
      </c>
      <c r="AK24" s="28">
        <v>466.33287652176199</v>
      </c>
      <c r="AL24" s="28">
        <v>7763.0262963367904</v>
      </c>
      <c r="AM24" s="28">
        <v>46.180540111331901</v>
      </c>
      <c r="AO24" s="37"/>
      <c r="AQ24" s="25">
        <f t="shared" si="0"/>
        <v>-1.1445379677526451E-3</v>
      </c>
      <c r="AR24" s="25">
        <f t="shared" si="1"/>
        <v>-3.0941029313507983E-4</v>
      </c>
      <c r="AS24" s="25">
        <f t="shared" si="2"/>
        <v>-2.416537479247004E-4</v>
      </c>
      <c r="AT24" s="25">
        <f t="shared" si="3"/>
        <v>-1.9061903301687138E-4</v>
      </c>
      <c r="AU24" s="25">
        <f t="shared" si="4"/>
        <v>-4.5530555314269672E-4</v>
      </c>
      <c r="AV24" s="25" t="str">
        <f t="shared" si="5"/>
        <v/>
      </c>
      <c r="AW24" s="25"/>
      <c r="AX24" s="25"/>
    </row>
    <row r="25" spans="1:50" x14ac:dyDescent="0.3">
      <c r="A25" s="28" t="s">
        <v>24</v>
      </c>
      <c r="B25" s="28">
        <v>53176.888430999999</v>
      </c>
      <c r="C25" s="28">
        <v>3025.4090000000001</v>
      </c>
      <c r="D25" s="28">
        <v>12.46431512</v>
      </c>
      <c r="E25" s="28">
        <v>12.508498190999999</v>
      </c>
      <c r="F25" s="28">
        <v>130.35905455</v>
      </c>
      <c r="G25" s="39"/>
      <c r="H25" s="28"/>
      <c r="I25" s="30" t="s">
        <v>24</v>
      </c>
      <c r="J25" s="28">
        <v>69.222600026105098</v>
      </c>
      <c r="K25" s="28">
        <v>12.4719094836152</v>
      </c>
      <c r="L25" s="28">
        <v>12.4719094836152</v>
      </c>
      <c r="M25" s="28">
        <v>565.58739310111196</v>
      </c>
      <c r="N25" s="28">
        <v>12.547276228327799</v>
      </c>
      <c r="O25" s="28">
        <v>25771.099050885499</v>
      </c>
      <c r="P25" s="28">
        <v>0</v>
      </c>
      <c r="Q25" s="28">
        <v>0</v>
      </c>
      <c r="R25" s="28">
        <v>6121.72302386094</v>
      </c>
      <c r="S25" s="28">
        <v>0</v>
      </c>
      <c r="T25" s="28">
        <v>807.97776029728698</v>
      </c>
      <c r="U25" s="28">
        <v>0</v>
      </c>
      <c r="V25" s="28">
        <v>0</v>
      </c>
      <c r="W25" s="28">
        <v>0.39730185637281501</v>
      </c>
      <c r="X25" s="28">
        <v>3.7529966832328401</v>
      </c>
      <c r="Y25" s="28">
        <v>45.761575114534097</v>
      </c>
      <c r="Z25" s="28">
        <v>130.826733040178</v>
      </c>
      <c r="AA25" s="28">
        <v>0</v>
      </c>
      <c r="AB25" s="28">
        <v>53251.301565589303</v>
      </c>
      <c r="AC25" s="28">
        <v>14338.023362062</v>
      </c>
      <c r="AD25" s="28">
        <v>0</v>
      </c>
      <c r="AE25" s="28">
        <v>22.710017998880598</v>
      </c>
      <c r="AF25" s="28">
        <v>600.75550201033002</v>
      </c>
      <c r="AG25" s="28">
        <v>0</v>
      </c>
      <c r="AH25" s="28">
        <v>211.114687605461</v>
      </c>
      <c r="AI25" s="28">
        <v>38.748420311581299</v>
      </c>
      <c r="AJ25" s="28">
        <v>133.92128784655699</v>
      </c>
      <c r="AK25" s="28">
        <v>413.14878034172199</v>
      </c>
      <c r="AL25" s="28">
        <v>3033.6613920221298</v>
      </c>
      <c r="AM25" s="28">
        <v>9.3522058005488802</v>
      </c>
      <c r="AO25" s="37"/>
      <c r="AQ25" s="25">
        <f t="shared" si="0"/>
        <v>1.3993510486394673E-3</v>
      </c>
      <c r="AR25" s="25">
        <f t="shared" si="1"/>
        <v>2.7276946760354378E-3</v>
      </c>
      <c r="AS25" s="25">
        <f t="shared" si="2"/>
        <v>6.092884801198274E-4</v>
      </c>
      <c r="AT25" s="25">
        <f t="shared" si="3"/>
        <v>3.100135342842467E-3</v>
      </c>
      <c r="AU25" s="25">
        <f t="shared" si="4"/>
        <v>3.5876179970193139E-3</v>
      </c>
      <c r="AV25" s="25" t="str">
        <f t="shared" si="5"/>
        <v/>
      </c>
      <c r="AW25" s="25"/>
      <c r="AX25" s="25"/>
    </row>
    <row r="26" spans="1:50" x14ac:dyDescent="0.3">
      <c r="A26" s="28" t="s">
        <v>25</v>
      </c>
      <c r="B26" s="28">
        <v>82953.304745999994</v>
      </c>
      <c r="C26" s="28">
        <v>5166.6369999999997</v>
      </c>
      <c r="D26" s="28">
        <v>51.501252162999997</v>
      </c>
      <c r="E26" s="28">
        <v>14.178764173999999</v>
      </c>
      <c r="F26" s="28">
        <v>113.56033235</v>
      </c>
      <c r="G26" s="39"/>
      <c r="H26" s="28"/>
      <c r="I26" s="30" t="s">
        <v>25</v>
      </c>
      <c r="J26" s="28">
        <v>46.391664689290998</v>
      </c>
      <c r="K26" s="28">
        <v>51.434106267629502</v>
      </c>
      <c r="L26" s="28">
        <v>51.434106267629502</v>
      </c>
      <c r="M26" s="28">
        <v>340.58359974259099</v>
      </c>
      <c r="N26" s="28">
        <v>14.1622015575317</v>
      </c>
      <c r="O26" s="28">
        <v>57335.148873081198</v>
      </c>
      <c r="P26" s="28">
        <v>0</v>
      </c>
      <c r="Q26" s="28">
        <v>0</v>
      </c>
      <c r="R26" s="28">
        <v>9931.3998424330694</v>
      </c>
      <c r="S26" s="28">
        <v>0</v>
      </c>
      <c r="T26" s="28">
        <v>2768.6459210176599</v>
      </c>
      <c r="U26" s="28">
        <v>0</v>
      </c>
      <c r="V26" s="28">
        <v>0</v>
      </c>
      <c r="W26" s="28">
        <v>1.5295662720690399</v>
      </c>
      <c r="X26" s="28">
        <v>7.02245618438912</v>
      </c>
      <c r="Y26" s="28">
        <v>20.860806959839302</v>
      </c>
      <c r="Z26" s="28">
        <v>113.406304363998</v>
      </c>
      <c r="AA26" s="28">
        <v>0</v>
      </c>
      <c r="AB26" s="28">
        <v>82873.014976064296</v>
      </c>
      <c r="AC26" s="28">
        <v>15643.2678096527</v>
      </c>
      <c r="AD26" s="28">
        <v>0</v>
      </c>
      <c r="AE26" s="28">
        <v>20.068502558873199</v>
      </c>
      <c r="AF26" s="28">
        <v>782.02120954109796</v>
      </c>
      <c r="AG26" s="28">
        <v>0</v>
      </c>
      <c r="AH26" s="28">
        <v>166.203451407323</v>
      </c>
      <c r="AI26" s="28">
        <v>134.62666092604499</v>
      </c>
      <c r="AJ26" s="28">
        <v>452.68952597707198</v>
      </c>
      <c r="AK26" s="28">
        <v>349.74602662855</v>
      </c>
      <c r="AL26" s="28">
        <v>5159.8184747106698</v>
      </c>
      <c r="AM26" s="28">
        <v>26.795758391086999</v>
      </c>
      <c r="AO26" s="37"/>
      <c r="AQ26" s="25">
        <f t="shared" si="0"/>
        <v>-9.6789115492797412E-4</v>
      </c>
      <c r="AR26" s="25">
        <f t="shared" si="1"/>
        <v>-1.3197221498878198E-3</v>
      </c>
      <c r="AS26" s="25">
        <f t="shared" si="2"/>
        <v>-1.3037720938896661E-3</v>
      </c>
      <c r="AT26" s="25">
        <f t="shared" si="3"/>
        <v>-1.168128354844238E-3</v>
      </c>
      <c r="AU26" s="25">
        <f t="shared" si="4"/>
        <v>-1.3563537796566884E-3</v>
      </c>
      <c r="AV26" s="25" t="str">
        <f t="shared" si="5"/>
        <v/>
      </c>
      <c r="AW26" s="25"/>
      <c r="AX26" s="25"/>
    </row>
    <row r="27" spans="1:50" x14ac:dyDescent="0.3">
      <c r="A27" s="28" t="s">
        <v>26</v>
      </c>
      <c r="B27" s="28">
        <v>19790.301820000001</v>
      </c>
      <c r="C27" s="28">
        <v>599.87900000000002</v>
      </c>
      <c r="D27" s="28">
        <v>1.5623867149999999</v>
      </c>
      <c r="E27" s="28">
        <v>0.36117871820000003</v>
      </c>
      <c r="F27" s="28">
        <v>8.0969934585000001</v>
      </c>
      <c r="G27" s="39"/>
      <c r="H27" s="28"/>
      <c r="I27" s="30" t="s">
        <v>26</v>
      </c>
      <c r="J27" s="28">
        <v>2.8361440980439001</v>
      </c>
      <c r="K27" s="28">
        <v>1.5730299564346</v>
      </c>
      <c r="L27" s="28">
        <v>1.5730299564346</v>
      </c>
      <c r="M27" s="28">
        <v>18.564953821232098</v>
      </c>
      <c r="N27" s="28">
        <v>0.36370831734370801</v>
      </c>
      <c r="O27" s="28">
        <v>6350.7883583336197</v>
      </c>
      <c r="P27" s="28">
        <v>0</v>
      </c>
      <c r="Q27" s="28">
        <v>0</v>
      </c>
      <c r="R27" s="28">
        <v>1159.3851695759799</v>
      </c>
      <c r="S27" s="28">
        <v>0</v>
      </c>
      <c r="T27" s="28">
        <v>455.04526398641599</v>
      </c>
      <c r="U27" s="28">
        <v>0</v>
      </c>
      <c r="V27" s="28">
        <v>0</v>
      </c>
      <c r="W27" s="28">
        <v>0.61877023073687698</v>
      </c>
      <c r="X27" s="28">
        <v>0.56189748233816394</v>
      </c>
      <c r="Y27" s="28">
        <v>1.68498871722557</v>
      </c>
      <c r="Z27" s="28">
        <v>8.1230308053619407</v>
      </c>
      <c r="AA27" s="28">
        <v>0</v>
      </c>
      <c r="AB27" s="28">
        <v>19792.005595942399</v>
      </c>
      <c r="AC27" s="28">
        <v>9809.6028141725292</v>
      </c>
      <c r="AD27" s="28">
        <v>0</v>
      </c>
      <c r="AE27" s="28">
        <v>4.5255167214612699</v>
      </c>
      <c r="AF27" s="28">
        <v>62.2220785976752</v>
      </c>
      <c r="AG27" s="28">
        <v>0</v>
      </c>
      <c r="AH27" s="28">
        <v>8.6878065939635007</v>
      </c>
      <c r="AI27" s="28">
        <v>5.5094874868381902</v>
      </c>
      <c r="AJ27" s="28">
        <v>17.5223059936542</v>
      </c>
      <c r="AK27" s="28">
        <v>17.2507648386302</v>
      </c>
      <c r="AL27" s="28">
        <v>601.49153857923102</v>
      </c>
      <c r="AM27" s="28">
        <v>2.3106547406543001</v>
      </c>
      <c r="AO27" s="37"/>
      <c r="AQ27" s="25">
        <f t="shared" si="0"/>
        <v>8.6091458225084897E-5</v>
      </c>
      <c r="AR27" s="25">
        <f t="shared" si="1"/>
        <v>2.6881064001757016E-3</v>
      </c>
      <c r="AS27" s="25">
        <f t="shared" si="2"/>
        <v>6.8121684167034464E-3</v>
      </c>
      <c r="AT27" s="25">
        <f t="shared" si="3"/>
        <v>7.003732546354619E-3</v>
      </c>
      <c r="AU27" s="25">
        <f t="shared" si="4"/>
        <v>3.2156808567762028E-3</v>
      </c>
      <c r="AV27" s="25" t="str">
        <f t="shared" si="5"/>
        <v/>
      </c>
      <c r="AW27" s="25"/>
      <c r="AX27" s="25"/>
    </row>
    <row r="28" spans="1:50" x14ac:dyDescent="0.3">
      <c r="A28" s="28" t="s">
        <v>27</v>
      </c>
      <c r="B28" s="28">
        <v>133326.83833999999</v>
      </c>
      <c r="C28" s="28">
        <v>7429.4089999999997</v>
      </c>
      <c r="D28" s="28">
        <v>42.745270654999999</v>
      </c>
      <c r="E28" s="28">
        <v>10.477580888</v>
      </c>
      <c r="F28" s="28">
        <v>34.147287970999997</v>
      </c>
      <c r="G28" s="39"/>
      <c r="H28" s="28"/>
      <c r="I28" s="30" t="s">
        <v>27</v>
      </c>
      <c r="J28" s="28">
        <v>13.160189268543199</v>
      </c>
      <c r="K28" s="28">
        <v>42.808733436024099</v>
      </c>
      <c r="L28" s="28">
        <v>42.808733436024099</v>
      </c>
      <c r="M28" s="28">
        <v>278.24546850359599</v>
      </c>
      <c r="N28" s="28">
        <v>10.4922615688051</v>
      </c>
      <c r="O28" s="28">
        <v>59510.7773620152</v>
      </c>
      <c r="P28" s="28">
        <v>0</v>
      </c>
      <c r="Q28" s="28">
        <v>0</v>
      </c>
      <c r="R28" s="28">
        <v>14736.205979795701</v>
      </c>
      <c r="S28" s="28">
        <v>0</v>
      </c>
      <c r="T28" s="28">
        <v>5186.8464987938396</v>
      </c>
      <c r="U28" s="28">
        <v>0</v>
      </c>
      <c r="V28" s="28">
        <v>0</v>
      </c>
      <c r="W28" s="28">
        <v>5.7210449694847698</v>
      </c>
      <c r="X28" s="28">
        <v>6.9008051600176303</v>
      </c>
      <c r="Y28" s="28">
        <v>19.155613156368702</v>
      </c>
      <c r="Z28" s="28">
        <v>34.187950005731402</v>
      </c>
      <c r="AA28" s="28">
        <v>0</v>
      </c>
      <c r="AB28" s="28">
        <v>133380.06250877099</v>
      </c>
      <c r="AC28" s="28">
        <v>39320.418298807002</v>
      </c>
      <c r="AD28" s="28">
        <v>0</v>
      </c>
      <c r="AE28" s="28">
        <v>44.478139618269097</v>
      </c>
      <c r="AF28" s="28">
        <v>898.47970814292501</v>
      </c>
      <c r="AG28" s="28">
        <v>0</v>
      </c>
      <c r="AH28" s="28">
        <v>100.890266620689</v>
      </c>
      <c r="AI28" s="28">
        <v>130.25632898558899</v>
      </c>
      <c r="AJ28" s="28">
        <v>423.16642834692698</v>
      </c>
      <c r="AK28" s="28">
        <v>294.23068336911598</v>
      </c>
      <c r="AL28" s="28">
        <v>7439.8468603647498</v>
      </c>
      <c r="AM28" s="28">
        <v>33.673147662289601</v>
      </c>
      <c r="AO28" s="37"/>
      <c r="AQ28" s="25">
        <f t="shared" si="0"/>
        <v>3.9920071182725068E-4</v>
      </c>
      <c r="AR28" s="25">
        <f t="shared" si="1"/>
        <v>1.4049381807826333E-3</v>
      </c>
      <c r="AS28" s="25">
        <f t="shared" si="2"/>
        <v>1.4846737440572645E-3</v>
      </c>
      <c r="AT28" s="25">
        <f t="shared" si="3"/>
        <v>1.4011517507742149E-3</v>
      </c>
      <c r="AU28" s="25">
        <f t="shared" si="4"/>
        <v>1.1907837239061956E-3</v>
      </c>
      <c r="AV28" s="25" t="str">
        <f t="shared" si="5"/>
        <v/>
      </c>
      <c r="AW28" s="25"/>
      <c r="AX28" s="25"/>
    </row>
    <row r="29" spans="1:50" x14ac:dyDescent="0.3">
      <c r="A29" s="28" t="s">
        <v>28</v>
      </c>
      <c r="B29" s="28">
        <v>17474.219579000001</v>
      </c>
      <c r="C29" s="28">
        <v>1285.576</v>
      </c>
      <c r="D29" s="28">
        <v>0.62967775999999998</v>
      </c>
      <c r="E29" s="28">
        <v>0.13309443160000001</v>
      </c>
      <c r="F29" s="28">
        <v>15.23770236</v>
      </c>
      <c r="G29" s="39"/>
      <c r="H29" s="28"/>
      <c r="I29" s="30" t="s">
        <v>28</v>
      </c>
      <c r="J29" s="28">
        <v>5.20501449864277</v>
      </c>
      <c r="K29" s="28">
        <v>0.63175627490228803</v>
      </c>
      <c r="L29" s="28">
        <v>0.63175627490228803</v>
      </c>
      <c r="M29" s="28">
        <v>33.802365992461802</v>
      </c>
      <c r="N29" s="28">
        <v>0.13326366920573901</v>
      </c>
      <c r="O29" s="28">
        <v>13200.276536143099</v>
      </c>
      <c r="P29" s="28">
        <v>0</v>
      </c>
      <c r="Q29" s="28">
        <v>0</v>
      </c>
      <c r="R29" s="28">
        <v>2488.10464523467</v>
      </c>
      <c r="S29" s="28">
        <v>0</v>
      </c>
      <c r="T29" s="28">
        <v>1034.40880428328</v>
      </c>
      <c r="U29" s="28">
        <v>0</v>
      </c>
      <c r="V29" s="28">
        <v>0</v>
      </c>
      <c r="W29" s="28">
        <v>1.5607665826302199</v>
      </c>
      <c r="X29" s="28">
        <v>1.0492854140086201</v>
      </c>
      <c r="Y29" s="28">
        <v>3.7212342376776499</v>
      </c>
      <c r="Z29" s="28">
        <v>15.288573895712201</v>
      </c>
      <c r="AA29" s="28">
        <v>0</v>
      </c>
      <c r="AB29" s="28">
        <v>17515.722292740698</v>
      </c>
      <c r="AC29" s="28">
        <v>912.19815886836398</v>
      </c>
      <c r="AD29" s="28">
        <v>0</v>
      </c>
      <c r="AE29" s="28">
        <v>11.071390277883699</v>
      </c>
      <c r="AF29" s="28">
        <v>119.384908010621</v>
      </c>
      <c r="AG29" s="28">
        <v>0</v>
      </c>
      <c r="AH29" s="28">
        <v>14.3129111701186</v>
      </c>
      <c r="AI29" s="28">
        <v>5.5316273779534901</v>
      </c>
      <c r="AJ29" s="28">
        <v>15.929111647632901</v>
      </c>
      <c r="AK29" s="28">
        <v>27.1605637910375</v>
      </c>
      <c r="AL29" s="28">
        <v>1287.19932679662</v>
      </c>
      <c r="AM29" s="28">
        <v>4.39362431911107</v>
      </c>
      <c r="AO29" s="37"/>
      <c r="AQ29" s="25">
        <f t="shared" si="0"/>
        <v>2.3750825353353422E-3</v>
      </c>
      <c r="AR29" s="25">
        <f t="shared" si="1"/>
        <v>1.2627233213905278E-3</v>
      </c>
      <c r="AS29" s="25">
        <f t="shared" si="2"/>
        <v>3.3009183971942305E-3</v>
      </c>
      <c r="AT29" s="25">
        <f t="shared" si="3"/>
        <v>1.2715603778798755E-3</v>
      </c>
      <c r="AU29" s="25">
        <f t="shared" si="4"/>
        <v>3.3385306071958679E-3</v>
      </c>
      <c r="AV29" s="25" t="str">
        <f t="shared" si="5"/>
        <v/>
      </c>
      <c r="AW29" s="25"/>
      <c r="AX29" s="25"/>
    </row>
    <row r="30" spans="1:50" x14ac:dyDescent="0.3">
      <c r="A30" s="28" t="s">
        <v>29</v>
      </c>
      <c r="B30" s="28">
        <v>684.34481541000002</v>
      </c>
      <c r="C30" s="28">
        <v>21.85</v>
      </c>
      <c r="D30" s="28">
        <v>0.18826501800000001</v>
      </c>
      <c r="E30" s="28">
        <v>2.34192384E-2</v>
      </c>
      <c r="F30" s="28">
        <v>4.3643890599999997</v>
      </c>
      <c r="G30" s="39"/>
      <c r="H30" s="28"/>
      <c r="I30" s="30" t="s">
        <v>29</v>
      </c>
      <c r="J30" s="28">
        <v>1.52874324709827</v>
      </c>
      <c r="K30" s="28">
        <v>0.18836733343803699</v>
      </c>
      <c r="L30" s="28">
        <v>0.18836733343803699</v>
      </c>
      <c r="M30" s="28">
        <v>1.14995777404553</v>
      </c>
      <c r="N30" s="28">
        <v>2.3421041595379E-2</v>
      </c>
      <c r="O30" s="28">
        <v>1296.3671794673501</v>
      </c>
      <c r="P30" s="28">
        <v>0</v>
      </c>
      <c r="Q30" s="28">
        <v>0</v>
      </c>
      <c r="R30" s="28">
        <v>20.480019721591301</v>
      </c>
      <c r="S30" s="28">
        <v>0</v>
      </c>
      <c r="T30" s="28">
        <v>9.7686822804336497</v>
      </c>
      <c r="U30" s="28">
        <v>0</v>
      </c>
      <c r="V30" s="28">
        <v>0</v>
      </c>
      <c r="W30" s="28">
        <v>6.5268115818989496E-3</v>
      </c>
      <c r="X30" s="28">
        <v>9.1487861269104895E-2</v>
      </c>
      <c r="Y30" s="28">
        <v>9.6482137948202401E-2</v>
      </c>
      <c r="Z30" s="28">
        <v>4.3665604570110803</v>
      </c>
      <c r="AA30" s="28">
        <v>0</v>
      </c>
      <c r="AB30" s="28">
        <v>684.08260549171303</v>
      </c>
      <c r="AC30" s="28">
        <v>222.256725726241</v>
      </c>
      <c r="AD30" s="28">
        <v>0</v>
      </c>
      <c r="AE30" s="28">
        <v>8.2264842914785793E-2</v>
      </c>
      <c r="AF30" s="28">
        <v>2.4479278904049302</v>
      </c>
      <c r="AG30" s="28">
        <v>0</v>
      </c>
      <c r="AH30" s="28">
        <v>2.5745733287005899</v>
      </c>
      <c r="AI30" s="28">
        <v>9.4077029402336698E-2</v>
      </c>
      <c r="AJ30" s="28">
        <v>0.629166349821635</v>
      </c>
      <c r="AK30" s="28">
        <v>1.27488764751467</v>
      </c>
      <c r="AL30" s="28">
        <v>21.852166905316899</v>
      </c>
      <c r="AM30" s="28">
        <v>9.1560464264466401E-2</v>
      </c>
      <c r="AO30" s="37"/>
      <c r="AQ30" s="25">
        <f t="shared" si="0"/>
        <v>-3.8315467931163529E-4</v>
      </c>
      <c r="AR30" s="25">
        <f t="shared" si="1"/>
        <v>9.9171868050241757E-5</v>
      </c>
      <c r="AS30" s="25">
        <f t="shared" si="2"/>
        <v>5.4346494704070455E-4</v>
      </c>
      <c r="AT30" s="25">
        <f t="shared" si="3"/>
        <v>7.6996328753342873E-5</v>
      </c>
      <c r="AU30" s="25">
        <f t="shared" si="4"/>
        <v>4.9752599532925247E-4</v>
      </c>
      <c r="AV30" s="25" t="str">
        <f t="shared" si="5"/>
        <v/>
      </c>
      <c r="AW30" s="25"/>
      <c r="AX30" s="25"/>
    </row>
    <row r="31" spans="1:50" x14ac:dyDescent="0.3">
      <c r="A31" s="28" t="s">
        <v>30</v>
      </c>
      <c r="B31" s="28">
        <v>1771.6212502999999</v>
      </c>
      <c r="C31" s="28">
        <v>47.790999999999997</v>
      </c>
      <c r="D31" s="28">
        <v>0.30105951800000003</v>
      </c>
      <c r="E31" s="28">
        <v>0.14352584530000001</v>
      </c>
      <c r="F31" s="28">
        <v>5.9308181876999999</v>
      </c>
      <c r="G31" s="39"/>
      <c r="H31" s="28"/>
      <c r="I31" s="30" t="s">
        <v>30</v>
      </c>
      <c r="J31" s="28">
        <v>2.30631057860391</v>
      </c>
      <c r="K31" s="28">
        <v>0.30079121596641201</v>
      </c>
      <c r="L31" s="28">
        <v>0.30079121596641201</v>
      </c>
      <c r="M31" s="28">
        <v>6.6371992672900602</v>
      </c>
      <c r="N31" s="28">
        <v>0.14345487842638199</v>
      </c>
      <c r="O31" s="28">
        <v>1592.4084923358701</v>
      </c>
      <c r="P31" s="28">
        <v>0</v>
      </c>
      <c r="Q31" s="28">
        <v>0</v>
      </c>
      <c r="R31" s="28">
        <v>71.410534051485797</v>
      </c>
      <c r="S31" s="28">
        <v>0</v>
      </c>
      <c r="T31" s="28">
        <v>14.337462366736901</v>
      </c>
      <c r="U31" s="28">
        <v>0</v>
      </c>
      <c r="V31" s="28">
        <v>0</v>
      </c>
      <c r="W31" s="28">
        <v>5.8582566956228597E-3</v>
      </c>
      <c r="X31" s="28">
        <v>0.12992073607007901</v>
      </c>
      <c r="Y31" s="28">
        <v>0.54128821803319804</v>
      </c>
      <c r="Z31" s="28">
        <v>5.9254623598382503</v>
      </c>
      <c r="AA31" s="28">
        <v>0</v>
      </c>
      <c r="AB31" s="28">
        <v>1771.5181687945601</v>
      </c>
      <c r="AC31" s="28">
        <v>584.63973908006597</v>
      </c>
      <c r="AD31" s="28">
        <v>0</v>
      </c>
      <c r="AE31" s="28">
        <v>0.27488258513550101</v>
      </c>
      <c r="AF31" s="28">
        <v>7.9294289603199397</v>
      </c>
      <c r="AG31" s="28">
        <v>0</v>
      </c>
      <c r="AH31" s="28">
        <v>4.7705883427824496</v>
      </c>
      <c r="AI31" s="28">
        <v>0.40662222793117397</v>
      </c>
      <c r="AJ31" s="28">
        <v>1.74905574082667</v>
      </c>
      <c r="AK31" s="28">
        <v>5.2607352044034297</v>
      </c>
      <c r="AL31" s="28">
        <v>47.757102440185797</v>
      </c>
      <c r="AM31" s="28">
        <v>0.16672935710183401</v>
      </c>
      <c r="AO31" s="37"/>
      <c r="AQ31" s="25">
        <f t="shared" si="0"/>
        <v>-5.8184843641030099E-5</v>
      </c>
      <c r="AR31" s="25">
        <f t="shared" si="1"/>
        <v>-7.0928751886756823E-4</v>
      </c>
      <c r="AS31" s="25">
        <f t="shared" si="2"/>
        <v>-8.9119266306677365E-4</v>
      </c>
      <c r="AT31" s="25">
        <f t="shared" si="3"/>
        <v>-4.9445361892613002E-4</v>
      </c>
      <c r="AU31" s="25">
        <f t="shared" si="4"/>
        <v>-9.0305042107969452E-4</v>
      </c>
      <c r="AV31" s="25" t="str">
        <f t="shared" si="5"/>
        <v/>
      </c>
      <c r="AW31" s="25"/>
      <c r="AX31" s="25"/>
    </row>
    <row r="32" spans="1:50" x14ac:dyDescent="0.3">
      <c r="A32" s="28" t="s">
        <v>31</v>
      </c>
      <c r="B32" s="28">
        <v>16388.833446000001</v>
      </c>
      <c r="C32" s="28">
        <v>964.38</v>
      </c>
      <c r="D32" s="28">
        <v>8.6278442040000005</v>
      </c>
      <c r="E32" s="28">
        <v>4.2738659999999998E-2</v>
      </c>
      <c r="F32" s="28">
        <v>216.26253872999999</v>
      </c>
      <c r="G32" s="39"/>
      <c r="H32" s="28"/>
      <c r="I32" s="30" t="s">
        <v>31</v>
      </c>
      <c r="J32" s="28">
        <v>73.823485216771303</v>
      </c>
      <c r="K32" s="28">
        <v>8.6640689989824207</v>
      </c>
      <c r="L32" s="28">
        <v>8.6640689989824207</v>
      </c>
      <c r="M32" s="28">
        <v>9.7538352999222795</v>
      </c>
      <c r="N32" s="28">
        <v>4.2850211606917897E-2</v>
      </c>
      <c r="O32" s="28">
        <v>66459.354003476998</v>
      </c>
      <c r="P32" s="28">
        <v>0</v>
      </c>
      <c r="Q32" s="28">
        <v>0</v>
      </c>
      <c r="R32" s="28">
        <v>709.84809168407503</v>
      </c>
      <c r="S32" s="28">
        <v>0</v>
      </c>
      <c r="T32" s="28">
        <v>525.15235310428</v>
      </c>
      <c r="U32" s="28">
        <v>0</v>
      </c>
      <c r="V32" s="28">
        <v>0</v>
      </c>
      <c r="W32" s="28">
        <v>0.44371582760921902</v>
      </c>
      <c r="X32" s="28">
        <v>4.51574565300169</v>
      </c>
      <c r="Y32" s="28">
        <v>1.0676987895271599</v>
      </c>
      <c r="Z32" s="28">
        <v>217.17293700114399</v>
      </c>
      <c r="AA32" s="28">
        <v>0</v>
      </c>
      <c r="AB32" s="28">
        <v>16427.3597519289</v>
      </c>
      <c r="AC32" s="28">
        <v>2948.84951222469</v>
      </c>
      <c r="AD32" s="28">
        <v>0</v>
      </c>
      <c r="AE32" s="28">
        <v>3.1522461963061499</v>
      </c>
      <c r="AF32" s="28">
        <v>81.475034112650604</v>
      </c>
      <c r="AG32" s="28">
        <v>0</v>
      </c>
      <c r="AH32" s="28">
        <v>115.860153928521</v>
      </c>
      <c r="AI32" s="28">
        <v>1.6084475450701401</v>
      </c>
      <c r="AJ32" s="28">
        <v>21.174880078021399</v>
      </c>
      <c r="AK32" s="28">
        <v>29.939020174751501</v>
      </c>
      <c r="AL32" s="28">
        <v>967.982660879533</v>
      </c>
      <c r="AM32" s="28">
        <v>4.2724522696530398</v>
      </c>
      <c r="AO32" s="37"/>
      <c r="AQ32" s="25">
        <f t="shared" si="0"/>
        <v>2.3507656024353675E-3</v>
      </c>
      <c r="AR32" s="25">
        <f t="shared" si="1"/>
        <v>3.7357274928275213E-3</v>
      </c>
      <c r="AS32" s="25">
        <f t="shared" si="2"/>
        <v>4.1985916905668951E-3</v>
      </c>
      <c r="AT32" s="25">
        <f t="shared" si="3"/>
        <v>2.6100866737024343E-3</v>
      </c>
      <c r="AU32" s="25">
        <f t="shared" si="4"/>
        <v>4.2096901131851612E-3</v>
      </c>
      <c r="AV32" s="25" t="str">
        <f t="shared" si="5"/>
        <v/>
      </c>
      <c r="AW32" s="25"/>
      <c r="AX32" s="25"/>
    </row>
    <row r="33" spans="1:50" x14ac:dyDescent="0.3">
      <c r="A33" s="28" t="s">
        <v>32</v>
      </c>
      <c r="B33" s="28">
        <v>21311.199196000001</v>
      </c>
      <c r="C33" s="28">
        <v>1261.453</v>
      </c>
      <c r="D33" s="28">
        <v>13.688357722999999</v>
      </c>
      <c r="E33" s="28">
        <v>0.57924359110000001</v>
      </c>
      <c r="F33" s="28">
        <v>330.46317742000002</v>
      </c>
      <c r="G33" s="39"/>
      <c r="H33" s="28"/>
      <c r="I33" s="30" t="s">
        <v>32</v>
      </c>
      <c r="J33" s="28">
        <v>113.294245735316</v>
      </c>
      <c r="K33" s="28">
        <v>13.685866158520099</v>
      </c>
      <c r="L33" s="28">
        <v>13.685866158520099</v>
      </c>
      <c r="M33" s="28">
        <v>28.9866068736156</v>
      </c>
      <c r="N33" s="28">
        <v>0.57911458142529304</v>
      </c>
      <c r="O33" s="28">
        <v>98378.953850820399</v>
      </c>
      <c r="P33" s="28">
        <v>0</v>
      </c>
      <c r="Q33" s="28">
        <v>0</v>
      </c>
      <c r="R33" s="28">
        <v>688.32550169663602</v>
      </c>
      <c r="S33" s="28">
        <v>0</v>
      </c>
      <c r="T33" s="28">
        <v>561.41984660304195</v>
      </c>
      <c r="U33" s="28">
        <v>0</v>
      </c>
      <c r="V33" s="28">
        <v>0</v>
      </c>
      <c r="W33" s="28">
        <v>0.27440491109676302</v>
      </c>
      <c r="X33" s="28">
        <v>6.7356471125177597</v>
      </c>
      <c r="Y33" s="28">
        <v>2.4681741983156398</v>
      </c>
      <c r="Z33" s="28">
        <v>330.402274336348</v>
      </c>
      <c r="AA33" s="28">
        <v>0</v>
      </c>
      <c r="AB33" s="28">
        <v>21304.128650476199</v>
      </c>
      <c r="AC33" s="28">
        <v>3746.4345319855202</v>
      </c>
      <c r="AD33" s="28">
        <v>0</v>
      </c>
      <c r="AE33" s="28">
        <v>2.7600744857181798</v>
      </c>
      <c r="AF33" s="28">
        <v>118.103841701741</v>
      </c>
      <c r="AG33" s="28">
        <v>0</v>
      </c>
      <c r="AH33" s="28">
        <v>180.533817683135</v>
      </c>
      <c r="AI33" s="28">
        <v>3.0968066393479199</v>
      </c>
      <c r="AJ33" s="28">
        <v>35.152611972129201</v>
      </c>
      <c r="AK33" s="28">
        <v>55.566827012922097</v>
      </c>
      <c r="AL33" s="28">
        <v>1261.05962726455</v>
      </c>
      <c r="AM33" s="28">
        <v>5.7785253276129698</v>
      </c>
      <c r="AO33" s="37"/>
      <c r="AQ33" s="25">
        <f t="shared" si="0"/>
        <v>-3.3177605158555521E-4</v>
      </c>
      <c r="AR33" s="25">
        <f t="shared" si="1"/>
        <v>-3.1184097659598076E-4</v>
      </c>
      <c r="AS33" s="25">
        <f t="shared" si="2"/>
        <v>-1.820207018489662E-4</v>
      </c>
      <c r="AT33" s="25">
        <f t="shared" si="3"/>
        <v>-2.2272093587082629E-4</v>
      </c>
      <c r="AU33" s="25">
        <f t="shared" si="4"/>
        <v>-1.8429612681057511E-4</v>
      </c>
      <c r="AV33" s="25" t="str">
        <f t="shared" si="5"/>
        <v/>
      </c>
      <c r="AW33" s="25"/>
      <c r="AX33" s="25"/>
    </row>
    <row r="34" spans="1:50" x14ac:dyDescent="0.3">
      <c r="A34" s="28" t="s">
        <v>33</v>
      </c>
      <c r="B34" s="28">
        <v>163373.98881000001</v>
      </c>
      <c r="C34" s="28">
        <v>12370.703</v>
      </c>
      <c r="D34" s="28">
        <v>155.70078798</v>
      </c>
      <c r="E34" s="28">
        <v>45.585545170000003</v>
      </c>
      <c r="F34" s="28">
        <v>168.61856574999999</v>
      </c>
      <c r="G34" s="39"/>
      <c r="H34" s="28"/>
      <c r="I34" s="30" t="s">
        <v>33</v>
      </c>
      <c r="J34" s="28">
        <v>84.482395041958597</v>
      </c>
      <c r="K34" s="28">
        <v>155.637228396767</v>
      </c>
      <c r="L34" s="28">
        <v>155.637228396767</v>
      </c>
      <c r="M34" s="28">
        <v>1031.48538582995</v>
      </c>
      <c r="N34" s="28">
        <v>45.577645259098297</v>
      </c>
      <c r="O34" s="28">
        <v>98475.014647938006</v>
      </c>
      <c r="P34" s="28">
        <v>0</v>
      </c>
      <c r="Q34" s="28">
        <v>0</v>
      </c>
      <c r="R34" s="28">
        <v>24656.562011069102</v>
      </c>
      <c r="S34" s="28">
        <v>0</v>
      </c>
      <c r="T34" s="28">
        <v>5613.6065011594901</v>
      </c>
      <c r="U34" s="28">
        <v>0</v>
      </c>
      <c r="V34" s="28">
        <v>0</v>
      </c>
      <c r="W34" s="28">
        <v>0.27947274423895802</v>
      </c>
      <c r="X34" s="28">
        <v>16.3504572519515</v>
      </c>
      <c r="Y34" s="28">
        <v>59.392886582940598</v>
      </c>
      <c r="Z34" s="28">
        <v>168.67684792755799</v>
      </c>
      <c r="AA34" s="28">
        <v>0</v>
      </c>
      <c r="AB34" s="28">
        <v>163337.944247865</v>
      </c>
      <c r="AC34" s="28">
        <v>7442.9816890021102</v>
      </c>
      <c r="AD34" s="28">
        <v>0</v>
      </c>
      <c r="AE34" s="28">
        <v>33.035636280317597</v>
      </c>
      <c r="AF34" s="28">
        <v>2143.2000376572901</v>
      </c>
      <c r="AG34" s="28">
        <v>0</v>
      </c>
      <c r="AH34" s="28">
        <v>420.88349944748501</v>
      </c>
      <c r="AI34" s="28">
        <v>412.94665575643103</v>
      </c>
      <c r="AJ34" s="28">
        <v>1384.5433946376099</v>
      </c>
      <c r="AK34" s="28">
        <v>1048.9500424437599</v>
      </c>
      <c r="AL34" s="28">
        <v>12367.8557040625</v>
      </c>
      <c r="AM34" s="28">
        <v>70.428829822386504</v>
      </c>
      <c r="AO34" s="37"/>
      <c r="AQ34" s="25">
        <f t="shared" si="0"/>
        <v>-2.2062607638800516E-4</v>
      </c>
      <c r="AR34" s="25">
        <f t="shared" si="1"/>
        <v>-2.3016444073545691E-4</v>
      </c>
      <c r="AS34" s="25">
        <f t="shared" si="2"/>
        <v>-4.0821619503406413E-4</v>
      </c>
      <c r="AT34" s="25">
        <f t="shared" si="3"/>
        <v>-1.7329859437340066E-4</v>
      </c>
      <c r="AU34" s="25">
        <f t="shared" si="4"/>
        <v>3.4564507946538919E-4</v>
      </c>
      <c r="AV34" s="25" t="str">
        <f t="shared" si="5"/>
        <v/>
      </c>
      <c r="AW34" s="25"/>
      <c r="AX34" s="25"/>
    </row>
    <row r="35" spans="1:50" x14ac:dyDescent="0.3">
      <c r="A35" s="28" t="s">
        <v>34</v>
      </c>
      <c r="B35" s="28">
        <v>48190.899029</v>
      </c>
      <c r="C35" s="28">
        <v>426.69499999999999</v>
      </c>
      <c r="D35" s="28">
        <v>1.309046124</v>
      </c>
      <c r="E35" s="28">
        <v>0.28771629240000002</v>
      </c>
      <c r="F35" s="28">
        <v>5.3146562035000002</v>
      </c>
      <c r="G35" s="39"/>
      <c r="H35" s="28"/>
      <c r="I35" s="30" t="s">
        <v>34</v>
      </c>
      <c r="J35" s="28">
        <v>1.81971417073576</v>
      </c>
      <c r="K35" s="28">
        <v>1.31226595573753</v>
      </c>
      <c r="L35" s="28">
        <v>1.31226595573753</v>
      </c>
      <c r="M35" s="28">
        <v>12.6995921588857</v>
      </c>
      <c r="N35" s="28">
        <v>0.28838849560785002</v>
      </c>
      <c r="O35" s="28">
        <v>4428.6178518110701</v>
      </c>
      <c r="P35" s="28">
        <v>0</v>
      </c>
      <c r="Q35" s="28">
        <v>0</v>
      </c>
      <c r="R35" s="28">
        <v>823.39735253034803</v>
      </c>
      <c r="S35" s="28">
        <v>0</v>
      </c>
      <c r="T35" s="28">
        <v>321.337168360384</v>
      </c>
      <c r="U35" s="28">
        <v>0</v>
      </c>
      <c r="V35" s="28">
        <v>0</v>
      </c>
      <c r="W35" s="28">
        <v>0.42664097743299301</v>
      </c>
      <c r="X35" s="28">
        <v>0.40114677019806599</v>
      </c>
      <c r="Y35" s="28">
        <v>1.11154030628663</v>
      </c>
      <c r="Z35" s="28">
        <v>5.3178990221057001</v>
      </c>
      <c r="AA35" s="28">
        <v>0</v>
      </c>
      <c r="AB35" s="28">
        <v>48056.576203025797</v>
      </c>
      <c r="AC35" s="28">
        <v>41796.715706223797</v>
      </c>
      <c r="AD35" s="28">
        <v>0</v>
      </c>
      <c r="AE35" s="28">
        <v>3.1068648946699899</v>
      </c>
      <c r="AF35" s="28">
        <v>44.665129424845297</v>
      </c>
      <c r="AG35" s="28">
        <v>0</v>
      </c>
      <c r="AH35" s="28">
        <v>5.9397510446259298</v>
      </c>
      <c r="AI35" s="28">
        <v>4.4001970867704197</v>
      </c>
      <c r="AJ35" s="28">
        <v>14.071359044310899</v>
      </c>
      <c r="AK35" s="28">
        <v>12.3303356005972</v>
      </c>
      <c r="AL35" s="28">
        <v>426.50897166399301</v>
      </c>
      <c r="AM35" s="28">
        <v>1.68615962936202</v>
      </c>
      <c r="AO35" s="37"/>
      <c r="AQ35" s="25">
        <f t="shared" ref="AQ35:AQ58" si="6">IF(B35=0,"",(AB35-B35)/B35)</f>
        <v>-2.7873069123149335E-3</v>
      </c>
      <c r="AR35" s="25">
        <f t="shared" ref="AR35:AR58" si="7">IF(C35=0,"",(AL35-C35)/C35)</f>
        <v>-4.3597496105411199E-4</v>
      </c>
      <c r="AS35" s="25">
        <f t="shared" ref="AS35:AS51" si="8">IF(D35=0,"",(L35-D35)/D35)</f>
        <v>2.4596778360195071E-3</v>
      </c>
      <c r="AT35" s="25">
        <f t="shared" ref="AT35:AT51" si="9">IF(E35=0,"",(N35-E35)/E35)</f>
        <v>2.3363404353739588E-3</v>
      </c>
      <c r="AU35" s="25">
        <f t="shared" ref="AU35:AU54" si="10">IF(F35=0,"",(Z35-F35)/F35)</f>
        <v>6.1016526404177962E-4</v>
      </c>
      <c r="AV35" s="25" t="str">
        <f t="shared" ref="AV35:AV57" si="11">IF(G35=0,"",(P35-G35)/G35)</f>
        <v/>
      </c>
      <c r="AW35" s="25"/>
      <c r="AX35" s="25"/>
    </row>
    <row r="36" spans="1:50" x14ac:dyDescent="0.3">
      <c r="A36" s="28" t="s">
        <v>35</v>
      </c>
      <c r="B36" s="28">
        <v>55390.339549999997</v>
      </c>
      <c r="C36" s="28">
        <v>3459.6370000000002</v>
      </c>
      <c r="D36" s="28">
        <v>35.264516778000001</v>
      </c>
      <c r="E36" s="28">
        <v>9.6826798677999992</v>
      </c>
      <c r="F36" s="28">
        <v>215.81232082</v>
      </c>
      <c r="G36" s="39"/>
      <c r="H36" s="28"/>
      <c r="I36" s="30" t="s">
        <v>35</v>
      </c>
      <c r="J36" s="28">
        <v>81.5886024067986</v>
      </c>
      <c r="K36" s="28">
        <v>35.284411171032403</v>
      </c>
      <c r="L36" s="28">
        <v>35.284411171032403</v>
      </c>
      <c r="M36" s="28">
        <v>270.03146862435699</v>
      </c>
      <c r="N36" s="28">
        <v>9.6885466232359505</v>
      </c>
      <c r="O36" s="28">
        <v>73131.555177929098</v>
      </c>
      <c r="P36" s="28">
        <v>0</v>
      </c>
      <c r="Q36" s="28">
        <v>0</v>
      </c>
      <c r="R36" s="28">
        <v>5968.6650212636096</v>
      </c>
      <c r="S36" s="28">
        <v>0</v>
      </c>
      <c r="T36" s="28">
        <v>1610.9545418888999</v>
      </c>
      <c r="U36" s="28">
        <v>0</v>
      </c>
      <c r="V36" s="28">
        <v>0</v>
      </c>
      <c r="W36" s="28">
        <v>0.63636472195321003</v>
      </c>
      <c r="X36" s="28">
        <v>6.9367755898552197</v>
      </c>
      <c r="Y36" s="28">
        <v>18.040090785168601</v>
      </c>
      <c r="Z36" s="28">
        <v>215.859172152871</v>
      </c>
      <c r="AA36" s="28">
        <v>0</v>
      </c>
      <c r="AB36" s="28">
        <v>55437.418476573097</v>
      </c>
      <c r="AC36" s="28">
        <v>9771.5958084075392</v>
      </c>
      <c r="AD36" s="28">
        <v>0</v>
      </c>
      <c r="AE36" s="28">
        <v>12.706724089828899</v>
      </c>
      <c r="AF36" s="28">
        <v>531.85093329123799</v>
      </c>
      <c r="AG36" s="28">
        <v>0</v>
      </c>
      <c r="AH36" s="28">
        <v>193.078228015196</v>
      </c>
      <c r="AI36" s="28">
        <v>78.535629281738906</v>
      </c>
      <c r="AJ36" s="28">
        <v>275.649076291943</v>
      </c>
      <c r="AK36" s="28">
        <v>265.88261614436698</v>
      </c>
      <c r="AL36" s="28">
        <v>3461.8469396054802</v>
      </c>
      <c r="AM36" s="28">
        <v>17.271108437694199</v>
      </c>
      <c r="AO36" s="37"/>
      <c r="AQ36" s="25">
        <f t="shared" si="6"/>
        <v>8.4994832953863043E-4</v>
      </c>
      <c r="AR36" s="25">
        <f t="shared" si="7"/>
        <v>6.3877788492839877E-4</v>
      </c>
      <c r="AS36" s="25">
        <f t="shared" si="8"/>
        <v>5.6414761494231742E-4</v>
      </c>
      <c r="AT36" s="25">
        <f t="shared" si="9"/>
        <v>6.0590203497910974E-4</v>
      </c>
      <c r="AU36" s="25">
        <f t="shared" si="10"/>
        <v>2.1709294767316379E-4</v>
      </c>
      <c r="AV36" s="25" t="str">
        <f t="shared" si="11"/>
        <v/>
      </c>
      <c r="AW36" s="25"/>
      <c r="AX36" s="25"/>
    </row>
    <row r="37" spans="1:50" x14ac:dyDescent="0.3">
      <c r="A37" s="28" t="s">
        <v>36</v>
      </c>
      <c r="B37" s="28">
        <v>101727.41383999999</v>
      </c>
      <c r="C37" s="28">
        <v>5200.866</v>
      </c>
      <c r="D37" s="28">
        <v>42.910851489999999</v>
      </c>
      <c r="E37" s="28">
        <v>12.33190553</v>
      </c>
      <c r="F37" s="28">
        <v>69.536455637000003</v>
      </c>
      <c r="G37" s="39"/>
      <c r="H37" s="28"/>
      <c r="I37" s="30" t="s">
        <v>36</v>
      </c>
      <c r="J37" s="28">
        <v>30.664734627969299</v>
      </c>
      <c r="K37" s="28">
        <v>42.866684776430098</v>
      </c>
      <c r="L37" s="28">
        <v>42.866684776430098</v>
      </c>
      <c r="M37" s="28">
        <v>320.66934276785298</v>
      </c>
      <c r="N37" s="28">
        <v>12.3255014647732</v>
      </c>
      <c r="O37" s="28">
        <v>46613.621192473598</v>
      </c>
      <c r="P37" s="28">
        <v>0</v>
      </c>
      <c r="Q37" s="28">
        <v>0</v>
      </c>
      <c r="R37" s="28">
        <v>10232.730727869</v>
      </c>
      <c r="S37" s="28">
        <v>0</v>
      </c>
      <c r="T37" s="28">
        <v>3029.50767816287</v>
      </c>
      <c r="U37" s="28">
        <v>0</v>
      </c>
      <c r="V37" s="28">
        <v>0</v>
      </c>
      <c r="W37" s="28">
        <v>2.3677300428653401</v>
      </c>
      <c r="X37" s="28">
        <v>5.9698505196498202</v>
      </c>
      <c r="Y37" s="28">
        <v>20.908447344305699</v>
      </c>
      <c r="Z37" s="28">
        <v>69.588044940425107</v>
      </c>
      <c r="AA37" s="28">
        <v>0</v>
      </c>
      <c r="AB37" s="28">
        <v>101669.90902947</v>
      </c>
      <c r="AC37" s="28">
        <v>33527.016225865897</v>
      </c>
      <c r="AD37" s="28">
        <v>0</v>
      </c>
      <c r="AE37" s="28">
        <v>24.915004504092298</v>
      </c>
      <c r="AF37" s="28">
        <v>746.68200605757295</v>
      </c>
      <c r="AG37" s="28">
        <v>0</v>
      </c>
      <c r="AH37" s="28">
        <v>133.570629623228</v>
      </c>
      <c r="AI37" s="28">
        <v>118.99415197163501</v>
      </c>
      <c r="AJ37" s="28">
        <v>395.317202532875</v>
      </c>
      <c r="AK37" s="28">
        <v>317.88426903760899</v>
      </c>
      <c r="AL37" s="28">
        <v>5200.1013376543897</v>
      </c>
      <c r="AM37" s="28">
        <v>25.3845222732587</v>
      </c>
      <c r="AO37" s="37"/>
      <c r="AQ37" s="25">
        <f t="shared" si="6"/>
        <v>-5.6528332294418873E-4</v>
      </c>
      <c r="AR37" s="25">
        <f t="shared" si="7"/>
        <v>-1.4702596560078733E-4</v>
      </c>
      <c r="AS37" s="25">
        <f t="shared" si="8"/>
        <v>-1.0292667713711838E-3</v>
      </c>
      <c r="AT37" s="25">
        <f t="shared" si="9"/>
        <v>-5.1930865114240097E-4</v>
      </c>
      <c r="AU37" s="25">
        <f t="shared" si="10"/>
        <v>7.4190297668340149E-4</v>
      </c>
      <c r="AV37" s="25" t="str">
        <f t="shared" si="11"/>
        <v/>
      </c>
      <c r="AW37" s="25"/>
      <c r="AX37" s="25"/>
    </row>
    <row r="38" spans="1:50" x14ac:dyDescent="0.3">
      <c r="A38" s="28" t="s">
        <v>37</v>
      </c>
      <c r="B38" s="28">
        <v>15401.658835</v>
      </c>
      <c r="C38" s="28">
        <v>731.79300000000001</v>
      </c>
      <c r="D38" s="28">
        <v>2.3840343356</v>
      </c>
      <c r="E38" s="28">
        <v>0.49388390910000002</v>
      </c>
      <c r="F38" s="28">
        <v>62.445625597000003</v>
      </c>
      <c r="G38" s="39"/>
      <c r="H38" s="28"/>
      <c r="I38" s="30" t="s">
        <v>37</v>
      </c>
      <c r="J38" s="28">
        <v>22.4850696635229</v>
      </c>
      <c r="K38" s="28">
        <v>2.4052286520867399</v>
      </c>
      <c r="L38" s="28">
        <v>2.4052286520867399</v>
      </c>
      <c r="M38" s="28">
        <v>36.017284351411199</v>
      </c>
      <c r="N38" s="28">
        <v>0.49729800719926698</v>
      </c>
      <c r="O38" s="28">
        <v>21106.321194081102</v>
      </c>
      <c r="P38" s="28">
        <v>0</v>
      </c>
      <c r="Q38" s="28">
        <v>0</v>
      </c>
      <c r="R38" s="28">
        <v>1151.8730029749599</v>
      </c>
      <c r="S38" s="28">
        <v>0</v>
      </c>
      <c r="T38" s="28">
        <v>467.90837030020901</v>
      </c>
      <c r="U38" s="28">
        <v>0</v>
      </c>
      <c r="V38" s="28">
        <v>0</v>
      </c>
      <c r="W38" s="28">
        <v>0.60803429051054603</v>
      </c>
      <c r="X38" s="28">
        <v>1.5451045136227</v>
      </c>
      <c r="Y38" s="28">
        <v>3.3598534517310101</v>
      </c>
      <c r="Z38" s="28">
        <v>62.992148687580702</v>
      </c>
      <c r="AA38" s="28">
        <v>0</v>
      </c>
      <c r="AB38" s="28">
        <v>15485.0718431852</v>
      </c>
      <c r="AC38" s="28">
        <v>4051.2158707202698</v>
      </c>
      <c r="AD38" s="28">
        <v>0</v>
      </c>
      <c r="AE38" s="28">
        <v>5.1459397578261301</v>
      </c>
      <c r="AF38" s="28">
        <v>78.148638492865203</v>
      </c>
      <c r="AG38" s="28">
        <v>0</v>
      </c>
      <c r="AH38" s="28">
        <v>41.083703442502397</v>
      </c>
      <c r="AI38" s="28">
        <v>2.6509457322726502</v>
      </c>
      <c r="AJ38" s="28">
        <v>12.093655552394599</v>
      </c>
      <c r="AK38" s="28">
        <v>31.710798145551301</v>
      </c>
      <c r="AL38" s="28">
        <v>736.62182090753197</v>
      </c>
      <c r="AM38" s="28">
        <v>2.61691633466166</v>
      </c>
      <c r="AO38" s="37"/>
      <c r="AQ38" s="25">
        <f t="shared" si="6"/>
        <v>5.4158457266723333E-3</v>
      </c>
      <c r="AR38" s="25">
        <f t="shared" si="7"/>
        <v>6.5986158757079701E-3</v>
      </c>
      <c r="AS38" s="25">
        <f t="shared" si="8"/>
        <v>8.8901053857539346E-3</v>
      </c>
      <c r="AT38" s="25">
        <f t="shared" si="9"/>
        <v>6.9127542654476007E-3</v>
      </c>
      <c r="AU38" s="25">
        <f t="shared" si="10"/>
        <v>8.7519835914167694E-3</v>
      </c>
      <c r="AV38" s="25" t="str">
        <f t="shared" si="11"/>
        <v/>
      </c>
      <c r="AW38" s="25"/>
      <c r="AX38" s="25"/>
    </row>
    <row r="39" spans="1:50" x14ac:dyDescent="0.3">
      <c r="A39" s="28" t="s">
        <v>130</v>
      </c>
      <c r="B39" s="28">
        <v>38737.134973</v>
      </c>
      <c r="C39" s="28">
        <v>2481.2049999999999</v>
      </c>
      <c r="D39" s="28">
        <v>23.558523965999999</v>
      </c>
      <c r="E39" s="28">
        <v>5.1526847624999998</v>
      </c>
      <c r="F39" s="28">
        <v>320.86651066000002</v>
      </c>
      <c r="G39" s="39"/>
      <c r="H39" s="28"/>
      <c r="I39" s="30" t="s">
        <v>130</v>
      </c>
      <c r="J39" s="28">
        <v>115.05871164668</v>
      </c>
      <c r="K39" s="28">
        <v>23.539441204046799</v>
      </c>
      <c r="L39" s="28">
        <v>23.539441204046799</v>
      </c>
      <c r="M39" s="28">
        <v>174.67612665441101</v>
      </c>
      <c r="N39" s="28">
        <v>5.1493545848363897</v>
      </c>
      <c r="O39" s="28">
        <v>97752.138506957897</v>
      </c>
      <c r="P39" s="28">
        <v>0</v>
      </c>
      <c r="Q39" s="28">
        <v>0</v>
      </c>
      <c r="R39" s="28">
        <v>3343.86920129073</v>
      </c>
      <c r="S39" s="28">
        <v>0</v>
      </c>
      <c r="T39" s="28">
        <v>1095.27902589625</v>
      </c>
      <c r="U39" s="28">
        <v>0</v>
      </c>
      <c r="V39" s="28">
        <v>0</v>
      </c>
      <c r="W39" s="28">
        <v>0.52396157269969101</v>
      </c>
      <c r="X39" s="28">
        <v>7.5936196082359704</v>
      </c>
      <c r="Y39" s="28">
        <v>12.874786628189799</v>
      </c>
      <c r="Z39" s="28">
        <v>320.60641564125501</v>
      </c>
      <c r="AA39" s="28">
        <v>0</v>
      </c>
      <c r="AB39" s="28">
        <v>38726.5678420884</v>
      </c>
      <c r="AC39" s="28">
        <v>5062.6210541073597</v>
      </c>
      <c r="AD39" s="28">
        <v>0</v>
      </c>
      <c r="AE39" s="28">
        <v>9.1948124703987908</v>
      </c>
      <c r="AF39" s="28">
        <v>338.46251693841299</v>
      </c>
      <c r="AG39" s="28">
        <v>0</v>
      </c>
      <c r="AH39" s="28">
        <v>216.32912907369399</v>
      </c>
      <c r="AI39" s="28">
        <v>34.683738256403998</v>
      </c>
      <c r="AJ39" s="28">
        <v>138.20536670496699</v>
      </c>
      <c r="AK39" s="28">
        <v>176.45350852639899</v>
      </c>
      <c r="AL39" s="28">
        <v>2479.5093902743001</v>
      </c>
      <c r="AM39" s="28">
        <v>11.3686167124989</v>
      </c>
      <c r="AO39" s="37"/>
      <c r="AQ39" s="25">
        <f t="shared" si="6"/>
        <v>-2.7279071926630333E-4</v>
      </c>
      <c r="AR39" s="25">
        <f t="shared" si="7"/>
        <v>-6.8338155279382248E-4</v>
      </c>
      <c r="AS39" s="25">
        <f t="shared" si="8"/>
        <v>-8.1001517670379729E-4</v>
      </c>
      <c r="AT39" s="25">
        <f t="shared" si="9"/>
        <v>-6.4629951512778984E-4</v>
      </c>
      <c r="AU39" s="25">
        <f t="shared" si="10"/>
        <v>-8.1060194848632842E-4</v>
      </c>
      <c r="AV39" s="25" t="str">
        <f t="shared" si="11"/>
        <v/>
      </c>
      <c r="AW39" s="25"/>
      <c r="AX39" s="25"/>
    </row>
    <row r="40" spans="1:50" x14ac:dyDescent="0.3">
      <c r="A40" s="28" t="s">
        <v>39</v>
      </c>
      <c r="B40" s="28">
        <v>176.8604583</v>
      </c>
      <c r="C40" s="28">
        <v>5.7370000000000001</v>
      </c>
      <c r="D40" s="28">
        <v>3.7305089E-2</v>
      </c>
      <c r="E40" s="28">
        <v>9.9865152000000006E-3</v>
      </c>
      <c r="F40" s="28">
        <v>0.58240119099999998</v>
      </c>
      <c r="G40" s="39"/>
      <c r="H40" s="28"/>
      <c r="I40" s="30" t="s">
        <v>39</v>
      </c>
      <c r="J40" s="28">
        <v>0.213438617876827</v>
      </c>
      <c r="K40" s="28">
        <v>3.7335889441005299E-2</v>
      </c>
      <c r="L40" s="28">
        <v>3.7335889441005299E-2</v>
      </c>
      <c r="M40" s="28">
        <v>0.42137337781510897</v>
      </c>
      <c r="N40" s="28">
        <v>9.9903803369030993E-3</v>
      </c>
      <c r="O40" s="28">
        <v>181.56923574131599</v>
      </c>
      <c r="P40" s="28">
        <v>0</v>
      </c>
      <c r="Q40" s="28">
        <v>0</v>
      </c>
      <c r="R40" s="28">
        <v>8.6578762531334803</v>
      </c>
      <c r="S40" s="28">
        <v>0</v>
      </c>
      <c r="T40" s="28">
        <v>2.8793716883641101</v>
      </c>
      <c r="U40" s="28">
        <v>0</v>
      </c>
      <c r="V40" s="28">
        <v>0</v>
      </c>
      <c r="W40" s="28">
        <v>2.56049585215143E-3</v>
      </c>
      <c r="X40" s="28">
        <v>1.4190975816141101E-2</v>
      </c>
      <c r="Y40" s="28">
        <v>3.3910592572873197E-2</v>
      </c>
      <c r="Z40" s="28">
        <v>0.58304348465990896</v>
      </c>
      <c r="AA40" s="28">
        <v>0</v>
      </c>
      <c r="AB40" s="28">
        <v>176.916536402167</v>
      </c>
      <c r="AC40" s="28">
        <v>48.294867296447798</v>
      </c>
      <c r="AD40" s="28">
        <v>0</v>
      </c>
      <c r="AE40" s="28">
        <v>3.0848103661491301E-2</v>
      </c>
      <c r="AF40" s="28">
        <v>0.75099176195373596</v>
      </c>
      <c r="AG40" s="28">
        <v>0</v>
      </c>
      <c r="AH40" s="28">
        <v>0.41431004323308201</v>
      </c>
      <c r="AI40" s="28">
        <v>5.7215582756467501E-2</v>
      </c>
      <c r="AJ40" s="28">
        <v>0.22732432191305599</v>
      </c>
      <c r="AK40" s="28">
        <v>0.38164050498586199</v>
      </c>
      <c r="AL40" s="28">
        <v>5.7360158435159203</v>
      </c>
      <c r="AM40" s="28">
        <v>2.3170328916321301E-2</v>
      </c>
      <c r="AO40" s="37"/>
      <c r="AQ40" s="25">
        <f t="shared" si="6"/>
        <v>3.1707540908816297E-4</v>
      </c>
      <c r="AR40" s="25">
        <f t="shared" si="7"/>
        <v>-1.7154549138570507E-4</v>
      </c>
      <c r="AS40" s="25">
        <f t="shared" si="8"/>
        <v>8.2563644347019832E-4</v>
      </c>
      <c r="AT40" s="25">
        <f t="shared" si="9"/>
        <v>3.8703560007586008E-4</v>
      </c>
      <c r="AU40" s="25">
        <f t="shared" si="10"/>
        <v>1.1028371332931853E-3</v>
      </c>
      <c r="AV40" s="25" t="str">
        <f t="shared" si="11"/>
        <v/>
      </c>
      <c r="AW40" s="25"/>
      <c r="AX40" s="25"/>
    </row>
    <row r="41" spans="1:50" x14ac:dyDescent="0.3">
      <c r="A41" s="28" t="s">
        <v>40</v>
      </c>
      <c r="B41" s="28">
        <v>19875.350643999998</v>
      </c>
      <c r="C41" s="28">
        <v>1275.2349999999999</v>
      </c>
      <c r="D41" s="28">
        <v>6.4569656359999996</v>
      </c>
      <c r="E41" s="28">
        <v>5.1555849447000002</v>
      </c>
      <c r="F41" s="28">
        <v>65.144007498999997</v>
      </c>
      <c r="G41" s="39"/>
      <c r="H41" s="28"/>
      <c r="I41" s="30" t="s">
        <v>40</v>
      </c>
      <c r="J41" s="28">
        <v>31.901257116790202</v>
      </c>
      <c r="K41" s="28">
        <v>6.4568014351229399</v>
      </c>
      <c r="L41" s="28">
        <v>6.4568014351229399</v>
      </c>
      <c r="M41" s="28">
        <v>224.888739314042</v>
      </c>
      <c r="N41" s="28">
        <v>5.1605139340254702</v>
      </c>
      <c r="O41" s="28">
        <v>14494.9238130535</v>
      </c>
      <c r="P41" s="28">
        <v>0</v>
      </c>
      <c r="Q41" s="28">
        <v>0</v>
      </c>
      <c r="R41" s="28">
        <v>2496.4634638153598</v>
      </c>
      <c r="S41" s="28">
        <v>0</v>
      </c>
      <c r="T41" s="28">
        <v>350.02851678891102</v>
      </c>
      <c r="U41" s="28">
        <v>0</v>
      </c>
      <c r="V41" s="28">
        <v>0</v>
      </c>
      <c r="W41" s="28">
        <v>0.13035586456984999</v>
      </c>
      <c r="X41" s="28">
        <v>1.8202991544215901</v>
      </c>
      <c r="Y41" s="28">
        <v>18.0086089081342</v>
      </c>
      <c r="Z41" s="28">
        <v>65.203529942330803</v>
      </c>
      <c r="AA41" s="28">
        <v>0</v>
      </c>
      <c r="AB41" s="28">
        <v>19882.488976173499</v>
      </c>
      <c r="AC41" s="28">
        <v>3058.2165505386101</v>
      </c>
      <c r="AD41" s="28">
        <v>0</v>
      </c>
      <c r="AE41" s="28">
        <v>8.8157284052976994</v>
      </c>
      <c r="AF41" s="28">
        <v>248.07451319557501</v>
      </c>
      <c r="AG41" s="28">
        <v>0</v>
      </c>
      <c r="AH41" s="28">
        <v>91.419209734608401</v>
      </c>
      <c r="AI41" s="28">
        <v>17.794010078940499</v>
      </c>
      <c r="AJ41" s="28">
        <v>62.3178729555964</v>
      </c>
      <c r="AK41" s="28">
        <v>167.774225288281</v>
      </c>
      <c r="AL41" s="28">
        <v>1276.3067547743799</v>
      </c>
      <c r="AM41" s="28">
        <v>4.2334899477705203</v>
      </c>
      <c r="AO41" s="37"/>
      <c r="AQ41" s="25">
        <f t="shared" si="6"/>
        <v>3.591550308399738E-4</v>
      </c>
      <c r="AR41" s="25">
        <f t="shared" si="7"/>
        <v>8.4043707581739596E-4</v>
      </c>
      <c r="AS41" s="25">
        <f t="shared" si="8"/>
        <v>-2.5430037314156443E-5</v>
      </c>
      <c r="AT41" s="25">
        <f t="shared" si="9"/>
        <v>9.5604851405602217E-4</v>
      </c>
      <c r="AU41" s="25">
        <f t="shared" si="10"/>
        <v>9.137055826926191E-4</v>
      </c>
      <c r="AV41" s="25" t="str">
        <f t="shared" si="11"/>
        <v/>
      </c>
      <c r="AW41" s="25"/>
      <c r="AX41" s="25"/>
    </row>
    <row r="42" spans="1:50" x14ac:dyDescent="0.3">
      <c r="A42" s="28" t="s">
        <v>41</v>
      </c>
      <c r="B42" s="28">
        <v>74665.379772999993</v>
      </c>
      <c r="C42" s="28">
        <v>2231.768</v>
      </c>
      <c r="D42" s="28">
        <v>14.418691142</v>
      </c>
      <c r="E42" s="28">
        <v>3.2503141956000001</v>
      </c>
      <c r="F42" s="28">
        <v>35.551505220999999</v>
      </c>
      <c r="G42" s="39"/>
      <c r="H42" s="28"/>
      <c r="I42" s="30" t="s">
        <v>41</v>
      </c>
      <c r="J42" s="28">
        <v>12.5672596853521</v>
      </c>
      <c r="K42" s="28">
        <v>14.480784089741</v>
      </c>
      <c r="L42" s="28">
        <v>14.480784089741</v>
      </c>
      <c r="M42" s="28">
        <v>81.786260065212701</v>
      </c>
      <c r="N42" s="28">
        <v>3.2639764016789199</v>
      </c>
      <c r="O42" s="28">
        <v>24929.112687106001</v>
      </c>
      <c r="P42" s="28">
        <v>0</v>
      </c>
      <c r="Q42" s="28">
        <v>0</v>
      </c>
      <c r="R42" s="28">
        <v>4286.8932351970598</v>
      </c>
      <c r="S42" s="28">
        <v>0</v>
      </c>
      <c r="T42" s="28">
        <v>1519.2944305096701</v>
      </c>
      <c r="U42" s="28">
        <v>0</v>
      </c>
      <c r="V42" s="28">
        <v>0</v>
      </c>
      <c r="W42" s="28">
        <v>1.58522684105318</v>
      </c>
      <c r="X42" s="28">
        <v>2.5638731017362</v>
      </c>
      <c r="Y42" s="28">
        <v>5.4195051426884202</v>
      </c>
      <c r="Z42" s="28">
        <v>35.712003853330501</v>
      </c>
      <c r="AA42" s="28">
        <v>0</v>
      </c>
      <c r="AB42" s="28">
        <v>74676.181513561096</v>
      </c>
      <c r="AC42" s="28">
        <v>44589.511105061298</v>
      </c>
      <c r="AD42" s="28">
        <v>0</v>
      </c>
      <c r="AE42" s="28">
        <v>12.429581696345799</v>
      </c>
      <c r="AF42" s="28">
        <v>271.48612186106902</v>
      </c>
      <c r="AG42" s="28">
        <v>0</v>
      </c>
      <c r="AH42" s="28">
        <v>43.720358147212899</v>
      </c>
      <c r="AI42" s="28">
        <v>40.238188343868401</v>
      </c>
      <c r="AJ42" s="28">
        <v>133.11619342287599</v>
      </c>
      <c r="AK42" s="28">
        <v>90.944606651908899</v>
      </c>
      <c r="AL42" s="28">
        <v>2237.3422819380799</v>
      </c>
      <c r="AM42" s="28">
        <v>10.375520547633499</v>
      </c>
      <c r="AO42" s="37"/>
      <c r="AQ42" s="25">
        <f t="shared" si="6"/>
        <v>1.4466866161991568E-4</v>
      </c>
      <c r="AR42" s="25">
        <f t="shared" si="7"/>
        <v>2.4976977616310569E-3</v>
      </c>
      <c r="AS42" s="25">
        <f t="shared" si="8"/>
        <v>4.3064205432718156E-3</v>
      </c>
      <c r="AT42" s="25">
        <f t="shared" si="9"/>
        <v>4.203349355399089E-3</v>
      </c>
      <c r="AU42" s="25">
        <f t="shared" si="10"/>
        <v>4.5145383109038099E-3</v>
      </c>
      <c r="AV42" s="25" t="str">
        <f t="shared" si="11"/>
        <v/>
      </c>
      <c r="AW42" s="25"/>
      <c r="AX42" s="25"/>
    </row>
    <row r="43" spans="1:50" x14ac:dyDescent="0.3">
      <c r="A43" s="28" t="s">
        <v>42</v>
      </c>
      <c r="B43" s="28">
        <v>26754.757323000002</v>
      </c>
      <c r="C43" s="28">
        <v>1048.1980000000001</v>
      </c>
      <c r="D43" s="28">
        <v>3.9851201018000002</v>
      </c>
      <c r="E43" s="28">
        <v>2.5088269865999999</v>
      </c>
      <c r="F43" s="28">
        <v>53.511794279999997</v>
      </c>
      <c r="G43" s="39"/>
      <c r="H43" s="28"/>
      <c r="I43" s="30" t="s">
        <v>42</v>
      </c>
      <c r="J43" s="28">
        <v>22.852969900944601</v>
      </c>
      <c r="K43" s="28">
        <v>3.9863112665748601</v>
      </c>
      <c r="L43" s="28">
        <v>3.9863112665748601</v>
      </c>
      <c r="M43" s="28">
        <v>117.78194604456</v>
      </c>
      <c r="N43" s="28">
        <v>2.50963518008759</v>
      </c>
      <c r="O43" s="28">
        <v>16127.8499327644</v>
      </c>
      <c r="P43" s="28">
        <v>0</v>
      </c>
      <c r="Q43" s="28">
        <v>0</v>
      </c>
      <c r="R43" s="28">
        <v>1943.23114538134</v>
      </c>
      <c r="S43" s="28">
        <v>0</v>
      </c>
      <c r="T43" s="28">
        <v>497.91547215731299</v>
      </c>
      <c r="U43" s="28">
        <v>0</v>
      </c>
      <c r="V43" s="28">
        <v>0</v>
      </c>
      <c r="W43" s="28">
        <v>0.53189151250462197</v>
      </c>
      <c r="X43" s="28">
        <v>1.53781395835926</v>
      </c>
      <c r="Y43" s="28">
        <v>9.7366354605583698</v>
      </c>
      <c r="Z43" s="28">
        <v>53.514699260635602</v>
      </c>
      <c r="AA43" s="28">
        <v>0</v>
      </c>
      <c r="AB43" s="28">
        <v>26802.8805001365</v>
      </c>
      <c r="AC43" s="28">
        <v>10803.1504113831</v>
      </c>
      <c r="AD43" s="28">
        <v>0</v>
      </c>
      <c r="AE43" s="28">
        <v>7.5489576432226597</v>
      </c>
      <c r="AF43" s="28">
        <v>158.571978093334</v>
      </c>
      <c r="AG43" s="28">
        <v>0</v>
      </c>
      <c r="AH43" s="28">
        <v>57.355061054243102</v>
      </c>
      <c r="AI43" s="28">
        <v>10.182405270397499</v>
      </c>
      <c r="AJ43" s="28">
        <v>36.000061402340897</v>
      </c>
      <c r="AK43" s="28">
        <v>90.295975355859298</v>
      </c>
      <c r="AL43" s="28">
        <v>1048.0507439585001</v>
      </c>
      <c r="AM43" s="28">
        <v>3.5992851758755999</v>
      </c>
      <c r="AO43" s="37"/>
      <c r="AQ43" s="25">
        <f t="shared" si="6"/>
        <v>1.7986773924175603E-3</v>
      </c>
      <c r="AR43" s="25">
        <f t="shared" si="7"/>
        <v>-1.4048494797737275E-4</v>
      </c>
      <c r="AS43" s="25">
        <f t="shared" si="8"/>
        <v>2.9890310566095491E-4</v>
      </c>
      <c r="AT43" s="25">
        <f t="shared" si="9"/>
        <v>3.2213998490400805E-4</v>
      </c>
      <c r="AU43" s="25">
        <f t="shared" si="10"/>
        <v>5.4286735750353263E-5</v>
      </c>
      <c r="AV43" s="25" t="str">
        <f t="shared" si="11"/>
        <v/>
      </c>
      <c r="AW43" s="25"/>
      <c r="AX43" s="25"/>
    </row>
    <row r="44" spans="1:50" x14ac:dyDescent="0.3">
      <c r="A44" s="28" t="s">
        <v>43</v>
      </c>
      <c r="B44" s="28">
        <v>293334.93758999999</v>
      </c>
      <c r="C44" s="28">
        <v>14097.648999999999</v>
      </c>
      <c r="D44" s="28">
        <v>38.106221953999999</v>
      </c>
      <c r="E44" s="28">
        <v>16.129591882</v>
      </c>
      <c r="F44" s="28">
        <v>587.42933918000006</v>
      </c>
      <c r="G44" s="39"/>
      <c r="H44" s="28"/>
      <c r="I44" s="30" t="s">
        <v>43</v>
      </c>
      <c r="J44" s="28">
        <v>227.76773277212001</v>
      </c>
      <c r="K44" s="28">
        <v>38.264707582397499</v>
      </c>
      <c r="L44" s="28">
        <v>38.264707582397499</v>
      </c>
      <c r="M44" s="28">
        <v>887.51961121628995</v>
      </c>
      <c r="N44" s="28">
        <v>16.202219258298999</v>
      </c>
      <c r="O44" s="28">
        <v>227209.50312611199</v>
      </c>
      <c r="P44" s="28">
        <v>0</v>
      </c>
      <c r="Q44" s="28">
        <v>0</v>
      </c>
      <c r="R44" s="28">
        <v>25931.869336077001</v>
      </c>
      <c r="S44" s="28">
        <v>0</v>
      </c>
      <c r="T44" s="28">
        <v>9114.2111122300703</v>
      </c>
      <c r="U44" s="28">
        <v>0</v>
      </c>
      <c r="V44" s="28">
        <v>0</v>
      </c>
      <c r="W44" s="28">
        <v>11.9648852493138</v>
      </c>
      <c r="X44" s="28">
        <v>19.035907469485199</v>
      </c>
      <c r="Y44" s="28">
        <v>77.964163763453698</v>
      </c>
      <c r="Z44" s="28">
        <v>590.30041246440396</v>
      </c>
      <c r="AA44" s="28">
        <v>0</v>
      </c>
      <c r="AB44" s="28">
        <v>294808.17065289803</v>
      </c>
      <c r="AC44" s="28">
        <v>100684.09959496799</v>
      </c>
      <c r="AD44" s="28">
        <v>0</v>
      </c>
      <c r="AE44" s="28">
        <v>107.05268865670099</v>
      </c>
      <c r="AF44" s="28">
        <v>1683.34449037369</v>
      </c>
      <c r="AG44" s="28">
        <v>0</v>
      </c>
      <c r="AH44" s="28">
        <v>520.41286624710597</v>
      </c>
      <c r="AI44" s="28">
        <v>100.736160879886</v>
      </c>
      <c r="AJ44" s="28">
        <v>348.43957922841599</v>
      </c>
      <c r="AK44" s="28">
        <v>715.09033460256796</v>
      </c>
      <c r="AL44" s="28">
        <v>14198.881214261601</v>
      </c>
      <c r="AM44" s="28">
        <v>50.266030544826599</v>
      </c>
      <c r="AO44" s="37"/>
      <c r="AQ44" s="25">
        <f t="shared" si="6"/>
        <v>5.0223579741367477E-3</v>
      </c>
      <c r="AR44" s="25">
        <f t="shared" si="7"/>
        <v>7.1807869710475312E-3</v>
      </c>
      <c r="AS44" s="25">
        <f t="shared" si="8"/>
        <v>4.1590485823762915E-3</v>
      </c>
      <c r="AT44" s="25">
        <f t="shared" si="9"/>
        <v>4.5027411003528911E-3</v>
      </c>
      <c r="AU44" s="25">
        <f t="shared" si="10"/>
        <v>4.8875210904713627E-3</v>
      </c>
      <c r="AV44" s="25" t="str">
        <f t="shared" si="11"/>
        <v/>
      </c>
      <c r="AW44" s="25"/>
      <c r="AX44" s="25"/>
    </row>
    <row r="45" spans="1:50" x14ac:dyDescent="0.3">
      <c r="A45" s="28" t="s">
        <v>44</v>
      </c>
      <c r="B45" s="28">
        <v>14284.475501000001</v>
      </c>
      <c r="C45" s="28">
        <v>916.35199999999998</v>
      </c>
      <c r="D45" s="28">
        <v>9.6798618293000001</v>
      </c>
      <c r="E45" s="28">
        <v>2.1193233799</v>
      </c>
      <c r="F45" s="28">
        <v>53.219597278000002</v>
      </c>
      <c r="G45" s="39"/>
      <c r="H45" s="28"/>
      <c r="I45" s="30" t="s">
        <v>44</v>
      </c>
      <c r="J45" s="28">
        <v>19.019860638991599</v>
      </c>
      <c r="K45" s="28">
        <v>9.6956131544479707</v>
      </c>
      <c r="L45" s="28">
        <v>9.6956131544479707</v>
      </c>
      <c r="M45" s="28">
        <v>47.252820474963201</v>
      </c>
      <c r="N45" s="28">
        <v>2.12249940443012</v>
      </c>
      <c r="O45" s="28">
        <v>19952.807150193599</v>
      </c>
      <c r="P45" s="28">
        <v>0</v>
      </c>
      <c r="Q45" s="28">
        <v>0</v>
      </c>
      <c r="R45" s="28">
        <v>1562.96792214893</v>
      </c>
      <c r="S45" s="28">
        <v>0</v>
      </c>
      <c r="T45" s="28">
        <v>494.26025563747498</v>
      </c>
      <c r="U45" s="28">
        <v>0</v>
      </c>
      <c r="V45" s="28">
        <v>0</v>
      </c>
      <c r="W45" s="28">
        <v>0.26509881342452701</v>
      </c>
      <c r="X45" s="28">
        <v>1.8305861500704399</v>
      </c>
      <c r="Y45" s="28">
        <v>2.7392916605323201</v>
      </c>
      <c r="Z45" s="28">
        <v>53.338082752099503</v>
      </c>
      <c r="AA45" s="28">
        <v>0</v>
      </c>
      <c r="AB45" s="28">
        <v>14305.9692457988</v>
      </c>
      <c r="AC45" s="28">
        <v>923.11328737770395</v>
      </c>
      <c r="AD45" s="28">
        <v>0</v>
      </c>
      <c r="AE45" s="28">
        <v>3.07432960116624</v>
      </c>
      <c r="AF45" s="28">
        <v>128.30524807493501</v>
      </c>
      <c r="AG45" s="28">
        <v>0</v>
      </c>
      <c r="AH45" s="28">
        <v>43.2971808523044</v>
      </c>
      <c r="AI45" s="28">
        <v>21.515139083445199</v>
      </c>
      <c r="AJ45" s="28">
        <v>75.097205684078205</v>
      </c>
      <c r="AK45" s="28">
        <v>54.894112734615298</v>
      </c>
      <c r="AL45" s="28">
        <v>917.72379506936295</v>
      </c>
      <c r="AM45" s="28">
        <v>4.8194908673057402</v>
      </c>
      <c r="AO45" s="37"/>
      <c r="AQ45" s="25">
        <f t="shared" si="6"/>
        <v>1.504692615230768E-3</v>
      </c>
      <c r="AR45" s="25">
        <f t="shared" si="7"/>
        <v>1.4970175973457521E-3</v>
      </c>
      <c r="AS45" s="25">
        <f t="shared" si="8"/>
        <v>1.6272262379089845E-3</v>
      </c>
      <c r="AT45" s="25">
        <f t="shared" si="9"/>
        <v>1.4986030731515185E-3</v>
      </c>
      <c r="AU45" s="25">
        <f t="shared" si="10"/>
        <v>2.2263504453176393E-3</v>
      </c>
      <c r="AV45" s="25" t="str">
        <f t="shared" si="11"/>
        <v/>
      </c>
      <c r="AW45" s="25"/>
      <c r="AX45" s="25"/>
    </row>
    <row r="46" spans="1:50" x14ac:dyDescent="0.3">
      <c r="A46" s="28" t="s">
        <v>45</v>
      </c>
      <c r="B46" s="28">
        <v>3420.1627933</v>
      </c>
      <c r="C46" s="28">
        <v>219.61699999999999</v>
      </c>
      <c r="D46" s="28">
        <v>2.6366756982999999</v>
      </c>
      <c r="E46" s="28">
        <v>2.1656269999999998E-2</v>
      </c>
      <c r="F46" s="28">
        <v>65.589220647999994</v>
      </c>
      <c r="G46" s="39"/>
      <c r="H46" s="28"/>
      <c r="I46" s="30" t="s">
        <v>45</v>
      </c>
      <c r="J46" s="28">
        <v>22.328954009961301</v>
      </c>
      <c r="K46" s="28">
        <v>2.6374206261820201</v>
      </c>
      <c r="L46" s="28">
        <v>2.6374206261820201</v>
      </c>
      <c r="M46" s="28">
        <v>1.5312520355280299</v>
      </c>
      <c r="N46" s="28">
        <v>2.1665016731155898E-2</v>
      </c>
      <c r="O46" s="28">
        <v>19533.734538209501</v>
      </c>
      <c r="P46" s="28">
        <v>0</v>
      </c>
      <c r="Q46" s="28">
        <v>0</v>
      </c>
      <c r="R46" s="28">
        <v>69.736906129272597</v>
      </c>
      <c r="S46" s="28">
        <v>0</v>
      </c>
      <c r="T46" s="28">
        <v>97.162182508532695</v>
      </c>
      <c r="U46" s="28">
        <v>0</v>
      </c>
      <c r="V46" s="28">
        <v>0</v>
      </c>
      <c r="W46" s="28">
        <v>3.8369648057087799E-2</v>
      </c>
      <c r="X46" s="28">
        <v>1.32065218440731</v>
      </c>
      <c r="Y46" s="28">
        <v>0.145010487920159</v>
      </c>
      <c r="Z46" s="28">
        <v>65.607669324610896</v>
      </c>
      <c r="AA46" s="28">
        <v>0</v>
      </c>
      <c r="AB46" s="28">
        <v>3418.9989053621898</v>
      </c>
      <c r="AC46" s="28">
        <v>408.65503057854698</v>
      </c>
      <c r="AD46" s="28">
        <v>0</v>
      </c>
      <c r="AE46" s="28">
        <v>0.29652754363668898</v>
      </c>
      <c r="AF46" s="28">
        <v>18.2462885772185</v>
      </c>
      <c r="AG46" s="28">
        <v>0</v>
      </c>
      <c r="AH46" s="28">
        <v>34.788902839372703</v>
      </c>
      <c r="AI46" s="28">
        <v>0.22355047970282699</v>
      </c>
      <c r="AJ46" s="28">
        <v>5.7441217921208496</v>
      </c>
      <c r="AK46" s="28">
        <v>7.9692327413694004</v>
      </c>
      <c r="AL46" s="28">
        <v>219.634331912454</v>
      </c>
      <c r="AM46" s="28">
        <v>1.04752895892655</v>
      </c>
      <c r="AO46" s="37"/>
      <c r="AQ46" s="25">
        <f t="shared" si="6"/>
        <v>-3.4030191197044246E-4</v>
      </c>
      <c r="AR46" s="25">
        <f t="shared" si="7"/>
        <v>7.8918810720533681E-5</v>
      </c>
      <c r="AS46" s="25">
        <f t="shared" si="8"/>
        <v>2.8252540974245665E-4</v>
      </c>
      <c r="AT46" s="25">
        <f t="shared" si="9"/>
        <v>4.038890887442834E-4</v>
      </c>
      <c r="AU46" s="25">
        <f t="shared" si="10"/>
        <v>2.8127604549398353E-4</v>
      </c>
      <c r="AV46" s="25" t="str">
        <f t="shared" si="11"/>
        <v/>
      </c>
      <c r="AW46" s="25"/>
      <c r="AX46" s="25"/>
    </row>
    <row r="47" spans="1:50" x14ac:dyDescent="0.3">
      <c r="A47" s="28" t="s">
        <v>46</v>
      </c>
      <c r="B47" s="28">
        <v>24840.843811999999</v>
      </c>
      <c r="C47" s="28">
        <v>1362.154</v>
      </c>
      <c r="D47" s="28">
        <v>7.3440769056999997</v>
      </c>
      <c r="E47" s="28">
        <v>3.3158074283999999</v>
      </c>
      <c r="F47" s="28">
        <v>103.96171654</v>
      </c>
      <c r="G47" s="39"/>
      <c r="H47" s="28"/>
      <c r="I47" s="30" t="s">
        <v>46</v>
      </c>
      <c r="J47" s="28">
        <v>41.135568657083397</v>
      </c>
      <c r="K47" s="28">
        <v>7.3392974658125096</v>
      </c>
      <c r="L47" s="28">
        <v>7.3392974658125096</v>
      </c>
      <c r="M47" s="28">
        <v>146.44925538631699</v>
      </c>
      <c r="N47" s="28">
        <v>3.3160809018323798</v>
      </c>
      <c r="O47" s="28">
        <v>30731.936007522501</v>
      </c>
      <c r="P47" s="28">
        <v>0</v>
      </c>
      <c r="Q47" s="28">
        <v>0</v>
      </c>
      <c r="R47" s="28">
        <v>2323.1522850639199</v>
      </c>
      <c r="S47" s="28">
        <v>0</v>
      </c>
      <c r="T47" s="28">
        <v>604.07057333506305</v>
      </c>
      <c r="U47" s="28">
        <v>0</v>
      </c>
      <c r="V47" s="28">
        <v>0</v>
      </c>
      <c r="W47" s="28">
        <v>0.52926612533928297</v>
      </c>
      <c r="X47" s="28">
        <v>2.6649871127543601</v>
      </c>
      <c r="Y47" s="28">
        <v>11.8711334137717</v>
      </c>
      <c r="Z47" s="28">
        <v>103.94510175108501</v>
      </c>
      <c r="AA47" s="28">
        <v>0</v>
      </c>
      <c r="AB47" s="28">
        <v>24875.4752730658</v>
      </c>
      <c r="AC47" s="28">
        <v>5978.0359237450402</v>
      </c>
      <c r="AD47" s="28">
        <v>0</v>
      </c>
      <c r="AE47" s="28">
        <v>8.5162745875349497</v>
      </c>
      <c r="AF47" s="28">
        <v>205.331103296912</v>
      </c>
      <c r="AG47" s="28">
        <v>0</v>
      </c>
      <c r="AH47" s="28">
        <v>91.597114441304896</v>
      </c>
      <c r="AI47" s="28">
        <v>14.5576970459168</v>
      </c>
      <c r="AJ47" s="28">
        <v>54.303675805265698</v>
      </c>
      <c r="AK47" s="28">
        <v>117.92978095867601</v>
      </c>
      <c r="AL47" s="28">
        <v>1362.0271481902801</v>
      </c>
      <c r="AM47" s="28">
        <v>5.0361801923275502</v>
      </c>
      <c r="AO47" s="37"/>
      <c r="AQ47" s="25">
        <f t="shared" si="6"/>
        <v>1.3941338437574078E-3</v>
      </c>
      <c r="AR47" s="25">
        <f t="shared" si="7"/>
        <v>-9.3125894517020541E-5</v>
      </c>
      <c r="AS47" s="25">
        <f t="shared" si="8"/>
        <v>-6.5078837665501351E-4</v>
      </c>
      <c r="AT47" s="25">
        <f t="shared" si="9"/>
        <v>8.2475667928609108E-5</v>
      </c>
      <c r="AU47" s="25">
        <f t="shared" si="10"/>
        <v>-1.5981641577262641E-4</v>
      </c>
      <c r="AV47" s="25" t="str">
        <f t="shared" si="11"/>
        <v/>
      </c>
      <c r="AW47" s="25"/>
      <c r="AX47" s="25"/>
    </row>
    <row r="48" spans="1:50" x14ac:dyDescent="0.3">
      <c r="A48" s="28" t="s">
        <v>47</v>
      </c>
      <c r="B48" s="28">
        <v>24016.961515999999</v>
      </c>
      <c r="C48" s="28">
        <v>1189.4960000000001</v>
      </c>
      <c r="D48" s="28">
        <v>9.3226800549999993</v>
      </c>
      <c r="E48" s="28">
        <v>1.4960679019000001</v>
      </c>
      <c r="F48" s="28">
        <v>240.58511701</v>
      </c>
      <c r="G48" s="39"/>
      <c r="H48" s="28"/>
      <c r="I48" s="30" t="s">
        <v>47</v>
      </c>
      <c r="J48" s="28">
        <v>85.692891100463896</v>
      </c>
      <c r="K48" s="28">
        <v>9.3687717161835096</v>
      </c>
      <c r="L48" s="28">
        <v>9.3687717161835096</v>
      </c>
      <c r="M48" s="28">
        <v>82.117481707599296</v>
      </c>
      <c r="N48" s="28">
        <v>1.50610111102272</v>
      </c>
      <c r="O48" s="28">
        <v>70392.153517894403</v>
      </c>
      <c r="P48" s="28">
        <v>0</v>
      </c>
      <c r="Q48" s="28">
        <v>0</v>
      </c>
      <c r="R48" s="28">
        <v>1137.8394457243</v>
      </c>
      <c r="S48" s="28">
        <v>0</v>
      </c>
      <c r="T48" s="28">
        <v>491.83333491459399</v>
      </c>
      <c r="U48" s="28">
        <v>0</v>
      </c>
      <c r="V48" s="28">
        <v>0</v>
      </c>
      <c r="W48" s="28">
        <v>0.33143622668318801</v>
      </c>
      <c r="X48" s="28">
        <v>4.9784861688123598</v>
      </c>
      <c r="Y48" s="28">
        <v>7.0371508533071401</v>
      </c>
      <c r="Z48" s="28">
        <v>241.82154677212301</v>
      </c>
      <c r="AA48" s="28">
        <v>0</v>
      </c>
      <c r="AB48" s="28">
        <v>24067.248542866098</v>
      </c>
      <c r="AC48" s="28">
        <v>7530.7921200207002</v>
      </c>
      <c r="AD48" s="28">
        <v>0</v>
      </c>
      <c r="AE48" s="28">
        <v>5.07830503377326</v>
      </c>
      <c r="AF48" s="28">
        <v>141.39461348822201</v>
      </c>
      <c r="AG48" s="28">
        <v>0</v>
      </c>
      <c r="AH48" s="28">
        <v>146.594925425822</v>
      </c>
      <c r="AI48" s="28">
        <v>3.0612007512168402</v>
      </c>
      <c r="AJ48" s="28">
        <v>27.563058255400598</v>
      </c>
      <c r="AK48" s="28">
        <v>80.644893848813595</v>
      </c>
      <c r="AL48" s="28">
        <v>1195.6032093398801</v>
      </c>
      <c r="AM48" s="28">
        <v>4.6743152652954096</v>
      </c>
      <c r="AO48" s="37"/>
      <c r="AQ48" s="25">
        <f t="shared" si="6"/>
        <v>2.0938130259565944E-3</v>
      </c>
      <c r="AR48" s="25">
        <f t="shared" si="7"/>
        <v>5.1342832089220983E-3</v>
      </c>
      <c r="AS48" s="25">
        <f t="shared" si="8"/>
        <v>4.94403550390964E-3</v>
      </c>
      <c r="AT48" s="25">
        <f t="shared" si="9"/>
        <v>6.706386194087751E-3</v>
      </c>
      <c r="AU48" s="25">
        <f t="shared" si="10"/>
        <v>5.1392612206831428E-3</v>
      </c>
      <c r="AV48" s="25" t="str">
        <f t="shared" si="11"/>
        <v/>
      </c>
      <c r="AW48" s="25"/>
      <c r="AX48" s="25"/>
    </row>
    <row r="49" spans="1:50" x14ac:dyDescent="0.3">
      <c r="A49" s="28" t="s">
        <v>48</v>
      </c>
      <c r="B49" s="28">
        <v>5679.2743467999999</v>
      </c>
      <c r="C49" s="28">
        <v>257.31299999999999</v>
      </c>
      <c r="D49" s="28">
        <v>0.24490907540000001</v>
      </c>
      <c r="E49" s="28">
        <v>0.82494671980000001</v>
      </c>
      <c r="F49" s="28">
        <v>14.582328168</v>
      </c>
      <c r="G49" s="39"/>
      <c r="H49" s="28"/>
      <c r="I49" s="30" t="s">
        <v>48</v>
      </c>
      <c r="J49" s="28">
        <v>6.9900300819200796</v>
      </c>
      <c r="K49" s="28">
        <v>0.24495020768492301</v>
      </c>
      <c r="L49" s="28">
        <v>0.24495020768492301</v>
      </c>
      <c r="M49" s="28">
        <v>45.227013880012002</v>
      </c>
      <c r="N49" s="28">
        <v>0.82500091875297998</v>
      </c>
      <c r="O49" s="28">
        <v>3232.0605818009599</v>
      </c>
      <c r="P49" s="28">
        <v>0</v>
      </c>
      <c r="Q49" s="28">
        <v>0</v>
      </c>
      <c r="R49" s="28">
        <v>497.21539735092898</v>
      </c>
      <c r="S49" s="28">
        <v>0</v>
      </c>
      <c r="T49" s="28">
        <v>85.873552415528195</v>
      </c>
      <c r="U49" s="28">
        <v>0</v>
      </c>
      <c r="V49" s="28">
        <v>0</v>
      </c>
      <c r="W49" s="28">
        <v>0.104940614836182</v>
      </c>
      <c r="X49" s="28">
        <v>0.34074237464648199</v>
      </c>
      <c r="Y49" s="28">
        <v>3.8635983755093499</v>
      </c>
      <c r="Z49" s="28">
        <v>14.583344671546399</v>
      </c>
      <c r="AA49" s="28">
        <v>0</v>
      </c>
      <c r="AB49" s="28">
        <v>5697.2111757796902</v>
      </c>
      <c r="AC49" s="28">
        <v>1652.78076768653</v>
      </c>
      <c r="AD49" s="28">
        <v>0</v>
      </c>
      <c r="AE49" s="28">
        <v>2.31529029518431</v>
      </c>
      <c r="AF49" s="28">
        <v>45.660924736690497</v>
      </c>
      <c r="AG49" s="28">
        <v>0</v>
      </c>
      <c r="AH49" s="28">
        <v>18.466840027621899</v>
      </c>
      <c r="AI49" s="28">
        <v>0.98074714437650501</v>
      </c>
      <c r="AJ49" s="28">
        <v>3.78433119536006</v>
      </c>
      <c r="AK49" s="28">
        <v>31.540112101031799</v>
      </c>
      <c r="AL49" s="28">
        <v>257.26522913507102</v>
      </c>
      <c r="AM49" s="28">
        <v>0.61702784473257699</v>
      </c>
      <c r="AO49" s="37"/>
      <c r="AQ49" s="25">
        <f t="shared" si="6"/>
        <v>3.1582959167656406E-3</v>
      </c>
      <c r="AR49" s="25">
        <f t="shared" si="7"/>
        <v>-1.8565274560151986E-4</v>
      </c>
      <c r="AS49" s="25">
        <f t="shared" si="8"/>
        <v>1.679492066834251E-4</v>
      </c>
      <c r="AT49" s="25">
        <f t="shared" si="9"/>
        <v>6.5699943619532185E-5</v>
      </c>
      <c r="AU49" s="25">
        <f t="shared" si="10"/>
        <v>6.9707904985282326E-5</v>
      </c>
      <c r="AV49" s="25" t="str">
        <f t="shared" si="11"/>
        <v/>
      </c>
      <c r="AW49" s="25"/>
      <c r="AX49" s="25"/>
    </row>
    <row r="50" spans="1:50" x14ac:dyDescent="0.3">
      <c r="A50" s="28" t="s">
        <v>49</v>
      </c>
      <c r="B50" s="28">
        <v>51543.750272999998</v>
      </c>
      <c r="C50" s="28">
        <v>2144.9830000000002</v>
      </c>
      <c r="D50" s="28">
        <v>22.166127763999999</v>
      </c>
      <c r="E50" s="28">
        <v>1.2253720400000001</v>
      </c>
      <c r="F50" s="28">
        <v>498.07555035000001</v>
      </c>
      <c r="G50" s="39"/>
      <c r="H50" s="28"/>
      <c r="I50" s="30" t="s">
        <v>49</v>
      </c>
      <c r="J50" s="28">
        <v>170.69473289308101</v>
      </c>
      <c r="K50" s="28">
        <v>22.157462571708098</v>
      </c>
      <c r="L50" s="28">
        <v>22.157462571708098</v>
      </c>
      <c r="M50" s="28">
        <v>51.727797136053802</v>
      </c>
      <c r="N50" s="28">
        <v>1.2253598982825</v>
      </c>
      <c r="O50" s="28">
        <v>149974.43472269701</v>
      </c>
      <c r="P50" s="28">
        <v>0</v>
      </c>
      <c r="Q50" s="28">
        <v>0</v>
      </c>
      <c r="R50" s="28">
        <v>1525.0560728320199</v>
      </c>
      <c r="S50" s="28">
        <v>0</v>
      </c>
      <c r="T50" s="28">
        <v>1018.26959342715</v>
      </c>
      <c r="U50" s="28">
        <v>0</v>
      </c>
      <c r="V50" s="28">
        <v>0</v>
      </c>
      <c r="W50" s="28">
        <v>0.59784580604374704</v>
      </c>
      <c r="X50" s="28">
        <v>10.365700269231301</v>
      </c>
      <c r="Y50" s="28">
        <v>4.22555610978843</v>
      </c>
      <c r="Z50" s="28">
        <v>497.859610820424</v>
      </c>
      <c r="AA50" s="28">
        <v>0</v>
      </c>
      <c r="AB50" s="28">
        <v>51490.635075943697</v>
      </c>
      <c r="AC50" s="28">
        <v>22040.3586751894</v>
      </c>
      <c r="AD50" s="28">
        <v>0</v>
      </c>
      <c r="AE50" s="28">
        <v>5.5508752951633902</v>
      </c>
      <c r="AF50" s="28">
        <v>207.47502933333499</v>
      </c>
      <c r="AG50" s="28">
        <v>0</v>
      </c>
      <c r="AH50" s="28">
        <v>274.58602955896299</v>
      </c>
      <c r="AI50" s="28">
        <v>9.3381106843928094</v>
      </c>
      <c r="AJ50" s="28">
        <v>68.113972696592697</v>
      </c>
      <c r="AK50" s="28">
        <v>92.923306442418607</v>
      </c>
      <c r="AL50" s="28">
        <v>2144.4442976482101</v>
      </c>
      <c r="AM50" s="28">
        <v>9.8526852969449603</v>
      </c>
      <c r="AO50" s="37"/>
      <c r="AQ50" s="25">
        <f t="shared" si="6"/>
        <v>-1.0304876299255955E-3</v>
      </c>
      <c r="AR50" s="25">
        <f t="shared" si="7"/>
        <v>-2.5114527797661193E-4</v>
      </c>
      <c r="AS50" s="25">
        <f t="shared" si="8"/>
        <v>-3.9092043428412706E-4</v>
      </c>
      <c r="AT50" s="25">
        <f t="shared" si="9"/>
        <v>-9.9085968209952114E-6</v>
      </c>
      <c r="AU50" s="25">
        <f t="shared" si="10"/>
        <v>-4.3354774074791949E-4</v>
      </c>
      <c r="AV50" s="25" t="str">
        <f t="shared" si="11"/>
        <v/>
      </c>
      <c r="AW50" s="25"/>
      <c r="AX50" s="25"/>
    </row>
    <row r="51" spans="1:50" x14ac:dyDescent="0.3">
      <c r="A51" s="28" t="s">
        <v>50</v>
      </c>
      <c r="B51" s="28">
        <v>8869.4413365</v>
      </c>
      <c r="C51" s="28">
        <v>381.077</v>
      </c>
      <c r="D51" s="28">
        <v>0.7552889156</v>
      </c>
      <c r="E51" s="28">
        <v>0.18747524039999999</v>
      </c>
      <c r="F51" s="28">
        <v>2.0240286427999998</v>
      </c>
      <c r="G51" s="39"/>
      <c r="H51" s="28"/>
      <c r="I51" s="30" t="s">
        <v>50</v>
      </c>
      <c r="J51" s="28">
        <v>0.69253313446714404</v>
      </c>
      <c r="K51" s="28">
        <v>0.75508394830613201</v>
      </c>
      <c r="L51" s="28">
        <v>0.75508394830613201</v>
      </c>
      <c r="M51" s="28">
        <v>11.0190706677359</v>
      </c>
      <c r="N51" s="28">
        <v>0.18736328002045999</v>
      </c>
      <c r="O51" s="28">
        <v>3213.8965753828102</v>
      </c>
      <c r="P51" s="28">
        <v>0</v>
      </c>
      <c r="Q51" s="28">
        <v>0</v>
      </c>
      <c r="R51" s="28">
        <v>749.65012474784305</v>
      </c>
      <c r="S51" s="28">
        <v>0</v>
      </c>
      <c r="T51" s="28">
        <v>296.20168593800503</v>
      </c>
      <c r="U51" s="28">
        <v>0</v>
      </c>
      <c r="V51" s="28">
        <v>0</v>
      </c>
      <c r="W51" s="28">
        <v>0.41590628254949102</v>
      </c>
      <c r="X51" s="28">
        <v>0.29502183480210598</v>
      </c>
      <c r="Y51" s="28">
        <v>1.0408515606761499</v>
      </c>
      <c r="Z51" s="28">
        <v>2.0237537229440798</v>
      </c>
      <c r="AA51" s="28">
        <v>0</v>
      </c>
      <c r="AB51" s="28">
        <v>8859.7911892392294</v>
      </c>
      <c r="AC51" s="28">
        <v>1538.87794681226</v>
      </c>
      <c r="AD51" s="28">
        <v>0</v>
      </c>
      <c r="AE51" s="28">
        <v>2.9957248424720402</v>
      </c>
      <c r="AF51" s="28">
        <v>38.4627201217249</v>
      </c>
      <c r="AG51" s="28">
        <v>0</v>
      </c>
      <c r="AH51" s="28">
        <v>3.5871470896963502</v>
      </c>
      <c r="AI51" s="28">
        <v>3.2343394927886902</v>
      </c>
      <c r="AJ51" s="28">
        <v>9.9552307743169202</v>
      </c>
      <c r="AK51" s="28">
        <v>9.8804742815456592</v>
      </c>
      <c r="AL51" s="28">
        <v>380.49316566080699</v>
      </c>
      <c r="AM51" s="28">
        <v>1.42755455970547</v>
      </c>
      <c r="AO51" s="37"/>
      <c r="AQ51" s="25">
        <f t="shared" si="6"/>
        <v>-1.0880219953716597E-3</v>
      </c>
      <c r="AR51" s="25">
        <f t="shared" si="7"/>
        <v>-1.5320639639574256E-3</v>
      </c>
      <c r="AS51" s="25">
        <f t="shared" si="8"/>
        <v>-2.7137601205912078E-4</v>
      </c>
      <c r="AT51" s="25">
        <f t="shared" si="9"/>
        <v>-5.9720088530690492E-4</v>
      </c>
      <c r="AU51" s="25">
        <f t="shared" si="10"/>
        <v>-1.3582804615831307E-4</v>
      </c>
      <c r="AV51" s="25" t="str">
        <f t="shared" si="11"/>
        <v/>
      </c>
      <c r="AW51" s="25"/>
      <c r="AX51" s="25"/>
    </row>
    <row r="52" spans="1:50" x14ac:dyDescent="0.3">
      <c r="A52" s="28"/>
      <c r="B52" s="28"/>
      <c r="C52" s="28"/>
      <c r="D52" s="28"/>
      <c r="E52" s="28"/>
      <c r="F52" s="28"/>
      <c r="G52" s="39"/>
      <c r="H52" s="28"/>
      <c r="J52" s="28"/>
      <c r="AO52" s="37"/>
      <c r="AQ52" s="25" t="str">
        <f t="shared" si="6"/>
        <v/>
      </c>
      <c r="AR52" s="25" t="str">
        <f t="shared" si="7"/>
        <v/>
      </c>
      <c r="AU52" s="25" t="str">
        <f t="shared" si="10"/>
        <v/>
      </c>
      <c r="AV52" s="25" t="str">
        <f t="shared" si="11"/>
        <v/>
      </c>
      <c r="AW52" s="25"/>
      <c r="AX52" s="25"/>
    </row>
    <row r="53" spans="1:50" x14ac:dyDescent="0.3">
      <c r="B53" s="28"/>
      <c r="C53" s="28"/>
      <c r="D53" s="28"/>
      <c r="E53" s="28"/>
      <c r="F53" s="28"/>
      <c r="G53" s="39"/>
      <c r="J53" s="28"/>
      <c r="AQ53" s="25" t="str">
        <f t="shared" si="6"/>
        <v/>
      </c>
      <c r="AR53" s="25" t="str">
        <f t="shared" si="7"/>
        <v/>
      </c>
      <c r="AU53" s="25" t="str">
        <f t="shared" si="10"/>
        <v/>
      </c>
      <c r="AV53" s="25" t="str">
        <f t="shared" si="11"/>
        <v/>
      </c>
      <c r="AW53" s="25"/>
      <c r="AX53" s="25"/>
    </row>
    <row r="54" spans="1:50" x14ac:dyDescent="0.3">
      <c r="A54" s="28" t="s">
        <v>231</v>
      </c>
      <c r="B54" s="28">
        <v>296.54292597</v>
      </c>
      <c r="C54" s="28">
        <v>0.8404907197</v>
      </c>
      <c r="D54" s="28">
        <v>4.6383049999999997E-3</v>
      </c>
      <c r="E54" s="28">
        <v>9.2102429999999999E-4</v>
      </c>
      <c r="F54" s="28">
        <v>2.6941205100000001E-2</v>
      </c>
      <c r="G54" s="39"/>
      <c r="H54" s="28"/>
      <c r="I54" s="30" t="s">
        <v>51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O54" s="37"/>
      <c r="AQ54" s="25">
        <f t="shared" si="6"/>
        <v>-1</v>
      </c>
      <c r="AR54" s="25">
        <f t="shared" si="7"/>
        <v>-1</v>
      </c>
      <c r="AS54" s="25">
        <f>IF(D54=0,"",(L54-D54)/D54)</f>
        <v>-1</v>
      </c>
      <c r="AT54" s="25">
        <f>IF(E54=0,"",(N54-E54)/E54)</f>
        <v>-1</v>
      </c>
      <c r="AU54" s="25">
        <f t="shared" si="10"/>
        <v>-1</v>
      </c>
      <c r="AV54" s="25" t="str">
        <f t="shared" si="11"/>
        <v/>
      </c>
      <c r="AW54" s="25"/>
      <c r="AX54" s="25"/>
    </row>
    <row r="55" spans="1:50" x14ac:dyDescent="0.3">
      <c r="A55" s="28" t="s">
        <v>1</v>
      </c>
      <c r="B55" s="28"/>
      <c r="C55" s="28"/>
      <c r="D55" s="28"/>
      <c r="E55" s="28"/>
      <c r="F55" s="28"/>
      <c r="G55" s="39"/>
      <c r="H55" s="28"/>
      <c r="J55" s="28"/>
      <c r="AO55" s="37"/>
      <c r="AQ55" s="25" t="str">
        <f t="shared" si="6"/>
        <v/>
      </c>
      <c r="AR55" s="25" t="str">
        <f t="shared" si="7"/>
        <v/>
      </c>
      <c r="AS55" s="25" t="str">
        <f>IF(D55=0,"",(L55-D55)/D55)</f>
        <v/>
      </c>
      <c r="AT55" s="25" t="str">
        <f>IF(E55=0,"",(N55-E55)/E55)</f>
        <v/>
      </c>
      <c r="AU55" s="25" t="str">
        <f>IF(F55=0,"",(V55-F55)/F55)</f>
        <v/>
      </c>
      <c r="AV55" s="25" t="str">
        <f t="shared" si="11"/>
        <v/>
      </c>
      <c r="AW55" s="25"/>
      <c r="AX55" s="25"/>
    </row>
    <row r="56" spans="1:50" x14ac:dyDescent="0.3">
      <c r="A56" s="28" t="s">
        <v>11</v>
      </c>
      <c r="B56" s="28"/>
      <c r="C56" s="28"/>
      <c r="D56" s="28"/>
      <c r="E56" s="28"/>
      <c r="F56" s="28"/>
      <c r="G56" s="39"/>
      <c r="H56" s="28"/>
      <c r="J56" s="28"/>
      <c r="AO56" s="37"/>
      <c r="AQ56" s="25" t="str">
        <f t="shared" si="6"/>
        <v/>
      </c>
      <c r="AR56" s="25" t="str">
        <f t="shared" si="7"/>
        <v/>
      </c>
      <c r="AS56" s="25" t="str">
        <f>IF(D56=0,"",(L56-D56)/D56)</f>
        <v/>
      </c>
      <c r="AT56" s="25" t="str">
        <f>IF(E56=0,"",(N56-E56)/E56)</f>
        <v/>
      </c>
      <c r="AU56" s="25" t="str">
        <f>IF(F56=0,"",(V56-F56)/F56)</f>
        <v/>
      </c>
      <c r="AV56" s="25" t="str">
        <f t="shared" si="11"/>
        <v/>
      </c>
      <c r="AW56" s="25"/>
      <c r="AX56" s="25"/>
    </row>
    <row r="57" spans="1:50" x14ac:dyDescent="0.3">
      <c r="A57" s="28" t="s">
        <v>58</v>
      </c>
      <c r="B57" s="28"/>
      <c r="C57" s="28"/>
      <c r="D57" s="28"/>
      <c r="E57" s="28"/>
      <c r="F57" s="28"/>
      <c r="H57" s="28"/>
      <c r="J57" s="28"/>
      <c r="AO57" s="37"/>
      <c r="AQ57" s="25" t="str">
        <f t="shared" si="6"/>
        <v/>
      </c>
      <c r="AR57" s="25" t="str">
        <f t="shared" si="7"/>
        <v/>
      </c>
      <c r="AS57" s="25" t="str">
        <f>IF(D57=0,"",(L57-D57)/D57)</f>
        <v/>
      </c>
      <c r="AT57" s="25" t="str">
        <f>IF(E57=0,"",(N57-E57)/E57)</f>
        <v/>
      </c>
      <c r="AU57" s="25" t="str">
        <f>IF(F57=0,"",(V57-F57)/F57)</f>
        <v/>
      </c>
      <c r="AV57" s="25" t="str">
        <f t="shared" si="11"/>
        <v/>
      </c>
      <c r="AW57" s="25"/>
      <c r="AX57" s="25"/>
    </row>
    <row r="58" spans="1:50" x14ac:dyDescent="0.3">
      <c r="A58" s="28" t="s">
        <v>176</v>
      </c>
      <c r="B58" s="28"/>
      <c r="C58" s="28"/>
      <c r="D58" s="28"/>
      <c r="E58" s="28"/>
      <c r="F58" s="28"/>
      <c r="H58" s="28"/>
      <c r="J58" s="28"/>
      <c r="AO58" s="37"/>
      <c r="AQ58" s="25" t="str">
        <f t="shared" si="6"/>
        <v/>
      </c>
      <c r="AR58" s="25" t="str">
        <f t="shared" si="7"/>
        <v/>
      </c>
      <c r="AV58" s="25"/>
      <c r="AW58" s="25"/>
      <c r="AX58" s="25"/>
    </row>
    <row r="59" spans="1:50" x14ac:dyDescent="0.3">
      <c r="A59" s="28"/>
      <c r="B59" s="28"/>
      <c r="C59" s="28"/>
      <c r="D59" s="28"/>
      <c r="E59" s="28"/>
      <c r="F59" s="28"/>
      <c r="H59" s="28"/>
      <c r="J59" s="28"/>
      <c r="AO59" s="37"/>
      <c r="AQ59" s="25"/>
      <c r="AR59" s="25"/>
      <c r="AV59" s="25"/>
      <c r="AW59" s="25"/>
      <c r="AX59" s="25"/>
    </row>
    <row r="60" spans="1:50" x14ac:dyDescent="0.3">
      <c r="A60" s="28"/>
      <c r="B60" s="28"/>
      <c r="C60" s="28"/>
      <c r="D60" s="28"/>
      <c r="E60" s="28"/>
      <c r="F60" s="28"/>
      <c r="H60" s="28"/>
      <c r="J60" s="28"/>
      <c r="AO60" s="37"/>
      <c r="AQ60" s="25" t="str">
        <f>IF(B60=0,"",(AB60-B60)/B60)</f>
        <v/>
      </c>
      <c r="AR60" s="25" t="str">
        <f>IF(C60=0,"",(AL60-C60)/C60)</f>
        <v/>
      </c>
    </row>
    <row r="61" spans="1:50" x14ac:dyDescent="0.3">
      <c r="A61" s="1" t="s">
        <v>55</v>
      </c>
      <c r="B61" s="83">
        <f>SUM(B3:B59)</f>
        <v>2776551.6794476802</v>
      </c>
      <c r="C61" s="83">
        <f>SUM(C3:C59)</f>
        <v>179970.38643039973</v>
      </c>
      <c r="D61" s="83">
        <f>SUM(D3:D59)</f>
        <v>1176.4250564030001</v>
      </c>
      <c r="E61" s="83">
        <f>SUM(E3:E59)</f>
        <v>362.39880521460003</v>
      </c>
      <c r="F61" s="83">
        <f>SUM(F3:F59)</f>
        <v>8574.5740794335998</v>
      </c>
      <c r="G61" s="82">
        <f>SUM(G3:G54)</f>
        <v>69.627300345999998</v>
      </c>
      <c r="H61" s="1"/>
      <c r="I61" s="1"/>
      <c r="J61" s="83">
        <f t="shared" ref="J61:AM61" si="12">SUM(J3:J59)</f>
        <v>3193.2982446429482</v>
      </c>
      <c r="K61" s="83">
        <f t="shared" si="12"/>
        <v>1177.0255573098607</v>
      </c>
      <c r="L61" s="83">
        <f t="shared" si="12"/>
        <v>1177.0255573098607</v>
      </c>
      <c r="M61" s="83">
        <f t="shared" si="12"/>
        <v>12671.566673321067</v>
      </c>
      <c r="N61" s="83">
        <f t="shared" si="12"/>
        <v>362.83489100873805</v>
      </c>
      <c r="O61" s="83">
        <f t="shared" si="12"/>
        <v>3052717.6480733226</v>
      </c>
      <c r="P61" s="83">
        <f t="shared" si="12"/>
        <v>69.820085416917195</v>
      </c>
      <c r="Q61" s="83">
        <f t="shared" si="12"/>
        <v>0</v>
      </c>
      <c r="R61" s="83">
        <f t="shared" si="12"/>
        <v>325374.59196914505</v>
      </c>
      <c r="S61" s="83">
        <f t="shared" si="12"/>
        <v>0</v>
      </c>
      <c r="T61" s="83">
        <f t="shared" si="12"/>
        <v>100373.62168958138</v>
      </c>
      <c r="U61" s="83">
        <f t="shared" si="12"/>
        <v>0</v>
      </c>
      <c r="V61" s="83">
        <f t="shared" si="12"/>
        <v>0</v>
      </c>
      <c r="W61" s="83">
        <f t="shared" si="12"/>
        <v>92.842388936227309</v>
      </c>
      <c r="X61" s="83">
        <f t="shared" si="12"/>
        <v>283.81408893505568</v>
      </c>
      <c r="Y61" s="83">
        <f t="shared" si="12"/>
        <v>957.21255450324782</v>
      </c>
      <c r="Z61" s="83">
        <f t="shared" si="12"/>
        <v>8587.7095858112007</v>
      </c>
      <c r="AA61" s="83">
        <f t="shared" si="12"/>
        <v>0</v>
      </c>
      <c r="AB61" s="83">
        <f t="shared" si="12"/>
        <v>2778506.5793382917</v>
      </c>
      <c r="AC61" s="83">
        <f t="shared" si="12"/>
        <v>734044.67282698967</v>
      </c>
      <c r="AD61" s="83">
        <f t="shared" si="12"/>
        <v>0</v>
      </c>
      <c r="AE61" s="83">
        <f t="shared" si="12"/>
        <v>1010.7696700882755</v>
      </c>
      <c r="AF61" s="83">
        <f t="shared" si="12"/>
        <v>24688.153914866514</v>
      </c>
      <c r="AG61" s="83">
        <f t="shared" si="12"/>
        <v>0</v>
      </c>
      <c r="AH61" s="83">
        <f t="shared" si="12"/>
        <v>7784.2630454358878</v>
      </c>
      <c r="AI61" s="83">
        <f t="shared" si="12"/>
        <v>2803.2808487669213</v>
      </c>
      <c r="AJ61" s="83">
        <f t="shared" si="12"/>
        <v>9701.4450298133797</v>
      </c>
      <c r="AK61" s="83">
        <f t="shared" si="12"/>
        <v>11458.266217943894</v>
      </c>
      <c r="AL61" s="83">
        <f t="shared" si="12"/>
        <v>180292.52806311392</v>
      </c>
      <c r="AM61" s="83">
        <f t="shared" si="12"/>
        <v>773.21251361881889</v>
      </c>
      <c r="AQ61" s="25"/>
      <c r="AR61" s="25"/>
      <c r="AS61" s="25"/>
      <c r="AT61" s="25"/>
      <c r="AU61" s="25"/>
    </row>
    <row r="62" spans="1:50" x14ac:dyDescent="0.3">
      <c r="A62" s="28" t="s">
        <v>56</v>
      </c>
      <c r="B62" s="28">
        <f>SUM(B3:B51)</f>
        <v>2776255.1365217101</v>
      </c>
      <c r="C62" s="28">
        <f>SUM(C3:C51)</f>
        <v>179969.54593968001</v>
      </c>
      <c r="D62" s="28">
        <f>SUM(D3:D51)</f>
        <v>1176.420418098</v>
      </c>
      <c r="E62" s="28">
        <f>SUM(E3:E51)</f>
        <v>362.39788419030003</v>
      </c>
      <c r="F62" s="28">
        <f>SUM(F3:F51)</f>
        <v>8574.5471382284995</v>
      </c>
      <c r="G62" s="82">
        <f>SUM(G2:G51)</f>
        <v>69.627300345999998</v>
      </c>
      <c r="J62" s="28">
        <f t="shared" ref="J62:AM62" si="13">SUM(J3:J51)</f>
        <v>3193.2982446429482</v>
      </c>
      <c r="K62" s="28">
        <f t="shared" si="13"/>
        <v>1177.0255573098607</v>
      </c>
      <c r="L62" s="28">
        <f t="shared" si="13"/>
        <v>1177.0255573098607</v>
      </c>
      <c r="M62" s="28">
        <f t="shared" si="13"/>
        <v>12671.566673321067</v>
      </c>
      <c r="N62" s="28">
        <f t="shared" si="13"/>
        <v>362.83489100873805</v>
      </c>
      <c r="O62" s="28">
        <f t="shared" si="13"/>
        <v>3052717.6480733226</v>
      </c>
      <c r="P62" s="28">
        <f t="shared" si="13"/>
        <v>69.820085416917195</v>
      </c>
      <c r="Q62" s="28">
        <f t="shared" si="13"/>
        <v>0</v>
      </c>
      <c r="R62" s="28">
        <f t="shared" si="13"/>
        <v>325374.59196914505</v>
      </c>
      <c r="S62" s="28">
        <f t="shared" si="13"/>
        <v>0</v>
      </c>
      <c r="T62" s="28">
        <f t="shared" si="13"/>
        <v>100373.62168958138</v>
      </c>
      <c r="U62" s="28">
        <f t="shared" si="13"/>
        <v>0</v>
      </c>
      <c r="V62" s="28">
        <f t="shared" si="13"/>
        <v>0</v>
      </c>
      <c r="W62" s="28">
        <f t="shared" si="13"/>
        <v>92.842388936227309</v>
      </c>
      <c r="X62" s="28">
        <f t="shared" si="13"/>
        <v>283.81408893505568</v>
      </c>
      <c r="Y62" s="28">
        <f t="shared" si="13"/>
        <v>957.21255450324782</v>
      </c>
      <c r="Z62" s="28">
        <f t="shared" si="13"/>
        <v>8587.7095858112007</v>
      </c>
      <c r="AA62" s="28">
        <f t="shared" si="13"/>
        <v>0</v>
      </c>
      <c r="AB62" s="28">
        <f t="shared" si="13"/>
        <v>2778506.5793382917</v>
      </c>
      <c r="AC62" s="28">
        <f t="shared" si="13"/>
        <v>734044.67282698967</v>
      </c>
      <c r="AD62" s="28">
        <f t="shared" si="13"/>
        <v>0</v>
      </c>
      <c r="AE62" s="28">
        <f t="shared" si="13"/>
        <v>1010.7696700882755</v>
      </c>
      <c r="AF62" s="28">
        <f t="shared" si="13"/>
        <v>24688.153914866514</v>
      </c>
      <c r="AG62" s="28">
        <f t="shared" si="13"/>
        <v>0</v>
      </c>
      <c r="AH62" s="28">
        <f t="shared" si="13"/>
        <v>7784.2630454358878</v>
      </c>
      <c r="AI62" s="28">
        <f t="shared" si="13"/>
        <v>2803.2808487669213</v>
      </c>
      <c r="AJ62" s="28">
        <f t="shared" si="13"/>
        <v>9701.4450298133797</v>
      </c>
      <c r="AK62" s="28">
        <f t="shared" si="13"/>
        <v>11458.266217943894</v>
      </c>
      <c r="AL62" s="28">
        <f t="shared" si="13"/>
        <v>180292.52806311392</v>
      </c>
      <c r="AM62" s="28">
        <f t="shared" si="13"/>
        <v>773.21251361881889</v>
      </c>
    </row>
    <row r="63" spans="1:50" x14ac:dyDescent="0.3">
      <c r="A63" s="30" t="s">
        <v>240</v>
      </c>
      <c r="B63" s="28">
        <f>+B3+B5+B8+B9+B11+B12+B14+B15+B16+B17+B18+B19+B20+B21+B22+B23+B24+B25+B26+B28+B30+B31+B33+B34+B35+B36+B37+B39+B40+B41+B42+B43+B44+B46+B47+B49+B50+B10</f>
        <v>2249526.1278762105</v>
      </c>
      <c r="C63" s="28">
        <f>+C3+C5+C8+C9+C11+C12+C14+C15+C16+C17+C18+C19+C20+C21+C22+C23+C24+C25+C26+C28+C30+C31+C33+C34+C35+C36+C37+C39+C40+C41+C42+C43+C44+C46+C47+C49+C50+C10</f>
        <v>122886.97445898</v>
      </c>
      <c r="D63" s="28">
        <f>+D3+D5+D8+D9+D11+D12+D14+D15+D16+D17+D18+D19+D20+D21+D22+D23+D24+D25+D26+D28+D30+D31+D33+D34+D35+D36+D37+D39+D40+D41+D42+D43+D44+D46+D47+D49+D50+D10</f>
        <v>1011.5688321715002</v>
      </c>
      <c r="E63" s="28">
        <f>+E3+E5+E8+E9+E11+E12+E14+E15+E16+E17+E18+E19+E20+E21+E22+E23+E24+E25+E26+E28+E30+E31+E33+E34+E35+E36+E37+E39+E40+E41+E42+E43+E44+E46+E47+E49+E50+E10</f>
        <v>319.15996755550009</v>
      </c>
      <c r="F63" s="28">
        <f>+F3+F5+F8+F9+F11+F12+F14+F15+F16+F17+F18+F19+F20+F21+F22+F23+F24+F25+F26+F28+F30+F31+F33+F34+F35+F36+F37+F39+F40+F41+F42+F43+F44+F46+F47+F49+F50+F10</f>
        <v>4796.5382422781995</v>
      </c>
      <c r="G63" s="39">
        <f>+G3+G5+G8+G9+G11+G12+G14+G15+G16+G17+G18+G19+G20+G21+G22+G23+G24+G25+G26+G28+G30+G31+G33+G34+G35+G36+G37+G39+G40+G41+G42+G43+G44+G46+G47+G49+G50</f>
        <v>0</v>
      </c>
      <c r="J63" s="28">
        <f t="shared" ref="J63:AM63" si="14">+J3+J5+J8+J9+J11+J12+J14+J15+J16+J17+J18+J19+J20+J21+J22+J23+J24+J25+J26+J28+J30+J31+J33+J34+J35+J36+J37+J39+J40+J41+J42+J43+J44+J46+J47+J49+J50+J10</f>
        <v>1929.2903372872265</v>
      </c>
      <c r="K63" s="28">
        <f t="shared" si="14"/>
        <v>1011.8495712090693</v>
      </c>
      <c r="L63" s="28">
        <f t="shared" si="14"/>
        <v>1011.8495712090693</v>
      </c>
      <c r="M63" s="28">
        <f t="shared" si="14"/>
        <v>9769.0488765042574</v>
      </c>
      <c r="N63" s="28">
        <f t="shared" si="14"/>
        <v>319.43722771802362</v>
      </c>
      <c r="O63" s="28">
        <f t="shared" si="14"/>
        <v>1803091.7416983764</v>
      </c>
      <c r="P63" s="28">
        <f t="shared" si="14"/>
        <v>0</v>
      </c>
      <c r="Q63" s="28">
        <f t="shared" si="14"/>
        <v>0</v>
      </c>
      <c r="R63" s="28">
        <f t="shared" si="14"/>
        <v>228508.18316830241</v>
      </c>
      <c r="S63" s="28">
        <f t="shared" si="14"/>
        <v>0</v>
      </c>
      <c r="T63" s="28">
        <f t="shared" si="14"/>
        <v>62878.546475904142</v>
      </c>
      <c r="U63" s="28">
        <f t="shared" si="14"/>
        <v>0</v>
      </c>
      <c r="V63" s="28">
        <f t="shared" si="14"/>
        <v>0</v>
      </c>
      <c r="W63" s="28">
        <f t="shared" si="14"/>
        <v>42.655693153816053</v>
      </c>
      <c r="X63" s="28">
        <f t="shared" si="14"/>
        <v>188.57991152403116</v>
      </c>
      <c r="Y63" s="28">
        <f t="shared" si="14"/>
        <v>689.73914151700444</v>
      </c>
      <c r="Z63" s="28">
        <f t="shared" si="14"/>
        <v>4800.8099818660803</v>
      </c>
      <c r="AA63" s="28">
        <f t="shared" si="14"/>
        <v>0</v>
      </c>
      <c r="AB63" s="28">
        <f t="shared" si="14"/>
        <v>2250779.9098226894</v>
      </c>
      <c r="AC63" s="28">
        <f t="shared" si="14"/>
        <v>656149.93414428644</v>
      </c>
      <c r="AD63" s="28">
        <f t="shared" si="14"/>
        <v>0</v>
      </c>
      <c r="AE63" s="28">
        <f t="shared" si="14"/>
        <v>589.51977568620737</v>
      </c>
      <c r="AF63" s="28">
        <f t="shared" si="14"/>
        <v>18497.800490817084</v>
      </c>
      <c r="AG63" s="28">
        <f t="shared" si="14"/>
        <v>0</v>
      </c>
      <c r="AH63" s="28">
        <f t="shared" si="14"/>
        <v>5302.8727837268789</v>
      </c>
      <c r="AI63" s="28">
        <f t="shared" si="14"/>
        <v>2528.7381539893222</v>
      </c>
      <c r="AJ63" s="28">
        <f t="shared" si="14"/>
        <v>8650.0001724565846</v>
      </c>
      <c r="AK63" s="28">
        <f t="shared" si="14"/>
        <v>9015.9227022626274</v>
      </c>
      <c r="AL63" s="28">
        <f t="shared" si="14"/>
        <v>123035.83020076729</v>
      </c>
      <c r="AM63" s="28">
        <f t="shared" si="14"/>
        <v>572.68519786813454</v>
      </c>
    </row>
    <row r="64" spans="1:50" x14ac:dyDescent="0.3">
      <c r="J64" s="28"/>
    </row>
    <row r="65" spans="2:10" x14ac:dyDescent="0.3">
      <c r="J65" s="28"/>
    </row>
    <row r="66" spans="2:10" x14ac:dyDescent="0.3">
      <c r="B66" s="28"/>
      <c r="C66" s="28"/>
      <c r="J66" s="28"/>
    </row>
    <row r="67" spans="2:10" x14ac:dyDescent="0.3">
      <c r="B67" s="28"/>
      <c r="C67" s="28"/>
    </row>
    <row r="68" spans="2:10" x14ac:dyDescent="0.3">
      <c r="B68" s="28"/>
      <c r="C68" s="2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53" sqref="Q53"/>
    </sheetView>
  </sheetViews>
  <sheetFormatPr defaultColWidth="9.109375" defaultRowHeight="13.8" x14ac:dyDescent="0.3"/>
  <cols>
    <col min="1" max="1" width="13.44140625" style="61" customWidth="1"/>
    <col min="2" max="3" width="9.5546875" style="61" bestFit="1" customWidth="1"/>
    <col min="4" max="5" width="9.5546875" style="61" customWidth="1"/>
    <col min="6" max="8" width="9.5546875" style="61" bestFit="1" customWidth="1"/>
    <col min="9" max="9" width="10" style="61" bestFit="1" customWidth="1"/>
    <col min="10" max="10" width="10.109375" style="61" bestFit="1" customWidth="1"/>
    <col min="11" max="11" width="10.6640625" style="61" customWidth="1"/>
    <col min="12" max="12" width="9.88671875" style="61" bestFit="1" customWidth="1"/>
    <col min="13" max="15" width="9.5546875" style="61" bestFit="1" customWidth="1"/>
    <col min="16" max="16" width="9.5546875" style="61" customWidth="1"/>
    <col min="17" max="21" width="9.33203125" style="61" bestFit="1" customWidth="1"/>
    <col min="22" max="22" width="9.88671875" style="61" bestFit="1" customWidth="1"/>
    <col min="23" max="23" width="9.109375" style="46"/>
    <col min="24" max="24" width="9.88671875" style="46" bestFit="1" customWidth="1"/>
    <col min="25" max="16384" width="9.109375" style="61"/>
  </cols>
  <sheetData>
    <row r="1" spans="1:24" x14ac:dyDescent="0.3">
      <c r="B1" s="61" t="s">
        <v>500</v>
      </c>
    </row>
    <row r="2" spans="1:24" x14ac:dyDescent="0.3">
      <c r="A2" s="46" t="s">
        <v>227</v>
      </c>
      <c r="B2" s="46" t="s">
        <v>391</v>
      </c>
      <c r="C2" s="46" t="s">
        <v>131</v>
      </c>
      <c r="D2" s="46" t="s">
        <v>132</v>
      </c>
      <c r="E2" s="46" t="s">
        <v>133</v>
      </c>
      <c r="F2" s="46" t="s">
        <v>342</v>
      </c>
      <c r="G2" s="46" t="s">
        <v>343</v>
      </c>
      <c r="H2" s="46" t="s">
        <v>59</v>
      </c>
      <c r="I2" s="46" t="s">
        <v>136</v>
      </c>
      <c r="J2" s="46" t="s">
        <v>137</v>
      </c>
      <c r="K2" s="46" t="s">
        <v>138</v>
      </c>
      <c r="L2" s="46" t="s">
        <v>139</v>
      </c>
      <c r="M2" s="46" t="s">
        <v>140</v>
      </c>
      <c r="N2" s="46" t="s">
        <v>142</v>
      </c>
      <c r="O2" s="46" t="s">
        <v>143</v>
      </c>
      <c r="P2" s="46" t="s">
        <v>144</v>
      </c>
      <c r="Q2" s="46" t="s">
        <v>145</v>
      </c>
      <c r="R2" s="46" t="s">
        <v>60</v>
      </c>
      <c r="S2" s="46" t="s">
        <v>236</v>
      </c>
      <c r="T2" s="46" t="s">
        <v>148</v>
      </c>
      <c r="U2" s="46" t="s">
        <v>150</v>
      </c>
      <c r="V2" s="61" t="s">
        <v>235</v>
      </c>
      <c r="W2" s="46" t="s">
        <v>170</v>
      </c>
      <c r="X2" s="46" t="s">
        <v>389</v>
      </c>
    </row>
    <row r="3" spans="1:24" x14ac:dyDescent="0.3">
      <c r="A3" s="46" t="s">
        <v>0</v>
      </c>
      <c r="B3" s="46">
        <v>44481.854440000003</v>
      </c>
      <c r="C3" s="46">
        <v>22462.5758299999</v>
      </c>
      <c r="D3" s="46">
        <v>22462.5758299999</v>
      </c>
      <c r="E3" s="46">
        <v>5558.9737050000003</v>
      </c>
      <c r="F3" s="46">
        <v>290522.87640000001</v>
      </c>
      <c r="G3" s="46">
        <v>134247.79634</v>
      </c>
      <c r="H3" s="46">
        <v>215007.46539999999</v>
      </c>
      <c r="I3" s="46">
        <v>32212.142510000001</v>
      </c>
      <c r="J3" s="46">
        <v>7759.7859019999996</v>
      </c>
      <c r="K3" s="46">
        <v>52919.353940000001</v>
      </c>
      <c r="L3" s="46">
        <v>30631.32388</v>
      </c>
      <c r="M3" s="46">
        <v>30631.32388</v>
      </c>
      <c r="N3" s="46">
        <v>81635.905499999993</v>
      </c>
      <c r="O3" s="46">
        <v>696522.44990459899</v>
      </c>
      <c r="P3" s="46">
        <v>130177.058</v>
      </c>
      <c r="Q3" s="46">
        <v>12861.55595</v>
      </c>
      <c r="R3" s="46">
        <v>12861.55595</v>
      </c>
      <c r="S3" s="46">
        <v>40619.299949999899</v>
      </c>
      <c r="T3" s="46">
        <v>51608.892239999899</v>
      </c>
      <c r="U3" s="46">
        <v>125841.33293999999</v>
      </c>
      <c r="V3" s="46">
        <v>46045.899340999997</v>
      </c>
      <c r="W3" s="46">
        <v>624154.56089999899</v>
      </c>
      <c r="X3" s="46">
        <v>1952011.9950000001</v>
      </c>
    </row>
    <row r="4" spans="1:24" x14ac:dyDescent="0.3">
      <c r="A4" s="46" t="s">
        <v>1</v>
      </c>
      <c r="B4" s="46">
        <v>16819.358680000001</v>
      </c>
      <c r="C4" s="46">
        <v>8504.2635099999898</v>
      </c>
      <c r="D4" s="46">
        <v>8504.2635099999898</v>
      </c>
      <c r="E4" s="46">
        <v>2104.6119559999902</v>
      </c>
      <c r="F4" s="46">
        <v>19167.011329999899</v>
      </c>
      <c r="G4" s="46">
        <v>11880.164789999901</v>
      </c>
      <c r="H4" s="46">
        <v>81177.632199999993</v>
      </c>
      <c r="I4" s="46">
        <v>12179.969779999999</v>
      </c>
      <c r="J4" s="46">
        <v>2899.37088299999</v>
      </c>
      <c r="K4" s="46">
        <v>20009.7113399999</v>
      </c>
      <c r="L4" s="46">
        <v>11596.934449999901</v>
      </c>
      <c r="M4" s="46">
        <v>11596.934449999901</v>
      </c>
      <c r="N4" s="46">
        <v>30903.509399999999</v>
      </c>
      <c r="O4" s="46">
        <v>8560.1864576299995</v>
      </c>
      <c r="P4" s="46">
        <v>11621.969168</v>
      </c>
      <c r="Q4" s="46">
        <v>3435.2058865999902</v>
      </c>
      <c r="R4" s="46">
        <v>3435.2058865999902</v>
      </c>
      <c r="S4" s="46">
        <v>15221.530939999901</v>
      </c>
      <c r="T4" s="46">
        <v>15776.295899999899</v>
      </c>
      <c r="U4" s="46">
        <v>44054.915489999999</v>
      </c>
      <c r="V4" s="46">
        <v>4234.7397219999903</v>
      </c>
      <c r="W4" s="46">
        <v>115810.379899999</v>
      </c>
      <c r="X4" s="46">
        <v>305076.24040000001</v>
      </c>
    </row>
    <row r="5" spans="1:24" x14ac:dyDescent="0.3">
      <c r="A5" s="46" t="s">
        <v>2</v>
      </c>
      <c r="B5" s="46">
        <v>87721.075299999997</v>
      </c>
      <c r="C5" s="46">
        <v>44332.369999999901</v>
      </c>
      <c r="D5" s="46">
        <v>44332.369999999901</v>
      </c>
      <c r="E5" s="46">
        <v>10971.25669</v>
      </c>
      <c r="F5" s="46">
        <v>155974.71669999999</v>
      </c>
      <c r="G5" s="46">
        <v>79426.474600000001</v>
      </c>
      <c r="H5" s="46">
        <v>423355.32039999898</v>
      </c>
      <c r="I5" s="46">
        <v>63524.426200000002</v>
      </c>
      <c r="J5" s="46">
        <v>15122.7108199999</v>
      </c>
      <c r="K5" s="46">
        <v>104360.4215</v>
      </c>
      <c r="L5" s="46">
        <v>60454.360399999998</v>
      </c>
      <c r="M5" s="46">
        <v>60454.360399999998</v>
      </c>
      <c r="N5" s="46">
        <v>161102.65280000001</v>
      </c>
      <c r="O5" s="46">
        <v>291054.25555999897</v>
      </c>
      <c r="P5" s="46">
        <v>261910.787799999</v>
      </c>
      <c r="Q5" s="46">
        <v>14621.4935</v>
      </c>
      <c r="R5" s="46">
        <v>14621.4935</v>
      </c>
      <c r="S5" s="46">
        <v>79383.895099999907</v>
      </c>
      <c r="T5" s="46">
        <v>117554.5629</v>
      </c>
      <c r="U5" s="46">
        <v>282866.53629999998</v>
      </c>
      <c r="V5" s="46">
        <v>63096.928339999999</v>
      </c>
      <c r="W5" s="46">
        <v>441804.531699999</v>
      </c>
      <c r="X5" s="46">
        <v>2005877.1739000001</v>
      </c>
    </row>
    <row r="6" spans="1:24" x14ac:dyDescent="0.3">
      <c r="A6" s="46" t="s">
        <v>3</v>
      </c>
      <c r="B6" s="46">
        <v>36970.671255000001</v>
      </c>
      <c r="C6" s="46">
        <v>18662.745357999898</v>
      </c>
      <c r="D6" s="46">
        <v>18662.745357999898</v>
      </c>
      <c r="E6" s="46">
        <v>4618.6045099999901</v>
      </c>
      <c r="F6" s="46">
        <v>184353.91183999999</v>
      </c>
      <c r="G6" s="46">
        <v>67177.998158999893</v>
      </c>
      <c r="H6" s="46">
        <v>178746.02666999999</v>
      </c>
      <c r="I6" s="46">
        <v>26772.813343000002</v>
      </c>
      <c r="J6" s="46">
        <v>6468.6380309999904</v>
      </c>
      <c r="K6" s="46">
        <v>43983.422874999997</v>
      </c>
      <c r="L6" s="46">
        <v>25449.665293999999</v>
      </c>
      <c r="M6" s="46">
        <v>25449.665293999999</v>
      </c>
      <c r="N6" s="46">
        <v>67827.8679999999</v>
      </c>
      <c r="O6" s="46">
        <v>730285.15793590003</v>
      </c>
      <c r="P6" s="46">
        <v>102368.827129999</v>
      </c>
      <c r="Q6" s="46">
        <v>20550.335211000001</v>
      </c>
      <c r="R6" s="46">
        <v>20550.335211000001</v>
      </c>
      <c r="S6" s="46">
        <v>33835.720071000003</v>
      </c>
      <c r="T6" s="46">
        <v>31548.410468999999</v>
      </c>
      <c r="U6" s="46">
        <v>89060.692709999901</v>
      </c>
      <c r="V6" s="46">
        <v>31583.5425929999</v>
      </c>
      <c r="W6" s="46">
        <v>390253.50883000001</v>
      </c>
      <c r="X6" s="46">
        <v>1605854.4521000001</v>
      </c>
    </row>
    <row r="7" spans="1:24" x14ac:dyDescent="0.3">
      <c r="A7" s="46" t="s">
        <v>4</v>
      </c>
      <c r="B7" s="46">
        <v>99950.032900000006</v>
      </c>
      <c r="C7" s="46">
        <v>50477.443859999898</v>
      </c>
      <c r="D7" s="46">
        <v>50477.443859999898</v>
      </c>
      <c r="E7" s="46">
        <v>12492.013989999999</v>
      </c>
      <c r="F7" s="46">
        <v>172160.76</v>
      </c>
      <c r="G7" s="46">
        <v>97879.612529999999</v>
      </c>
      <c r="H7" s="46">
        <v>482851.9007</v>
      </c>
      <c r="I7" s="46">
        <v>72380.208729999897</v>
      </c>
      <c r="J7" s="46">
        <v>17279.186460000001</v>
      </c>
      <c r="K7" s="46">
        <v>118908.967999999</v>
      </c>
      <c r="L7" s="46">
        <v>68834.115269999995</v>
      </c>
      <c r="M7" s="46">
        <v>68834.115269999995</v>
      </c>
      <c r="N7" s="46">
        <v>183450.29190000001</v>
      </c>
      <c r="O7" s="46">
        <v>541874.30695600004</v>
      </c>
      <c r="P7" s="46">
        <v>270940.39279700001</v>
      </c>
      <c r="Q7" s="46">
        <v>32879.945623</v>
      </c>
      <c r="R7" s="46">
        <v>32879.945623</v>
      </c>
      <c r="S7" s="46">
        <v>90634.457299999907</v>
      </c>
      <c r="T7" s="46">
        <v>200377.36610000001</v>
      </c>
      <c r="U7" s="46">
        <v>421880.30589999998</v>
      </c>
      <c r="V7" s="46">
        <v>56708.273104999898</v>
      </c>
      <c r="W7" s="46">
        <v>481660.0025</v>
      </c>
      <c r="X7" s="46">
        <v>2597212.4330999898</v>
      </c>
    </row>
    <row r="8" spans="1:24" x14ac:dyDescent="0.3">
      <c r="A8" s="46" t="s">
        <v>5</v>
      </c>
      <c r="B8" s="46">
        <v>34362.167099999999</v>
      </c>
      <c r="C8" s="46">
        <v>17375.030924999999</v>
      </c>
      <c r="D8" s="46">
        <v>17375.030924999999</v>
      </c>
      <c r="E8" s="46">
        <v>4299.9225960000003</v>
      </c>
      <c r="F8" s="46">
        <v>57370.382190999997</v>
      </c>
      <c r="G8" s="46">
        <v>25639.911065</v>
      </c>
      <c r="H8" s="46">
        <v>166103.74103999999</v>
      </c>
      <c r="I8" s="46">
        <v>24883.836031999901</v>
      </c>
      <c r="J8" s="46">
        <v>5929.3737250000004</v>
      </c>
      <c r="K8" s="46">
        <v>40880.131840000002</v>
      </c>
      <c r="L8" s="46">
        <v>23693.658264000002</v>
      </c>
      <c r="M8" s="46">
        <v>23693.658264000002</v>
      </c>
      <c r="N8" s="46">
        <v>63144.537729999996</v>
      </c>
      <c r="O8" s="46">
        <v>131326.265931189</v>
      </c>
      <c r="P8" s="46">
        <v>98804.153759199893</v>
      </c>
      <c r="Q8" s="46">
        <v>32887.844348090002</v>
      </c>
      <c r="R8" s="46">
        <v>32887.844348090002</v>
      </c>
      <c r="S8" s="46">
        <v>31122.796839999901</v>
      </c>
      <c r="T8" s="46">
        <v>55356.667029999997</v>
      </c>
      <c r="U8" s="46">
        <v>124824.19425</v>
      </c>
      <c r="V8" s="46">
        <v>14715.174341800001</v>
      </c>
      <c r="W8" s="46">
        <v>162157.82801999999</v>
      </c>
      <c r="X8" s="46">
        <v>801752.81269999896</v>
      </c>
    </row>
    <row r="9" spans="1:24" x14ac:dyDescent="0.3">
      <c r="A9" s="46" t="s">
        <v>6</v>
      </c>
      <c r="B9" s="46">
        <v>1655.55735799999</v>
      </c>
      <c r="C9" s="46">
        <v>833.51566100000002</v>
      </c>
      <c r="D9" s="46">
        <v>833.51566100000002</v>
      </c>
      <c r="E9" s="46">
        <v>206.27732519999901</v>
      </c>
      <c r="F9" s="46">
        <v>2182.50974</v>
      </c>
      <c r="G9" s="46">
        <v>922.99141599999996</v>
      </c>
      <c r="H9" s="46">
        <v>8111.9113399999897</v>
      </c>
      <c r="I9" s="46">
        <v>1198.8942050000001</v>
      </c>
      <c r="J9" s="46">
        <v>295.28423899999899</v>
      </c>
      <c r="K9" s="46">
        <v>1969.5909809999901</v>
      </c>
      <c r="L9" s="46">
        <v>1136.634043</v>
      </c>
      <c r="M9" s="46">
        <v>1136.634043</v>
      </c>
      <c r="N9" s="46">
        <v>3032.1093099999898</v>
      </c>
      <c r="O9" s="46">
        <v>44812.753924399898</v>
      </c>
      <c r="P9" s="46">
        <v>3912.7715777999902</v>
      </c>
      <c r="Q9" s="46">
        <v>597.66038570000001</v>
      </c>
      <c r="R9" s="46">
        <v>597.66038570000001</v>
      </c>
      <c r="S9" s="46">
        <v>1537.4340479999901</v>
      </c>
      <c r="T9" s="46">
        <v>1476.0934930000001</v>
      </c>
      <c r="U9" s="46">
        <v>4221.3637500000004</v>
      </c>
      <c r="V9" s="46">
        <v>745.329211899999</v>
      </c>
      <c r="W9" s="46">
        <v>9199.9424199999994</v>
      </c>
      <c r="X9" s="46">
        <v>74696.108299999905</v>
      </c>
    </row>
    <row r="10" spans="1:24" x14ac:dyDescent="0.3">
      <c r="A10" s="46" t="s">
        <v>7</v>
      </c>
      <c r="B10" s="46">
        <v>683.98784599999897</v>
      </c>
      <c r="C10" s="46">
        <v>345.17538699999898</v>
      </c>
      <c r="D10" s="46">
        <v>345.17538699999898</v>
      </c>
      <c r="E10" s="46">
        <v>85.423440999999997</v>
      </c>
      <c r="F10" s="46">
        <v>1738.5222200000001</v>
      </c>
      <c r="G10" s="46">
        <v>670.05128699999898</v>
      </c>
      <c r="H10" s="46">
        <v>3434.0435699999998</v>
      </c>
      <c r="I10" s="46">
        <v>495.31728199999998</v>
      </c>
      <c r="J10" s="46">
        <v>119.743600999999</v>
      </c>
      <c r="K10" s="46">
        <v>813.730629999999</v>
      </c>
      <c r="L10" s="46">
        <v>470.70430699999997</v>
      </c>
      <c r="M10" s="46">
        <v>470.70430699999997</v>
      </c>
      <c r="N10" s="46">
        <v>1257.55132</v>
      </c>
      <c r="O10" s="46">
        <v>10929.1205783</v>
      </c>
      <c r="P10" s="46">
        <v>1811.25284099999</v>
      </c>
      <c r="Q10" s="46">
        <v>675.62409999999898</v>
      </c>
      <c r="R10" s="46">
        <v>675.62409999999898</v>
      </c>
      <c r="S10" s="46">
        <v>626.56551899999999</v>
      </c>
      <c r="T10" s="46">
        <v>602.24025099999994</v>
      </c>
      <c r="U10" s="46">
        <v>1711.63283</v>
      </c>
      <c r="V10" s="46">
        <v>441.95986429999999</v>
      </c>
      <c r="W10" s="46">
        <v>4376.0672599999998</v>
      </c>
      <c r="X10" s="46">
        <v>24143.895399999899</v>
      </c>
    </row>
    <row r="11" spans="1:24" x14ac:dyDescent="0.3">
      <c r="A11" s="46" t="s">
        <v>8</v>
      </c>
      <c r="B11" s="46">
        <v>49.542000999999999</v>
      </c>
      <c r="C11" s="46">
        <v>24.9543169999999</v>
      </c>
      <c r="D11" s="46">
        <v>24.9543169999999</v>
      </c>
      <c r="E11" s="46">
        <v>6.1756111999999899</v>
      </c>
      <c r="F11" s="46">
        <v>75.266648999999902</v>
      </c>
      <c r="G11" s="46">
        <v>26.6356619999999</v>
      </c>
      <c r="H11" s="46">
        <v>240.76678999999999</v>
      </c>
      <c r="I11" s="46">
        <v>35.876970999999898</v>
      </c>
      <c r="J11" s="46">
        <v>8.8136242999999901</v>
      </c>
      <c r="K11" s="46">
        <v>58.940544000000003</v>
      </c>
      <c r="L11" s="46">
        <v>34.028684999999903</v>
      </c>
      <c r="M11" s="46">
        <v>34.028684999999903</v>
      </c>
      <c r="N11" s="46">
        <v>90.728065999999899</v>
      </c>
      <c r="O11" s="46">
        <v>1761.8930327999899</v>
      </c>
      <c r="P11" s="46">
        <v>128.96329589999999</v>
      </c>
      <c r="Q11" s="46">
        <v>22.6352359999999</v>
      </c>
      <c r="R11" s="46">
        <v>22.6352359999999</v>
      </c>
      <c r="S11" s="46">
        <v>45.914894999999902</v>
      </c>
      <c r="T11" s="46">
        <v>47.710642</v>
      </c>
      <c r="U11" s="46">
        <v>131.33428099999901</v>
      </c>
      <c r="V11" s="46">
        <v>26.382835999999902</v>
      </c>
      <c r="W11" s="46">
        <v>240.80906999999999</v>
      </c>
      <c r="X11" s="46">
        <v>2646.1574900000001</v>
      </c>
    </row>
    <row r="12" spans="1:24" x14ac:dyDescent="0.3">
      <c r="A12" s="46" t="s">
        <v>9</v>
      </c>
      <c r="B12" s="46">
        <v>55719.537799999998</v>
      </c>
      <c r="C12" s="46">
        <v>28130.373299999999</v>
      </c>
      <c r="D12" s="46">
        <v>28130.373299999999</v>
      </c>
      <c r="E12" s="46">
        <v>6961.6279299999997</v>
      </c>
      <c r="F12" s="46">
        <v>267612.83199999901</v>
      </c>
      <c r="G12" s="46">
        <v>177977.64009999999</v>
      </c>
      <c r="H12" s="46">
        <v>283474.51620000001</v>
      </c>
      <c r="I12" s="46">
        <v>40350.062700000002</v>
      </c>
      <c r="J12" s="46">
        <v>9726.6620800000001</v>
      </c>
      <c r="K12" s="46">
        <v>66288.646499999901</v>
      </c>
      <c r="L12" s="46">
        <v>38360.293100000003</v>
      </c>
      <c r="M12" s="46">
        <v>38360.293100000003</v>
      </c>
      <c r="N12" s="46">
        <v>102572.2929</v>
      </c>
      <c r="O12" s="46">
        <v>503047.38751999999</v>
      </c>
      <c r="P12" s="46">
        <v>149804.24</v>
      </c>
      <c r="Q12" s="46">
        <v>15535.288569999901</v>
      </c>
      <c r="R12" s="46">
        <v>15535.288569999901</v>
      </c>
      <c r="S12" s="46">
        <v>50942.1895</v>
      </c>
      <c r="T12" s="46">
        <v>70677.148499999996</v>
      </c>
      <c r="U12" s="46">
        <v>172965.504599999</v>
      </c>
      <c r="V12" s="46">
        <v>41231.754229999999</v>
      </c>
      <c r="W12" s="46">
        <v>619624.11099999899</v>
      </c>
      <c r="X12" s="46">
        <v>1905459.7605999899</v>
      </c>
    </row>
    <row r="13" spans="1:24" x14ac:dyDescent="0.3">
      <c r="A13" s="46" t="s">
        <v>10</v>
      </c>
      <c r="B13" s="46">
        <v>53319.866329999997</v>
      </c>
      <c r="C13" s="46">
        <v>26931.6724729999</v>
      </c>
      <c r="D13" s="46">
        <v>26931.6724729999</v>
      </c>
      <c r="E13" s="46">
        <v>6664.9626869999902</v>
      </c>
      <c r="F13" s="46">
        <v>341420.079759999</v>
      </c>
      <c r="G13" s="46">
        <v>173051.51769000001</v>
      </c>
      <c r="H13" s="46">
        <v>259754.37044999999</v>
      </c>
      <c r="I13" s="46">
        <v>38612.317910999998</v>
      </c>
      <c r="J13" s="46">
        <v>9283.5275239999992</v>
      </c>
      <c r="K13" s="46">
        <v>63433.798990000003</v>
      </c>
      <c r="L13" s="46">
        <v>36725.675391999903</v>
      </c>
      <c r="M13" s="46">
        <v>36725.675391999903</v>
      </c>
      <c r="N13" s="46">
        <v>97925.7680599999</v>
      </c>
      <c r="O13" s="46">
        <v>683192.69995790999</v>
      </c>
      <c r="P13" s="46">
        <v>155089.29861809901</v>
      </c>
      <c r="Q13" s="46">
        <v>18497.024710000002</v>
      </c>
      <c r="R13" s="46">
        <v>18497.024710000002</v>
      </c>
      <c r="S13" s="46">
        <v>48624.270429999997</v>
      </c>
      <c r="T13" s="46">
        <v>54512.027829999897</v>
      </c>
      <c r="U13" s="46">
        <v>141014.753549999</v>
      </c>
      <c r="V13" s="46">
        <v>52427.782199699999</v>
      </c>
      <c r="W13" s="46">
        <v>744311.45810000005</v>
      </c>
      <c r="X13" s="46">
        <v>2163445.7497999999</v>
      </c>
    </row>
    <row r="14" spans="1:24" x14ac:dyDescent="0.3">
      <c r="A14" s="46" t="s">
        <v>12</v>
      </c>
      <c r="B14" s="46">
        <v>33015.959909999998</v>
      </c>
      <c r="C14" s="46">
        <v>16693.912759999901</v>
      </c>
      <c r="D14" s="46">
        <v>16693.912759999901</v>
      </c>
      <c r="E14" s="46">
        <v>4131.3625359999996</v>
      </c>
      <c r="F14" s="46">
        <v>67956.802499999903</v>
      </c>
      <c r="G14" s="46">
        <v>32492.042409999998</v>
      </c>
      <c r="H14" s="46">
        <v>159530.48989999999</v>
      </c>
      <c r="I14" s="46">
        <v>23908.952999999899</v>
      </c>
      <c r="J14" s="46">
        <v>5692.447827</v>
      </c>
      <c r="K14" s="46">
        <v>39278.573170000003</v>
      </c>
      <c r="L14" s="46">
        <v>22764.854429999999</v>
      </c>
      <c r="M14" s="46">
        <v>22764.854429999999</v>
      </c>
      <c r="N14" s="46">
        <v>60667.93982</v>
      </c>
      <c r="O14" s="46">
        <v>63034.6901498999</v>
      </c>
      <c r="P14" s="46">
        <v>80249.315948999996</v>
      </c>
      <c r="Q14" s="46">
        <v>15622.996308039001</v>
      </c>
      <c r="R14" s="46">
        <v>15622.996308039001</v>
      </c>
      <c r="S14" s="46">
        <v>29884.3582099999</v>
      </c>
      <c r="T14" s="46">
        <v>53161.2417299999</v>
      </c>
      <c r="U14" s="46">
        <v>119852.54634</v>
      </c>
      <c r="V14" s="46">
        <v>11781.3806338999</v>
      </c>
      <c r="W14" s="46">
        <v>193115.62625</v>
      </c>
      <c r="X14" s="46">
        <v>727348.93680000002</v>
      </c>
    </row>
    <row r="15" spans="1:24" x14ac:dyDescent="0.3">
      <c r="A15" s="46" t="s">
        <v>13</v>
      </c>
      <c r="B15" s="46">
        <v>18555.398235899898</v>
      </c>
      <c r="C15" s="46">
        <v>9370.8590956999997</v>
      </c>
      <c r="D15" s="46">
        <v>9370.8590956999997</v>
      </c>
      <c r="E15" s="46">
        <v>2319.0773991000001</v>
      </c>
      <c r="F15" s="46">
        <v>7731.2293883000002</v>
      </c>
      <c r="G15" s="46">
        <v>3675.6704336999901</v>
      </c>
      <c r="H15" s="46">
        <v>89958.887673999998</v>
      </c>
      <c r="I15" s="46">
        <v>13437.1563267</v>
      </c>
      <c r="J15" s="46">
        <v>3235.0980156000001</v>
      </c>
      <c r="K15" s="46">
        <v>22075.079629</v>
      </c>
      <c r="L15" s="46">
        <v>12778.6780681</v>
      </c>
      <c r="M15" s="46">
        <v>12778.6780681</v>
      </c>
      <c r="N15" s="46">
        <v>34062.943336999997</v>
      </c>
      <c r="O15" s="46">
        <v>174668.25213408601</v>
      </c>
      <c r="P15" s="46">
        <v>49056.249777589997</v>
      </c>
      <c r="Q15" s="46">
        <v>39550.916912496003</v>
      </c>
      <c r="R15" s="46">
        <v>39550.916912496003</v>
      </c>
      <c r="S15" s="46">
        <v>16937.5691773</v>
      </c>
      <c r="T15" s="46">
        <v>16470.393081099901</v>
      </c>
      <c r="U15" s="46">
        <v>47279.565153000003</v>
      </c>
      <c r="V15" s="46">
        <v>8647.2132078899995</v>
      </c>
      <c r="W15" s="46">
        <v>27928.348311999998</v>
      </c>
      <c r="X15" s="46">
        <v>439884.25208000001</v>
      </c>
    </row>
    <row r="16" spans="1:24" x14ac:dyDescent="0.3">
      <c r="A16" s="46" t="s">
        <v>14</v>
      </c>
      <c r="B16" s="46">
        <v>11884.037343600001</v>
      </c>
      <c r="C16" s="46">
        <v>5999.04665999999</v>
      </c>
      <c r="D16" s="46">
        <v>5999.04665999999</v>
      </c>
      <c r="E16" s="46">
        <v>1484.6250385999999</v>
      </c>
      <c r="F16" s="46">
        <v>7176.1598432000001</v>
      </c>
      <c r="G16" s="46">
        <v>3446.7141528000002</v>
      </c>
      <c r="H16" s="46">
        <v>57581.6845609999</v>
      </c>
      <c r="I16" s="46">
        <v>8605.9774462999903</v>
      </c>
      <c r="J16" s="46">
        <v>2079.0462389999998</v>
      </c>
      <c r="K16" s="46">
        <v>14138.231889000001</v>
      </c>
      <c r="L16" s="46">
        <v>8180.6633390999896</v>
      </c>
      <c r="M16" s="46">
        <v>8180.6633390999896</v>
      </c>
      <c r="N16" s="46">
        <v>21805.895526999899</v>
      </c>
      <c r="O16" s="46">
        <v>113080.58429334901</v>
      </c>
      <c r="P16" s="46">
        <v>31273.502794640001</v>
      </c>
      <c r="Q16" s="46">
        <v>21817.087304702301</v>
      </c>
      <c r="R16" s="46">
        <v>21817.087304702301</v>
      </c>
      <c r="S16" s="46">
        <v>10875.583128999901</v>
      </c>
      <c r="T16" s="46">
        <v>10511.0182664</v>
      </c>
      <c r="U16" s="46">
        <v>30219.049664999999</v>
      </c>
      <c r="V16" s="46">
        <v>5361.6409754799897</v>
      </c>
      <c r="W16" s="46">
        <v>27138.7590659999</v>
      </c>
      <c r="X16" s="46">
        <v>291762.12117</v>
      </c>
    </row>
    <row r="17" spans="1:24" x14ac:dyDescent="0.3">
      <c r="A17" s="46" t="s">
        <v>15</v>
      </c>
      <c r="B17" s="46">
        <v>16241.9387405</v>
      </c>
      <c r="C17" s="46">
        <v>8208.8502841999907</v>
      </c>
      <c r="D17" s="46">
        <v>8208.8502841999907</v>
      </c>
      <c r="E17" s="46">
        <v>2031.4987771999999</v>
      </c>
      <c r="F17" s="46">
        <v>5271.4805529999903</v>
      </c>
      <c r="G17" s="46">
        <v>2851.4434148</v>
      </c>
      <c r="H17" s="46">
        <v>78712.506664</v>
      </c>
      <c r="I17" s="46">
        <v>11761.8269941</v>
      </c>
      <c r="J17" s="46">
        <v>2814.8328302999998</v>
      </c>
      <c r="K17" s="46">
        <v>19322.784052999999</v>
      </c>
      <c r="L17" s="46">
        <v>11194.0874183</v>
      </c>
      <c r="M17" s="46">
        <v>11194.0874183</v>
      </c>
      <c r="N17" s="46">
        <v>29837.742383999899</v>
      </c>
      <c r="O17" s="46">
        <v>58896.195602305001</v>
      </c>
      <c r="P17" s="46">
        <v>39921.286008980001</v>
      </c>
      <c r="Q17" s="46">
        <v>39243.930574513201</v>
      </c>
      <c r="R17" s="46">
        <v>39243.930574513201</v>
      </c>
      <c r="S17" s="46">
        <v>14759.4272907</v>
      </c>
      <c r="T17" s="46">
        <v>14241.884249799899</v>
      </c>
      <c r="U17" s="46">
        <v>41144.271491999898</v>
      </c>
      <c r="V17" s="46">
        <v>6807.66847709999</v>
      </c>
      <c r="W17" s="46">
        <v>17182.288614999899</v>
      </c>
      <c r="X17" s="46">
        <v>279607.18251000001</v>
      </c>
    </row>
    <row r="18" spans="1:24" x14ac:dyDescent="0.3">
      <c r="A18" s="46" t="s">
        <v>16</v>
      </c>
      <c r="B18" s="46">
        <v>34332.417973999902</v>
      </c>
      <c r="C18" s="46">
        <v>17355.833877000001</v>
      </c>
      <c r="D18" s="46">
        <v>17355.833877000001</v>
      </c>
      <c r="E18" s="46">
        <v>4295.1738074999903</v>
      </c>
      <c r="F18" s="46">
        <v>15895.835009</v>
      </c>
      <c r="G18" s="46">
        <v>8323.768865</v>
      </c>
      <c r="H18" s="46">
        <v>165827.32133999901</v>
      </c>
      <c r="I18" s="46">
        <v>24862.299471999901</v>
      </c>
      <c r="J18" s="46">
        <v>5939.3281343999997</v>
      </c>
      <c r="K18" s="46">
        <v>40844.737128999899</v>
      </c>
      <c r="L18" s="46">
        <v>23667.477065999999</v>
      </c>
      <c r="M18" s="46">
        <v>23667.477065999999</v>
      </c>
      <c r="N18" s="46">
        <v>63071.841596999897</v>
      </c>
      <c r="O18" s="46">
        <v>74514.078637740007</v>
      </c>
      <c r="P18" s="46">
        <v>97529.095694520001</v>
      </c>
      <c r="Q18" s="46">
        <v>60545.897838999997</v>
      </c>
      <c r="R18" s="46">
        <v>60545.897838999997</v>
      </c>
      <c r="S18" s="46">
        <v>31155.207461999998</v>
      </c>
      <c r="T18" s="46">
        <v>30443.379022999899</v>
      </c>
      <c r="U18" s="46">
        <v>87482.994890000002</v>
      </c>
      <c r="V18" s="46">
        <v>19367.538795029999</v>
      </c>
      <c r="W18" s="46">
        <v>47151.367989999897</v>
      </c>
      <c r="X18" s="46">
        <v>570857.58238999895</v>
      </c>
    </row>
    <row r="19" spans="1:24" x14ac:dyDescent="0.3">
      <c r="A19" s="46" t="s">
        <v>17</v>
      </c>
      <c r="B19" s="46">
        <v>17389.1326459999</v>
      </c>
      <c r="C19" s="46">
        <v>8761.32250199999</v>
      </c>
      <c r="D19" s="46">
        <v>8761.32250199999</v>
      </c>
      <c r="E19" s="46">
        <v>2168.2279238000001</v>
      </c>
      <c r="F19" s="46">
        <v>19879.627651999999</v>
      </c>
      <c r="G19" s="46">
        <v>7448.003001</v>
      </c>
      <c r="H19" s="46">
        <v>84091.200929999904</v>
      </c>
      <c r="I19" s="46">
        <v>12592.581995999901</v>
      </c>
      <c r="J19" s="46">
        <v>3087.5800932000002</v>
      </c>
      <c r="K19" s="46">
        <v>20687.571709</v>
      </c>
      <c r="L19" s="46">
        <v>11947.481277999999</v>
      </c>
      <c r="M19" s="46">
        <v>11947.481277999999</v>
      </c>
      <c r="N19" s="46">
        <v>31844.1232659999</v>
      </c>
      <c r="O19" s="46">
        <v>454608.98105668998</v>
      </c>
      <c r="P19" s="46">
        <v>48874.1561201</v>
      </c>
      <c r="Q19" s="46">
        <v>16366.450319989999</v>
      </c>
      <c r="R19" s="46">
        <v>16366.450319989999</v>
      </c>
      <c r="S19" s="46">
        <v>16091.340307999901</v>
      </c>
      <c r="T19" s="46">
        <v>15143.2793259999</v>
      </c>
      <c r="U19" s="46">
        <v>43794.3609049999</v>
      </c>
      <c r="V19" s="46">
        <v>8445.3253621999993</v>
      </c>
      <c r="W19" s="46">
        <v>71015.491649999894</v>
      </c>
      <c r="X19" s="46">
        <v>750359.63476999896</v>
      </c>
    </row>
    <row r="20" spans="1:24" x14ac:dyDescent="0.3">
      <c r="A20" s="46" t="s">
        <v>18</v>
      </c>
      <c r="B20" s="46">
        <v>41027.8846999999</v>
      </c>
      <c r="C20" s="46">
        <v>20715.632626999999</v>
      </c>
      <c r="D20" s="46">
        <v>20715.632626999999</v>
      </c>
      <c r="E20" s="46">
        <v>5126.6474249999901</v>
      </c>
      <c r="F20" s="46">
        <v>231428.11680999899</v>
      </c>
      <c r="G20" s="46">
        <v>99070.725749999998</v>
      </c>
      <c r="H20" s="46">
        <v>211510.39128000001</v>
      </c>
      <c r="I20" s="46">
        <v>29710.896929999999</v>
      </c>
      <c r="J20" s="46">
        <v>7153.8674879999999</v>
      </c>
      <c r="K20" s="46">
        <v>48810.210749999998</v>
      </c>
      <c r="L20" s="46">
        <v>28249.09678</v>
      </c>
      <c r="M20" s="46">
        <v>28249.09678</v>
      </c>
      <c r="N20" s="46">
        <v>75601.754719999997</v>
      </c>
      <c r="O20" s="46">
        <v>468468.36031899898</v>
      </c>
      <c r="P20" s="46">
        <v>108998.837201</v>
      </c>
      <c r="Q20" s="46">
        <v>14155.747300000001</v>
      </c>
      <c r="R20" s="46">
        <v>14155.747300000001</v>
      </c>
      <c r="S20" s="46">
        <v>37485.338750000003</v>
      </c>
      <c r="T20" s="46">
        <v>41171.108849999902</v>
      </c>
      <c r="U20" s="46">
        <v>107646.277089999</v>
      </c>
      <c r="V20" s="46">
        <v>44386.419234999899</v>
      </c>
      <c r="W20" s="46">
        <v>481616.09479999897</v>
      </c>
      <c r="X20" s="46">
        <v>1508683.0855999901</v>
      </c>
    </row>
    <row r="21" spans="1:24" x14ac:dyDescent="0.3">
      <c r="A21" s="46" t="s">
        <v>19</v>
      </c>
      <c r="B21" s="46">
        <v>20241.194240000001</v>
      </c>
      <c r="C21" s="46">
        <v>10222.282639999999</v>
      </c>
      <c r="D21" s="46">
        <v>10222.282639999999</v>
      </c>
      <c r="E21" s="46">
        <v>2529.7850349999999</v>
      </c>
      <c r="F21" s="46">
        <v>44255.3679999999</v>
      </c>
      <c r="G21" s="46">
        <v>34827.83844</v>
      </c>
      <c r="H21" s="46">
        <v>98444.604500000001</v>
      </c>
      <c r="I21" s="46">
        <v>14657.92714</v>
      </c>
      <c r="J21" s="46">
        <v>3504.3141740000001</v>
      </c>
      <c r="K21" s="46">
        <v>24080.6144299999</v>
      </c>
      <c r="L21" s="46">
        <v>13939.73329</v>
      </c>
      <c r="M21" s="46">
        <v>13939.73329</v>
      </c>
      <c r="N21" s="46">
        <v>37166.387479999998</v>
      </c>
      <c r="O21" s="46">
        <v>68846.082385300004</v>
      </c>
      <c r="P21" s="46">
        <v>32837.322027000002</v>
      </c>
      <c r="Q21" s="46">
        <v>2674.06609957</v>
      </c>
      <c r="R21" s="46">
        <v>2674.06609957</v>
      </c>
      <c r="S21" s="46">
        <v>18376.896720000001</v>
      </c>
      <c r="T21" s="46">
        <v>17570.170740000001</v>
      </c>
      <c r="U21" s="46">
        <v>50897.008880000001</v>
      </c>
      <c r="V21" s="46">
        <v>6286.2163895000003</v>
      </c>
      <c r="W21" s="46">
        <v>199370.197599999</v>
      </c>
      <c r="X21" s="46">
        <v>502149.12449999899</v>
      </c>
    </row>
    <row r="22" spans="1:24" x14ac:dyDescent="0.3">
      <c r="A22" s="46" t="s">
        <v>20</v>
      </c>
      <c r="B22" s="46">
        <v>4831.2113630000003</v>
      </c>
      <c r="C22" s="46">
        <v>2436.9844229999999</v>
      </c>
      <c r="D22" s="46">
        <v>2436.9844229999999</v>
      </c>
      <c r="E22" s="46">
        <v>603.09656229999996</v>
      </c>
      <c r="F22" s="46">
        <v>12991.98452</v>
      </c>
      <c r="G22" s="46">
        <v>5154.0627809999996</v>
      </c>
      <c r="H22" s="46">
        <v>24278.812020000001</v>
      </c>
      <c r="I22" s="46">
        <v>3498.5803189999901</v>
      </c>
      <c r="J22" s="46">
        <v>849.46349499999906</v>
      </c>
      <c r="K22" s="46">
        <v>5747.6108109999996</v>
      </c>
      <c r="L22" s="46">
        <v>3323.2207990000002</v>
      </c>
      <c r="M22" s="46">
        <v>3323.2207990000002</v>
      </c>
      <c r="N22" s="46">
        <v>8879.0773499999996</v>
      </c>
      <c r="O22" s="46">
        <v>90317.527425840002</v>
      </c>
      <c r="P22" s="46">
        <v>11968.188960399901</v>
      </c>
      <c r="Q22" s="46">
        <v>3251.4354395399901</v>
      </c>
      <c r="R22" s="46">
        <v>3251.4354395399901</v>
      </c>
      <c r="S22" s="46">
        <v>4440.1984780000003</v>
      </c>
      <c r="T22" s="46">
        <v>4244.4726389999996</v>
      </c>
      <c r="U22" s="46">
        <v>12038.187169999999</v>
      </c>
      <c r="V22" s="46">
        <v>4042.8860451999999</v>
      </c>
      <c r="W22" s="46">
        <v>32341.427080000001</v>
      </c>
      <c r="X22" s="46">
        <v>185121.91352999999</v>
      </c>
    </row>
    <row r="23" spans="1:24" x14ac:dyDescent="0.3">
      <c r="A23" s="46" t="s">
        <v>129</v>
      </c>
      <c r="B23" s="46">
        <v>3292.980896</v>
      </c>
      <c r="C23" s="46">
        <v>1660.2801850000001</v>
      </c>
      <c r="D23" s="46">
        <v>1660.2801850000001</v>
      </c>
      <c r="E23" s="46">
        <v>410.87921629999897</v>
      </c>
      <c r="F23" s="46">
        <v>9519.1965799999907</v>
      </c>
      <c r="G23" s="46">
        <v>4660.4423299999999</v>
      </c>
      <c r="H23" s="46">
        <v>16245.0167</v>
      </c>
      <c r="I23" s="46">
        <v>2384.6513180000002</v>
      </c>
      <c r="J23" s="46">
        <v>578.24874799999895</v>
      </c>
      <c r="K23" s="46">
        <v>3917.6004170000001</v>
      </c>
      <c r="L23" s="46">
        <v>2264.0563419999999</v>
      </c>
      <c r="M23" s="46">
        <v>2264.0563419999999</v>
      </c>
      <c r="N23" s="46">
        <v>6042.1575999999995</v>
      </c>
      <c r="O23" s="46">
        <v>49603.673425499903</v>
      </c>
      <c r="P23" s="46">
        <v>7308.7414689999996</v>
      </c>
      <c r="Q23" s="46">
        <v>906.20125983000003</v>
      </c>
      <c r="R23" s="46">
        <v>906.20125983000003</v>
      </c>
      <c r="S23" s="46">
        <v>3022.3145529999902</v>
      </c>
      <c r="T23" s="46">
        <v>2919.1564559999902</v>
      </c>
      <c r="U23" s="46">
        <v>8372.3343299999997</v>
      </c>
      <c r="V23" s="46">
        <v>1488.54760989999</v>
      </c>
      <c r="W23" s="46">
        <v>32764.597549999999</v>
      </c>
      <c r="X23" s="46">
        <v>123007.9274</v>
      </c>
    </row>
    <row r="24" spans="1:24" x14ac:dyDescent="0.3">
      <c r="A24" s="46" t="s">
        <v>22</v>
      </c>
      <c r="B24" s="46">
        <v>23474.381346999999</v>
      </c>
      <c r="C24" s="46">
        <v>11846.523816000001</v>
      </c>
      <c r="D24" s="46">
        <v>11846.523816000001</v>
      </c>
      <c r="E24" s="46">
        <v>2931.7474244</v>
      </c>
      <c r="F24" s="46">
        <v>34441.1633489999</v>
      </c>
      <c r="G24" s="46">
        <v>19461.743692999898</v>
      </c>
      <c r="H24" s="46">
        <v>114801.36238999901</v>
      </c>
      <c r="I24" s="46">
        <v>16999.289975</v>
      </c>
      <c r="J24" s="46">
        <v>4105.5203574999996</v>
      </c>
      <c r="K24" s="46">
        <v>27927.092031999899</v>
      </c>
      <c r="L24" s="46">
        <v>16154.655167999899</v>
      </c>
      <c r="M24" s="46">
        <v>16154.655167999899</v>
      </c>
      <c r="N24" s="46">
        <v>43086.873399999997</v>
      </c>
      <c r="O24" s="46">
        <v>209055.71202296001</v>
      </c>
      <c r="P24" s="46">
        <v>47928.770402399998</v>
      </c>
      <c r="Q24" s="46">
        <v>15019.2336850949</v>
      </c>
      <c r="R24" s="46">
        <v>15019.2336850949</v>
      </c>
      <c r="S24" s="46">
        <v>21479.0724999999</v>
      </c>
      <c r="T24" s="46">
        <v>27494.598473999999</v>
      </c>
      <c r="U24" s="46">
        <v>69745.92254</v>
      </c>
      <c r="V24" s="46">
        <v>9508.5207382000008</v>
      </c>
      <c r="W24" s="46">
        <v>154410.65194000001</v>
      </c>
      <c r="X24" s="46">
        <v>664670.404879999</v>
      </c>
    </row>
    <row r="25" spans="1:24" x14ac:dyDescent="0.3">
      <c r="A25" s="46" t="s">
        <v>23</v>
      </c>
      <c r="B25" s="46">
        <v>23319.986966699998</v>
      </c>
      <c r="C25" s="46">
        <v>11778.120282099901</v>
      </c>
      <c r="D25" s="46">
        <v>11778.120282099901</v>
      </c>
      <c r="E25" s="46">
        <v>2914.8187227999902</v>
      </c>
      <c r="F25" s="46">
        <v>25216.0259162</v>
      </c>
      <c r="G25" s="46">
        <v>13696.689270700001</v>
      </c>
      <c r="H25" s="46">
        <v>117598.556396</v>
      </c>
      <c r="I25" s="46">
        <v>16887.492266599998</v>
      </c>
      <c r="J25" s="46">
        <v>4044.7309519</v>
      </c>
      <c r="K25" s="46">
        <v>27743.415921599899</v>
      </c>
      <c r="L25" s="46">
        <v>16061.3602006</v>
      </c>
      <c r="M25" s="46">
        <v>16061.3602006</v>
      </c>
      <c r="N25" s="46">
        <v>42922.037478999999</v>
      </c>
      <c r="O25" s="46">
        <v>163762.61164964701</v>
      </c>
      <c r="P25" s="46">
        <v>48542.413554389997</v>
      </c>
      <c r="Q25" s="46">
        <v>29433.621750251001</v>
      </c>
      <c r="R25" s="46">
        <v>29433.621750251001</v>
      </c>
      <c r="S25" s="46">
        <v>21213.569937099899</v>
      </c>
      <c r="T25" s="46">
        <v>23639.831804799898</v>
      </c>
      <c r="U25" s="46">
        <v>63875.215258999997</v>
      </c>
      <c r="V25" s="46">
        <v>8447.8690674699992</v>
      </c>
      <c r="W25" s="46">
        <v>98635.914930999905</v>
      </c>
      <c r="X25" s="46">
        <v>552575.681221999</v>
      </c>
    </row>
    <row r="26" spans="1:24" x14ac:dyDescent="0.3">
      <c r="A26" s="46" t="s">
        <v>24</v>
      </c>
      <c r="B26" s="46">
        <v>40365.928999000003</v>
      </c>
      <c r="C26" s="46">
        <v>20378.61983</v>
      </c>
      <c r="D26" s="46">
        <v>20378.61983</v>
      </c>
      <c r="E26" s="46">
        <v>5043.2456859999902</v>
      </c>
      <c r="F26" s="46">
        <v>239881.99953999999</v>
      </c>
      <c r="G26" s="46">
        <v>107015.40566099899</v>
      </c>
      <c r="H26" s="46">
        <v>195660.80806999901</v>
      </c>
      <c r="I26" s="46">
        <v>29231.538438999902</v>
      </c>
      <c r="J26" s="46">
        <v>7056.1616940000004</v>
      </c>
      <c r="K26" s="46">
        <v>48022.701529999998</v>
      </c>
      <c r="L26" s="46">
        <v>27789.524697999899</v>
      </c>
      <c r="M26" s="46">
        <v>27789.524697999899</v>
      </c>
      <c r="N26" s="46">
        <v>74075.747789999994</v>
      </c>
      <c r="O26" s="46">
        <v>751960.50204849895</v>
      </c>
      <c r="P26" s="46">
        <v>116956.15936479899</v>
      </c>
      <c r="Q26" s="46">
        <v>16145.22503</v>
      </c>
      <c r="R26" s="46">
        <v>16145.22503</v>
      </c>
      <c r="S26" s="46">
        <v>36918.563044999901</v>
      </c>
      <c r="T26" s="46">
        <v>41935.759045999999</v>
      </c>
      <c r="U26" s="46">
        <v>107435.62153</v>
      </c>
      <c r="V26" s="46">
        <v>39189.203248400001</v>
      </c>
      <c r="W26" s="46">
        <v>508389.27693999902</v>
      </c>
      <c r="X26" s="46">
        <v>1817829.9809999899</v>
      </c>
    </row>
    <row r="27" spans="1:24" x14ac:dyDescent="0.3">
      <c r="A27" s="46" t="s">
        <v>25</v>
      </c>
      <c r="B27" s="46">
        <v>29110.942327000001</v>
      </c>
      <c r="C27" s="46">
        <v>14685.727656999999</v>
      </c>
      <c r="D27" s="46">
        <v>14685.727656999999</v>
      </c>
      <c r="E27" s="46">
        <v>3634.3847332999899</v>
      </c>
      <c r="F27" s="46">
        <v>27503.388493999999</v>
      </c>
      <c r="G27" s="46">
        <v>11777.0638849999</v>
      </c>
      <c r="H27" s="46">
        <v>140824.67673000001</v>
      </c>
      <c r="I27" s="46">
        <v>21081.084838999999</v>
      </c>
      <c r="J27" s="46">
        <v>5118.6517825000001</v>
      </c>
      <c r="K27" s="46">
        <v>34632.830329999997</v>
      </c>
      <c r="L27" s="46">
        <v>20026.351347</v>
      </c>
      <c r="M27" s="46">
        <v>20026.351347</v>
      </c>
      <c r="N27" s="46">
        <v>53376.548507999898</v>
      </c>
      <c r="O27" s="46">
        <v>750608.02202536003</v>
      </c>
      <c r="P27" s="46">
        <v>78619.027108089897</v>
      </c>
      <c r="Q27" s="46">
        <v>36430.370442434003</v>
      </c>
      <c r="R27" s="46">
        <v>36430.370442434003</v>
      </c>
      <c r="S27" s="46">
        <v>26741.450235</v>
      </c>
      <c r="T27" s="46">
        <v>25442.590856999901</v>
      </c>
      <c r="U27" s="46">
        <v>73536.076577999993</v>
      </c>
      <c r="V27" s="46">
        <v>14017.049240959999</v>
      </c>
      <c r="W27" s="46">
        <v>85306.786857999905</v>
      </c>
      <c r="X27" s="46">
        <v>1209195.65551999</v>
      </c>
    </row>
    <row r="28" spans="1:24" x14ac:dyDescent="0.3">
      <c r="A28" s="46" t="s">
        <v>26</v>
      </c>
      <c r="B28" s="46">
        <v>44853.862110000002</v>
      </c>
      <c r="C28" s="46">
        <v>22681.984762</v>
      </c>
      <c r="D28" s="46">
        <v>22681.984762</v>
      </c>
      <c r="E28" s="46">
        <v>5613.2688420000004</v>
      </c>
      <c r="F28" s="46">
        <v>65254.482369999903</v>
      </c>
      <c r="G28" s="46">
        <v>37655.486880999997</v>
      </c>
      <c r="H28" s="46">
        <v>216784.55194</v>
      </c>
      <c r="I28" s="46">
        <v>32481.54031</v>
      </c>
      <c r="J28" s="46">
        <v>7734.0681189999996</v>
      </c>
      <c r="K28" s="46">
        <v>53361.932609999902</v>
      </c>
      <c r="L28" s="46">
        <v>30930.532509999899</v>
      </c>
      <c r="M28" s="46">
        <v>30930.532509999899</v>
      </c>
      <c r="N28" s="46">
        <v>82430.157859999905</v>
      </c>
      <c r="O28" s="46">
        <v>62247.503657189998</v>
      </c>
      <c r="P28" s="46">
        <v>108925.857194399</v>
      </c>
      <c r="Q28" s="46">
        <v>50683.712813646001</v>
      </c>
      <c r="R28" s="46">
        <v>50683.712813646001</v>
      </c>
      <c r="S28" s="46">
        <v>40602.906539999902</v>
      </c>
      <c r="T28" s="46">
        <v>88612.785220000005</v>
      </c>
      <c r="U28" s="46">
        <v>187470.63442999899</v>
      </c>
      <c r="V28" s="46">
        <v>16620.692430200001</v>
      </c>
      <c r="W28" s="46">
        <v>210539.67467000001</v>
      </c>
      <c r="X28" s="46">
        <v>954504.49100000004</v>
      </c>
    </row>
    <row r="29" spans="1:24" x14ac:dyDescent="0.3">
      <c r="A29" s="46" t="s">
        <v>27</v>
      </c>
      <c r="B29" s="46">
        <v>24844.379234</v>
      </c>
      <c r="C29" s="46">
        <v>12562.805136000001</v>
      </c>
      <c r="D29" s="46">
        <v>12562.805136000001</v>
      </c>
      <c r="E29" s="46">
        <v>3109.0075708999898</v>
      </c>
      <c r="F29" s="46">
        <v>8494.6145340000003</v>
      </c>
      <c r="G29" s="46">
        <v>4665.3852070000003</v>
      </c>
      <c r="H29" s="46">
        <v>120499.64622</v>
      </c>
      <c r="I29" s="46">
        <v>17991.401129000002</v>
      </c>
      <c r="J29" s="46">
        <v>4288.5750140999899</v>
      </c>
      <c r="K29" s="46">
        <v>29556.967581000001</v>
      </c>
      <c r="L29" s="46">
        <v>17131.423143</v>
      </c>
      <c r="M29" s="46">
        <v>17131.423143</v>
      </c>
      <c r="N29" s="46">
        <v>45665.374881999996</v>
      </c>
      <c r="O29" s="46">
        <v>33411.629262996998</v>
      </c>
      <c r="P29" s="46">
        <v>69444.156649329903</v>
      </c>
      <c r="Q29" s="46">
        <v>50028.700875030001</v>
      </c>
      <c r="R29" s="46">
        <v>50028.700875030001</v>
      </c>
      <c r="S29" s="46">
        <v>22509.747856000002</v>
      </c>
      <c r="T29" s="46">
        <v>25104.359984999999</v>
      </c>
      <c r="U29" s="46">
        <v>67934.319384000002</v>
      </c>
      <c r="V29" s="46">
        <v>12220.5151414299</v>
      </c>
      <c r="W29" s="46">
        <v>25997.754534</v>
      </c>
      <c r="X29" s="46">
        <v>389262.70957000001</v>
      </c>
    </row>
    <row r="30" spans="1:24" x14ac:dyDescent="0.3">
      <c r="A30" s="46" t="s">
        <v>28</v>
      </c>
      <c r="B30" s="46">
        <v>50566.324699999903</v>
      </c>
      <c r="C30" s="46">
        <v>25559.216649999998</v>
      </c>
      <c r="D30" s="46">
        <v>25559.216649999998</v>
      </c>
      <c r="E30" s="46">
        <v>6325.3265069999998</v>
      </c>
      <c r="F30" s="46">
        <v>95264.562899999903</v>
      </c>
      <c r="G30" s="46">
        <v>46362.742219999898</v>
      </c>
      <c r="H30" s="46">
        <v>244165.49950000001</v>
      </c>
      <c r="I30" s="46">
        <v>36618.307959999998</v>
      </c>
      <c r="J30" s="46">
        <v>8715.1042140000009</v>
      </c>
      <c r="K30" s="46">
        <v>60157.956789999902</v>
      </c>
      <c r="L30" s="46">
        <v>34854.1262099999</v>
      </c>
      <c r="M30" s="46">
        <v>34854.1262099999</v>
      </c>
      <c r="N30" s="46">
        <v>92883.707869999998</v>
      </c>
      <c r="O30" s="46">
        <v>164922.864726</v>
      </c>
      <c r="P30" s="46">
        <v>156650.65148599999</v>
      </c>
      <c r="Q30" s="46">
        <v>8025.2343221399997</v>
      </c>
      <c r="R30" s="46">
        <v>8025.2343221399997</v>
      </c>
      <c r="S30" s="46">
        <v>45752.952590000001</v>
      </c>
      <c r="T30" s="46">
        <v>47452.270850000001</v>
      </c>
      <c r="U30" s="46">
        <v>132595.51089999999</v>
      </c>
      <c r="V30" s="46">
        <v>28793.473714999898</v>
      </c>
      <c r="W30" s="46">
        <v>269565.76769999898</v>
      </c>
      <c r="X30" s="46">
        <v>1115660.7196</v>
      </c>
    </row>
    <row r="31" spans="1:24" x14ac:dyDescent="0.3">
      <c r="A31" s="46" t="s">
        <v>29</v>
      </c>
      <c r="B31" s="46">
        <v>4094.9445099999998</v>
      </c>
      <c r="C31" s="46">
        <v>2067.4160000000002</v>
      </c>
      <c r="D31" s="46">
        <v>2067.4160000000002</v>
      </c>
      <c r="E31" s="46">
        <v>511.63863999999899</v>
      </c>
      <c r="F31" s="46">
        <v>9435.65949</v>
      </c>
      <c r="G31" s="46">
        <v>6719.9509699999999</v>
      </c>
      <c r="H31" s="46">
        <v>19902.839400000001</v>
      </c>
      <c r="I31" s="46">
        <v>2965.4080399999998</v>
      </c>
      <c r="J31" s="46">
        <v>714.67290499999899</v>
      </c>
      <c r="K31" s="46">
        <v>4871.6916899999896</v>
      </c>
      <c r="L31" s="46">
        <v>2819.2575499999998</v>
      </c>
      <c r="M31" s="46">
        <v>2819.2575499999998</v>
      </c>
      <c r="N31" s="46">
        <v>7516.3270399999901</v>
      </c>
      <c r="O31" s="46">
        <v>25907.189492199999</v>
      </c>
      <c r="P31" s="46">
        <v>8363.2760029999899</v>
      </c>
      <c r="Q31" s="46">
        <v>724.72626331549998</v>
      </c>
      <c r="R31" s="46">
        <v>724.72626331549998</v>
      </c>
      <c r="S31" s="46">
        <v>3740.7666199999999</v>
      </c>
      <c r="T31" s="46">
        <v>3546.1342</v>
      </c>
      <c r="U31" s="46">
        <v>10284.744710000001</v>
      </c>
      <c r="V31" s="46">
        <v>1419.2712630000001</v>
      </c>
      <c r="W31" s="46">
        <v>43806.525900000001</v>
      </c>
      <c r="X31" s="46">
        <v>118888.54120000001</v>
      </c>
    </row>
    <row r="32" spans="1:24" x14ac:dyDescent="0.3">
      <c r="A32" s="46" t="s">
        <v>30</v>
      </c>
      <c r="B32" s="46">
        <v>3425.1072729999901</v>
      </c>
      <c r="C32" s="46">
        <v>1727.8646048999899</v>
      </c>
      <c r="D32" s="46">
        <v>1727.8646048999899</v>
      </c>
      <c r="E32" s="46">
        <v>427.60718319999899</v>
      </c>
      <c r="F32" s="46">
        <v>12155.018113</v>
      </c>
      <c r="G32" s="46">
        <v>3812.8254299999899</v>
      </c>
      <c r="H32" s="46">
        <v>17053.850890999998</v>
      </c>
      <c r="I32" s="46">
        <v>2480.3344885000001</v>
      </c>
      <c r="J32" s="46">
        <v>601.40239940000004</v>
      </c>
      <c r="K32" s="46">
        <v>4074.7947319999998</v>
      </c>
      <c r="L32" s="46">
        <v>2356.2261364999999</v>
      </c>
      <c r="M32" s="46">
        <v>2356.2261364999999</v>
      </c>
      <c r="N32" s="46">
        <v>6291.6584190000003</v>
      </c>
      <c r="O32" s="46">
        <v>60668.20730753</v>
      </c>
      <c r="P32" s="46">
        <v>8168.7324663999898</v>
      </c>
      <c r="Q32" s="46">
        <v>1300.0646764539899</v>
      </c>
      <c r="R32" s="46">
        <v>1300.0646764539899</v>
      </c>
      <c r="S32" s="46">
        <v>3144.1675289999998</v>
      </c>
      <c r="T32" s="46">
        <v>3130.0972779999902</v>
      </c>
      <c r="U32" s="46">
        <v>8852.748893</v>
      </c>
      <c r="V32" s="46">
        <v>1833.1754979699999</v>
      </c>
      <c r="W32" s="46">
        <v>25795.188029999899</v>
      </c>
      <c r="X32" s="46">
        <v>129833.1192</v>
      </c>
    </row>
    <row r="33" spans="1:24" x14ac:dyDescent="0.3">
      <c r="A33" s="46" t="s">
        <v>31</v>
      </c>
      <c r="B33" s="46">
        <v>61296.016049999998</v>
      </c>
      <c r="C33" s="46">
        <v>30990.969569999899</v>
      </c>
      <c r="D33" s="46">
        <v>30990.969569999899</v>
      </c>
      <c r="E33" s="46">
        <v>7669.5577069999999</v>
      </c>
      <c r="F33" s="46">
        <v>110397.042739999</v>
      </c>
      <c r="G33" s="46">
        <v>49016.6630699999</v>
      </c>
      <c r="H33" s="46">
        <v>295959.58769999997</v>
      </c>
      <c r="I33" s="46">
        <v>44388.335419999901</v>
      </c>
      <c r="J33" s="46">
        <v>10576.38839</v>
      </c>
      <c r="K33" s="46">
        <v>72922.8872999999</v>
      </c>
      <c r="L33" s="46">
        <v>42261.1756199999</v>
      </c>
      <c r="M33" s="46">
        <v>42261.1756199999</v>
      </c>
      <c r="N33" s="46">
        <v>112620.3014</v>
      </c>
      <c r="O33" s="46">
        <v>163728.71432899899</v>
      </c>
      <c r="P33" s="46">
        <v>194742.389349</v>
      </c>
      <c r="Q33" s="46">
        <v>30619.383766999999</v>
      </c>
      <c r="R33" s="46">
        <v>30619.383766999999</v>
      </c>
      <c r="S33" s="46">
        <v>55513.1917399999</v>
      </c>
      <c r="T33" s="46">
        <v>88724.906139999905</v>
      </c>
      <c r="U33" s="46">
        <v>207593.12559999901</v>
      </c>
      <c r="V33" s="46">
        <v>32761.288266</v>
      </c>
      <c r="W33" s="46">
        <v>287180.17297999898</v>
      </c>
      <c r="X33" s="46">
        <v>1357456.2895</v>
      </c>
    </row>
    <row r="34" spans="1:24" x14ac:dyDescent="0.3">
      <c r="A34" s="46" t="s">
        <v>32</v>
      </c>
      <c r="B34" s="46">
        <v>17546.573501999901</v>
      </c>
      <c r="C34" s="46">
        <v>8845.9031218</v>
      </c>
      <c r="D34" s="46">
        <v>8845.9031218</v>
      </c>
      <c r="E34" s="46">
        <v>2189.1580976</v>
      </c>
      <c r="F34" s="46">
        <v>29205.503537999899</v>
      </c>
      <c r="G34" s="46">
        <v>14812.186375699999</v>
      </c>
      <c r="H34" s="46">
        <v>85422.158590999999</v>
      </c>
      <c r="I34" s="46">
        <v>12706.593454</v>
      </c>
      <c r="J34" s="46">
        <v>3085.6125265999999</v>
      </c>
      <c r="K34" s="46">
        <v>20874.878172000001</v>
      </c>
      <c r="L34" s="46">
        <v>12062.8071369999</v>
      </c>
      <c r="M34" s="46">
        <v>12062.8071369999</v>
      </c>
      <c r="N34" s="46">
        <v>32165.287176000002</v>
      </c>
      <c r="O34" s="46">
        <v>146246.99678049001</v>
      </c>
      <c r="P34" s="46">
        <v>40076.639759899997</v>
      </c>
      <c r="Q34" s="46">
        <v>9762.7372857699993</v>
      </c>
      <c r="R34" s="46">
        <v>9762.7372857699993</v>
      </c>
      <c r="S34" s="46">
        <v>16118.9842399999</v>
      </c>
      <c r="T34" s="46">
        <v>15441.3808849999</v>
      </c>
      <c r="U34" s="46">
        <v>44436.790423999999</v>
      </c>
      <c r="V34" s="46">
        <v>6848.2690806199898</v>
      </c>
      <c r="W34" s="46">
        <v>119271.545426999</v>
      </c>
      <c r="X34" s="46">
        <v>481798.47135999898</v>
      </c>
    </row>
    <row r="35" spans="1:24" x14ac:dyDescent="0.3">
      <c r="A35" s="46" t="s">
        <v>33</v>
      </c>
      <c r="B35" s="46">
        <v>32319.355716999999</v>
      </c>
      <c r="C35" s="46">
        <v>16311.3743539999</v>
      </c>
      <c r="D35" s="46">
        <v>16311.3743539999</v>
      </c>
      <c r="E35" s="46">
        <v>4036.6904997000001</v>
      </c>
      <c r="F35" s="46">
        <v>165476.71799999999</v>
      </c>
      <c r="G35" s="46">
        <v>72943.503153999904</v>
      </c>
      <c r="H35" s="46">
        <v>157576.04443999901</v>
      </c>
      <c r="I35" s="46">
        <v>23404.495198999899</v>
      </c>
      <c r="J35" s="46">
        <v>5653.7942390999897</v>
      </c>
      <c r="K35" s="46">
        <v>38449.828330999997</v>
      </c>
      <c r="L35" s="46">
        <v>22243.195842000001</v>
      </c>
      <c r="M35" s="46">
        <v>22243.195842000001</v>
      </c>
      <c r="N35" s="46">
        <v>59314.169469999899</v>
      </c>
      <c r="O35" s="46">
        <v>497044.27269120998</v>
      </c>
      <c r="P35" s="46">
        <v>87605.3826061</v>
      </c>
      <c r="Q35" s="46">
        <v>14693.5029892899</v>
      </c>
      <c r="R35" s="46">
        <v>14693.5029892899</v>
      </c>
      <c r="S35" s="46">
        <v>29576.860807999899</v>
      </c>
      <c r="T35" s="46">
        <v>32259.314198</v>
      </c>
      <c r="U35" s="46">
        <v>84556.751199999999</v>
      </c>
      <c r="V35" s="46">
        <v>28484.529568400001</v>
      </c>
      <c r="W35" s="46">
        <v>382767.46204999898</v>
      </c>
      <c r="X35" s="46">
        <v>1314450.4077999999</v>
      </c>
    </row>
    <row r="36" spans="1:24" x14ac:dyDescent="0.3">
      <c r="A36" s="46" t="s">
        <v>34</v>
      </c>
      <c r="B36" s="46">
        <v>16949.371078999899</v>
      </c>
      <c r="C36" s="46">
        <v>8570.7890449999995</v>
      </c>
      <c r="D36" s="46">
        <v>8570.7890449999995</v>
      </c>
      <c r="E36" s="46">
        <v>2121.0782829999998</v>
      </c>
      <c r="F36" s="46">
        <v>7727.2660699999897</v>
      </c>
      <c r="G36" s="46">
        <v>3869.4205759000001</v>
      </c>
      <c r="H36" s="46">
        <v>83066.376799999998</v>
      </c>
      <c r="I36" s="46">
        <v>12274.1193579999</v>
      </c>
      <c r="J36" s="46">
        <v>2924.2809316999901</v>
      </c>
      <c r="K36" s="46">
        <v>20164.388555000001</v>
      </c>
      <c r="L36" s="46">
        <v>11687.658501</v>
      </c>
      <c r="M36" s="46">
        <v>11687.658501</v>
      </c>
      <c r="N36" s="46">
        <v>31174.994311999901</v>
      </c>
      <c r="O36" s="46">
        <v>18131.7532461009</v>
      </c>
      <c r="P36" s="46">
        <v>42242.5380289799</v>
      </c>
      <c r="Q36" s="46">
        <v>36170.785058540001</v>
      </c>
      <c r="R36" s="46">
        <v>36170.785058540001</v>
      </c>
      <c r="S36" s="46">
        <v>15352.9856439999</v>
      </c>
      <c r="T36" s="46">
        <v>15033.859858</v>
      </c>
      <c r="U36" s="46">
        <v>43217.088799999998</v>
      </c>
      <c r="V36" s="46">
        <v>6739.1016186999996</v>
      </c>
      <c r="W36" s="46">
        <v>22151.2977509999</v>
      </c>
      <c r="X36" s="46">
        <v>253382.333909999</v>
      </c>
    </row>
    <row r="37" spans="1:24" x14ac:dyDescent="0.3">
      <c r="A37" s="46" t="s">
        <v>35</v>
      </c>
      <c r="B37" s="46">
        <v>13343.0479169999</v>
      </c>
      <c r="C37" s="46">
        <v>6729.8094529999898</v>
      </c>
      <c r="D37" s="46">
        <v>6729.8094529999898</v>
      </c>
      <c r="E37" s="46">
        <v>1665.4773901000001</v>
      </c>
      <c r="F37" s="46">
        <v>10703.928748</v>
      </c>
      <c r="G37" s="46">
        <v>5025.3493718999898</v>
      </c>
      <c r="H37" s="46">
        <v>64545.20609</v>
      </c>
      <c r="I37" s="46">
        <v>9662.5474379999905</v>
      </c>
      <c r="J37" s="46">
        <v>2349.6458569000001</v>
      </c>
      <c r="K37" s="46">
        <v>15874.0145189999</v>
      </c>
      <c r="L37" s="46">
        <v>9177.1762330000001</v>
      </c>
      <c r="M37" s="46">
        <v>9177.1762330000001</v>
      </c>
      <c r="N37" s="46">
        <v>24460.164337999999</v>
      </c>
      <c r="O37" s="46">
        <v>163516.15318419001</v>
      </c>
      <c r="P37" s="46">
        <v>35275.223575199998</v>
      </c>
      <c r="Q37" s="46">
        <v>18306.053379843801</v>
      </c>
      <c r="R37" s="46">
        <v>18306.053379843801</v>
      </c>
      <c r="S37" s="46">
        <v>12270.6934059999</v>
      </c>
      <c r="T37" s="46">
        <v>11792.703088999901</v>
      </c>
      <c r="U37" s="46">
        <v>33894.226366999901</v>
      </c>
      <c r="V37" s="46">
        <v>6087.9340686399901</v>
      </c>
      <c r="W37" s="46">
        <v>41537.513701000003</v>
      </c>
      <c r="X37" s="46">
        <v>375365.64974999998</v>
      </c>
    </row>
    <row r="38" spans="1:24" x14ac:dyDescent="0.3">
      <c r="A38" s="46" t="s">
        <v>36</v>
      </c>
      <c r="B38" s="46">
        <v>38407.190549999999</v>
      </c>
      <c r="C38" s="46">
        <v>19394.3472359999</v>
      </c>
      <c r="D38" s="46">
        <v>19394.3472359999</v>
      </c>
      <c r="E38" s="46">
        <v>4799.6524760000002</v>
      </c>
      <c r="F38" s="46">
        <v>47072.511780000001</v>
      </c>
      <c r="G38" s="46">
        <v>17298.756541999999</v>
      </c>
      <c r="H38" s="46">
        <v>185441.43944999899</v>
      </c>
      <c r="I38" s="46">
        <v>27813.090219999998</v>
      </c>
      <c r="J38" s="46">
        <v>6701.6136349999997</v>
      </c>
      <c r="K38" s="46">
        <v>45692.418249999901</v>
      </c>
      <c r="L38" s="46">
        <v>26447.3112599999</v>
      </c>
      <c r="M38" s="46">
        <v>26447.3112599999</v>
      </c>
      <c r="N38" s="46">
        <v>70480.247499999998</v>
      </c>
      <c r="O38" s="46">
        <v>580707.22229611001</v>
      </c>
      <c r="P38" s="46">
        <v>109891.759750499</v>
      </c>
      <c r="Q38" s="46">
        <v>41377.792782999997</v>
      </c>
      <c r="R38" s="46">
        <v>41377.792782999997</v>
      </c>
      <c r="S38" s="46">
        <v>35077.601560000003</v>
      </c>
      <c r="T38" s="46">
        <v>33661.146769999999</v>
      </c>
      <c r="U38" s="46">
        <v>96903.916769999996</v>
      </c>
      <c r="V38" s="46">
        <v>24122.594476099999</v>
      </c>
      <c r="W38" s="46">
        <v>121204.31832999999</v>
      </c>
      <c r="X38" s="46">
        <v>1206226.5204</v>
      </c>
    </row>
    <row r="39" spans="1:24" x14ac:dyDescent="0.3">
      <c r="A39" s="46" t="s">
        <v>37</v>
      </c>
      <c r="B39" s="46">
        <v>48500.436970000002</v>
      </c>
      <c r="C39" s="46">
        <v>24524.166659999999</v>
      </c>
      <c r="D39" s="46">
        <v>24524.166659999999</v>
      </c>
      <c r="E39" s="46">
        <v>6069.17471199999</v>
      </c>
      <c r="F39" s="46">
        <v>95354.428879999905</v>
      </c>
      <c r="G39" s="46">
        <v>52405.4237299999</v>
      </c>
      <c r="H39" s="46">
        <v>234532.05399999901</v>
      </c>
      <c r="I39" s="46">
        <v>35122.250489999999</v>
      </c>
      <c r="J39" s="46">
        <v>8366.2844499999992</v>
      </c>
      <c r="K39" s="46">
        <v>57700.182130000001</v>
      </c>
      <c r="L39" s="46">
        <v>33442.66173</v>
      </c>
      <c r="M39" s="46">
        <v>33442.66173</v>
      </c>
      <c r="N39" s="46">
        <v>89128.131500000003</v>
      </c>
      <c r="O39" s="46">
        <v>73650.570360599901</v>
      </c>
      <c r="P39" s="46">
        <v>103833.660768</v>
      </c>
      <c r="Q39" s="46">
        <v>11359.963168169999</v>
      </c>
      <c r="R39" s="46">
        <v>11359.963168169999</v>
      </c>
      <c r="S39" s="46">
        <v>43917.464070000002</v>
      </c>
      <c r="T39" s="46">
        <v>92297.455889999997</v>
      </c>
      <c r="U39" s="46">
        <v>197346.5778</v>
      </c>
      <c r="V39" s="46">
        <v>16163.1774049999</v>
      </c>
      <c r="W39" s="46">
        <v>270597.98669999902</v>
      </c>
      <c r="X39" s="46">
        <v>1056742.7737999901</v>
      </c>
    </row>
    <row r="40" spans="1:24" x14ac:dyDescent="0.3">
      <c r="A40" s="46" t="s">
        <v>130</v>
      </c>
      <c r="B40" s="46">
        <v>13942.357053</v>
      </c>
      <c r="C40" s="46">
        <v>7021.7761039999996</v>
      </c>
      <c r="D40" s="46">
        <v>7021.7761039999996</v>
      </c>
      <c r="E40" s="46">
        <v>1737.7301831</v>
      </c>
      <c r="F40" s="46">
        <v>15316.083347</v>
      </c>
      <c r="G40" s="46">
        <v>6423.9894979999899</v>
      </c>
      <c r="H40" s="46">
        <v>67439.698579999997</v>
      </c>
      <c r="I40" s="46">
        <v>10096.543336999899</v>
      </c>
      <c r="J40" s="46">
        <v>2483.2395578000001</v>
      </c>
      <c r="K40" s="46">
        <v>16586.999151</v>
      </c>
      <c r="L40" s="46">
        <v>9575.3312819999992</v>
      </c>
      <c r="M40" s="46">
        <v>9575.3312819999992</v>
      </c>
      <c r="N40" s="46">
        <v>25522.202925000001</v>
      </c>
      <c r="O40" s="46">
        <v>305256.74461000902</v>
      </c>
      <c r="P40" s="46">
        <v>34622.474512699897</v>
      </c>
      <c r="Q40" s="46">
        <v>9746.1491594203999</v>
      </c>
      <c r="R40" s="46">
        <v>9746.1491594203999</v>
      </c>
      <c r="S40" s="46">
        <v>12931.8614339999</v>
      </c>
      <c r="T40" s="46">
        <v>12283.48329</v>
      </c>
      <c r="U40" s="46">
        <v>35327.306479999999</v>
      </c>
      <c r="V40" s="46">
        <v>5614.5351756999999</v>
      </c>
      <c r="W40" s="46">
        <v>63423.70491</v>
      </c>
      <c r="X40" s="46">
        <v>543494.51197999995</v>
      </c>
    </row>
    <row r="41" spans="1:24" x14ac:dyDescent="0.3">
      <c r="A41" s="46" t="s">
        <v>39</v>
      </c>
      <c r="B41" s="46">
        <v>498.063955999999</v>
      </c>
      <c r="C41" s="46">
        <v>250.877793</v>
      </c>
      <c r="D41" s="46">
        <v>250.877793</v>
      </c>
      <c r="E41" s="46">
        <v>62.086143700000001</v>
      </c>
      <c r="F41" s="46">
        <v>868.90498999999897</v>
      </c>
      <c r="G41" s="46">
        <v>419.01039999999898</v>
      </c>
      <c r="H41" s="46">
        <v>2470.18146999999</v>
      </c>
      <c r="I41" s="46">
        <v>360.68038299999898</v>
      </c>
      <c r="J41" s="46">
        <v>88.345598999999893</v>
      </c>
      <c r="K41" s="46">
        <v>592.53759300000002</v>
      </c>
      <c r="L41" s="46">
        <v>342.11182400000001</v>
      </c>
      <c r="M41" s="46">
        <v>342.11182400000001</v>
      </c>
      <c r="N41" s="46">
        <v>913.326225999999</v>
      </c>
      <c r="O41" s="46">
        <v>14381.141940400001</v>
      </c>
      <c r="P41" s="46">
        <v>1171.0101360000001</v>
      </c>
      <c r="Q41" s="46">
        <v>193.178472499999</v>
      </c>
      <c r="R41" s="46">
        <v>193.178472499999</v>
      </c>
      <c r="S41" s="46">
        <v>460.66500400000001</v>
      </c>
      <c r="T41" s="46">
        <v>446.65749199999999</v>
      </c>
      <c r="U41" s="46">
        <v>1274.407144</v>
      </c>
      <c r="V41" s="46">
        <v>217.28783311999999</v>
      </c>
      <c r="W41" s="46">
        <v>3353.64319999999</v>
      </c>
      <c r="X41" s="46">
        <v>23952.186209999902</v>
      </c>
    </row>
    <row r="42" spans="1:24" x14ac:dyDescent="0.3">
      <c r="A42" s="46" t="s">
        <v>40</v>
      </c>
      <c r="B42" s="46">
        <v>26176.282370000001</v>
      </c>
      <c r="C42" s="46">
        <v>13222.13366</v>
      </c>
      <c r="D42" s="46">
        <v>13222.13366</v>
      </c>
      <c r="E42" s="46">
        <v>3272.1812259999901</v>
      </c>
      <c r="F42" s="46">
        <v>177123.38070000001</v>
      </c>
      <c r="G42" s="46">
        <v>78789.571299999996</v>
      </c>
      <c r="H42" s="46">
        <v>128235.47100000001</v>
      </c>
      <c r="I42" s="46">
        <v>18955.904359999899</v>
      </c>
      <c r="J42" s="46">
        <v>4552.9677099999899</v>
      </c>
      <c r="K42" s="46">
        <v>31141.5008099999</v>
      </c>
      <c r="L42" s="46">
        <v>18030.507839999998</v>
      </c>
      <c r="M42" s="46">
        <v>18030.507839999998</v>
      </c>
      <c r="N42" s="46">
        <v>48093.855300000003</v>
      </c>
      <c r="O42" s="46">
        <v>305253.43954519997</v>
      </c>
      <c r="P42" s="46">
        <v>73221.180793000007</v>
      </c>
      <c r="Q42" s="46">
        <v>8270.80223999999</v>
      </c>
      <c r="R42" s="46">
        <v>8270.80223999999</v>
      </c>
      <c r="S42" s="46">
        <v>23854.541629999901</v>
      </c>
      <c r="T42" s="46">
        <v>28878.59259</v>
      </c>
      <c r="U42" s="46">
        <v>71304.297599999903</v>
      </c>
      <c r="V42" s="46">
        <v>30359.400970999999</v>
      </c>
      <c r="W42" s="46">
        <v>373189.73159999901</v>
      </c>
      <c r="X42" s="46">
        <v>1045652.0272</v>
      </c>
    </row>
    <row r="43" spans="1:24" x14ac:dyDescent="0.3">
      <c r="A43" s="46" t="s">
        <v>41</v>
      </c>
      <c r="B43" s="46">
        <v>22969.358706999999</v>
      </c>
      <c r="C43" s="46">
        <v>11613.9617182</v>
      </c>
      <c r="D43" s="46">
        <v>11613.9617182</v>
      </c>
      <c r="E43" s="46">
        <v>2874.1879184999998</v>
      </c>
      <c r="F43" s="46">
        <v>10691.050836</v>
      </c>
      <c r="G43" s="46">
        <v>7848.6383981999898</v>
      </c>
      <c r="H43" s="46">
        <v>111383.089469</v>
      </c>
      <c r="I43" s="46">
        <v>16633.577397000001</v>
      </c>
      <c r="J43" s="46">
        <v>3961.5849265000002</v>
      </c>
      <c r="K43" s="46">
        <v>27326.279641999899</v>
      </c>
      <c r="L43" s="46">
        <v>15837.5116529999</v>
      </c>
      <c r="M43" s="46">
        <v>15837.5116529999</v>
      </c>
      <c r="N43" s="46">
        <v>42216.116638</v>
      </c>
      <c r="O43" s="46">
        <v>19580.8350790599</v>
      </c>
      <c r="P43" s="46">
        <v>63684.130558049997</v>
      </c>
      <c r="Q43" s="46">
        <v>43532.087825549897</v>
      </c>
      <c r="R43" s="46">
        <v>43532.087825549897</v>
      </c>
      <c r="S43" s="46">
        <v>20797.071532999998</v>
      </c>
      <c r="T43" s="46">
        <v>31341.363084999899</v>
      </c>
      <c r="U43" s="46">
        <v>74999.023021999994</v>
      </c>
      <c r="V43" s="46">
        <v>11280.733782359999</v>
      </c>
      <c r="W43" s="46">
        <v>36863.352091999899</v>
      </c>
      <c r="X43" s="46">
        <v>381181.92455</v>
      </c>
    </row>
    <row r="44" spans="1:24" x14ac:dyDescent="0.3">
      <c r="A44" s="46" t="s">
        <v>42</v>
      </c>
      <c r="B44" s="46">
        <v>21234.947219000001</v>
      </c>
      <c r="C44" s="46">
        <v>10701.683891999999</v>
      </c>
      <c r="D44" s="46">
        <v>10701.683891999999</v>
      </c>
      <c r="E44" s="46">
        <v>2648.4245261000001</v>
      </c>
      <c r="F44" s="46">
        <v>38905.3734809999</v>
      </c>
      <c r="G44" s="46">
        <v>14290.123201999901</v>
      </c>
      <c r="H44" s="46">
        <v>102561.75500999999</v>
      </c>
      <c r="I44" s="46">
        <v>15377.577751000001</v>
      </c>
      <c r="J44" s="46">
        <v>3763.39757619999</v>
      </c>
      <c r="K44" s="46">
        <v>25262.876742999899</v>
      </c>
      <c r="L44" s="46">
        <v>14593.482811</v>
      </c>
      <c r="M44" s="46">
        <v>14593.482811</v>
      </c>
      <c r="N44" s="46">
        <v>38893.329518999999</v>
      </c>
      <c r="O44" s="46">
        <v>610724.09556518996</v>
      </c>
      <c r="P44" s="46">
        <v>60930.057071099996</v>
      </c>
      <c r="Q44" s="46">
        <v>15519.01122966</v>
      </c>
      <c r="R44" s="46">
        <v>15519.01122966</v>
      </c>
      <c r="S44" s="46">
        <v>19622.230300999901</v>
      </c>
      <c r="T44" s="46">
        <v>18479.701931999902</v>
      </c>
      <c r="U44" s="46">
        <v>53214.528638999996</v>
      </c>
      <c r="V44" s="46">
        <v>11514.3810557999</v>
      </c>
      <c r="W44" s="46">
        <v>116636.269380999</v>
      </c>
      <c r="X44" s="46">
        <v>1003974.8566300001</v>
      </c>
    </row>
    <row r="45" spans="1:24" x14ac:dyDescent="0.3">
      <c r="A45" s="46" t="s">
        <v>43</v>
      </c>
      <c r="B45" s="46">
        <v>220685.07303</v>
      </c>
      <c r="C45" s="46">
        <v>111492.382484</v>
      </c>
      <c r="D45" s="46">
        <v>111492.382484</v>
      </c>
      <c r="E45" s="46">
        <v>27591.824274999901</v>
      </c>
      <c r="F45" s="46">
        <v>434607.28444999899</v>
      </c>
      <c r="G45" s="46">
        <v>181513.09183799999</v>
      </c>
      <c r="H45" s="46">
        <v>1069520.8728700001</v>
      </c>
      <c r="I45" s="46">
        <v>159812.11747999999</v>
      </c>
      <c r="J45" s="46">
        <v>38317.973762000001</v>
      </c>
      <c r="K45" s="46">
        <v>262545.57726999902</v>
      </c>
      <c r="L45" s="46">
        <v>152037.82879</v>
      </c>
      <c r="M45" s="46">
        <v>152037.82879</v>
      </c>
      <c r="N45" s="46">
        <v>405262.14719999902</v>
      </c>
      <c r="O45" s="46">
        <v>1598793.0084962901</v>
      </c>
      <c r="P45" s="46">
        <v>641351.58428299997</v>
      </c>
      <c r="Q45" s="46">
        <v>116250.500529</v>
      </c>
      <c r="R45" s="46">
        <v>116250.500529</v>
      </c>
      <c r="S45" s="46">
        <v>200816.65799000001</v>
      </c>
      <c r="T45" s="46">
        <v>197437.42154000001</v>
      </c>
      <c r="U45" s="46">
        <v>560237.82625000004</v>
      </c>
      <c r="V45" s="46">
        <v>160828.56212419999</v>
      </c>
      <c r="W45" s="46">
        <v>1060746.5196400001</v>
      </c>
      <c r="X45" s="46">
        <v>5597139.2927999999</v>
      </c>
    </row>
    <row r="46" spans="1:24" x14ac:dyDescent="0.3">
      <c r="A46" s="46" t="s">
        <v>44</v>
      </c>
      <c r="B46" s="46">
        <v>36647.468479999901</v>
      </c>
      <c r="C46" s="46">
        <v>18495.845059999901</v>
      </c>
      <c r="D46" s="46">
        <v>18495.845059999901</v>
      </c>
      <c r="E46" s="46">
        <v>4577.299352</v>
      </c>
      <c r="F46" s="46">
        <v>73819.670759999994</v>
      </c>
      <c r="G46" s="46">
        <v>31012.946439999901</v>
      </c>
      <c r="H46" s="46">
        <v>176812.69189999899</v>
      </c>
      <c r="I46" s="46">
        <v>26538.769429999898</v>
      </c>
      <c r="J46" s="46">
        <v>6311.2885420000002</v>
      </c>
      <c r="K46" s="46">
        <v>43598.915999999997</v>
      </c>
      <c r="L46" s="46">
        <v>25222.067439999999</v>
      </c>
      <c r="M46" s="46">
        <v>25222.067439999999</v>
      </c>
      <c r="N46" s="46">
        <v>67217.728780000005</v>
      </c>
      <c r="O46" s="46">
        <v>149627.153793</v>
      </c>
      <c r="P46" s="46">
        <v>110083.77807499999</v>
      </c>
      <c r="Q46" s="46">
        <v>8451.4323665439897</v>
      </c>
      <c r="R46" s="46">
        <v>8451.4323665439897</v>
      </c>
      <c r="S46" s="46">
        <v>33128.111619999901</v>
      </c>
      <c r="T46" s="46">
        <v>40223.090129999902</v>
      </c>
      <c r="U46" s="46">
        <v>104765.79035</v>
      </c>
      <c r="V46" s="46">
        <v>19062.949750899901</v>
      </c>
      <c r="W46" s="46">
        <v>194792.318</v>
      </c>
      <c r="X46" s="46">
        <v>847164.13669999898</v>
      </c>
    </row>
    <row r="47" spans="1:24" x14ac:dyDescent="0.3">
      <c r="A47" s="46" t="s">
        <v>45</v>
      </c>
      <c r="B47" s="46">
        <v>4033.6229209999901</v>
      </c>
      <c r="C47" s="46">
        <v>2034.4929870000001</v>
      </c>
      <c r="D47" s="46">
        <v>2034.4929870000001</v>
      </c>
      <c r="E47" s="46">
        <v>503.49179500000002</v>
      </c>
      <c r="F47" s="46">
        <v>7275.3663999999999</v>
      </c>
      <c r="G47" s="46">
        <v>4653.9804389999999</v>
      </c>
      <c r="H47" s="46">
        <v>19532.280350000001</v>
      </c>
      <c r="I47" s="46">
        <v>2921.0012660000002</v>
      </c>
      <c r="J47" s="46">
        <v>706.70689300000004</v>
      </c>
      <c r="K47" s="46">
        <v>4798.7339700000002</v>
      </c>
      <c r="L47" s="46">
        <v>2774.363801</v>
      </c>
      <c r="M47" s="46">
        <v>2774.363801</v>
      </c>
      <c r="N47" s="46">
        <v>7395.1980099999901</v>
      </c>
      <c r="O47" s="46">
        <v>17388.792814699998</v>
      </c>
      <c r="P47" s="46">
        <v>8193.8587803999999</v>
      </c>
      <c r="Q47" s="46">
        <v>1452.5127515429999</v>
      </c>
      <c r="R47" s="46">
        <v>1452.5127515429999</v>
      </c>
      <c r="S47" s="46">
        <v>3694.9180740000002</v>
      </c>
      <c r="T47" s="46">
        <v>3509.89847499999</v>
      </c>
      <c r="U47" s="46">
        <v>10152.6913</v>
      </c>
      <c r="V47" s="46">
        <v>1349.77047639999</v>
      </c>
      <c r="W47" s="46">
        <v>33632.065929999997</v>
      </c>
      <c r="X47" s="46">
        <v>99394.684399999896</v>
      </c>
    </row>
    <row r="48" spans="1:24" x14ac:dyDescent="0.3">
      <c r="A48" s="46" t="s">
        <v>46</v>
      </c>
      <c r="B48" s="46">
        <v>20606.630967999899</v>
      </c>
      <c r="C48" s="46">
        <v>10391.040469</v>
      </c>
      <c r="D48" s="46">
        <v>10391.040469</v>
      </c>
      <c r="E48" s="46">
        <v>2571.5449414999998</v>
      </c>
      <c r="F48" s="46">
        <v>80746.819530999899</v>
      </c>
      <c r="G48" s="46">
        <v>32281.003077000001</v>
      </c>
      <c r="H48" s="46">
        <v>100255.05114</v>
      </c>
      <c r="I48" s="46">
        <v>14922.569534</v>
      </c>
      <c r="J48" s="46">
        <v>3634.3962465999998</v>
      </c>
      <c r="K48" s="46">
        <v>24515.376521999999</v>
      </c>
      <c r="L48" s="46">
        <v>14169.8492469999</v>
      </c>
      <c r="M48" s="46">
        <v>14169.8492469999</v>
      </c>
      <c r="N48" s="46">
        <v>37781.132273999901</v>
      </c>
      <c r="O48" s="46">
        <v>513399.26427291002</v>
      </c>
      <c r="P48" s="46">
        <v>55654.210882400002</v>
      </c>
      <c r="Q48" s="46">
        <v>9427.7847544929009</v>
      </c>
      <c r="R48" s="46">
        <v>9427.7847544929009</v>
      </c>
      <c r="S48" s="46">
        <v>18974.130250999999</v>
      </c>
      <c r="T48" s="46">
        <v>17730.702244999899</v>
      </c>
      <c r="U48" s="46">
        <v>50225.892763999997</v>
      </c>
      <c r="V48" s="46">
        <v>15175.38835168</v>
      </c>
      <c r="W48" s="46">
        <v>196845.86812999999</v>
      </c>
      <c r="X48" s="46">
        <v>977623.90743999998</v>
      </c>
    </row>
    <row r="49" spans="1:24" x14ac:dyDescent="0.3">
      <c r="A49" s="46" t="s">
        <v>47</v>
      </c>
      <c r="B49" s="46">
        <v>36823.551950000001</v>
      </c>
      <c r="C49" s="46">
        <v>18611.673750000002</v>
      </c>
      <c r="D49" s="46">
        <v>18611.673750000002</v>
      </c>
      <c r="E49" s="46">
        <v>4605.9643340000002</v>
      </c>
      <c r="F49" s="46">
        <v>70835.532229999997</v>
      </c>
      <c r="G49" s="46">
        <v>33988.036350000002</v>
      </c>
      <c r="H49" s="46">
        <v>178151.80549999999</v>
      </c>
      <c r="I49" s="46">
        <v>26666.281529999898</v>
      </c>
      <c r="J49" s="46">
        <v>6351.3667029999997</v>
      </c>
      <c r="K49" s="46">
        <v>43808.391739999897</v>
      </c>
      <c r="L49" s="46">
        <v>25380.02666</v>
      </c>
      <c r="M49" s="46">
        <v>25380.02666</v>
      </c>
      <c r="N49" s="46">
        <v>67644.176130000007</v>
      </c>
      <c r="O49" s="46">
        <v>55291.4979687999</v>
      </c>
      <c r="P49" s="46">
        <v>65021.611281999998</v>
      </c>
      <c r="Q49" s="46">
        <v>13137.742805374701</v>
      </c>
      <c r="R49" s="46">
        <v>13137.742805374701</v>
      </c>
      <c r="S49" s="46">
        <v>33338.413419999997</v>
      </c>
      <c r="T49" s="46">
        <v>50242.043100000003</v>
      </c>
      <c r="U49" s="46">
        <v>120053.923499999</v>
      </c>
      <c r="V49" s="46">
        <v>11598.5753469999</v>
      </c>
      <c r="W49" s="46">
        <v>204620.34959999999</v>
      </c>
      <c r="X49" s="46">
        <v>736719.59079999896</v>
      </c>
    </row>
    <row r="50" spans="1:24" x14ac:dyDescent="0.3">
      <c r="A50" s="46" t="s">
        <v>48</v>
      </c>
      <c r="B50" s="46">
        <v>8726.9584069999892</v>
      </c>
      <c r="C50" s="46">
        <v>4388.5886839999903</v>
      </c>
      <c r="D50" s="46">
        <v>4388.5886839999903</v>
      </c>
      <c r="E50" s="46">
        <v>1086.0746706999901</v>
      </c>
      <c r="F50" s="46">
        <v>10099.177086</v>
      </c>
      <c r="G50" s="46">
        <v>3852.3373729999998</v>
      </c>
      <c r="H50" s="46">
        <v>42075.425389999902</v>
      </c>
      <c r="I50" s="46">
        <v>6319.7356810000001</v>
      </c>
      <c r="J50" s="46">
        <v>1571.9473303999901</v>
      </c>
      <c r="K50" s="46">
        <v>10382.321872999901</v>
      </c>
      <c r="L50" s="46">
        <v>5984.5440449999996</v>
      </c>
      <c r="M50" s="46">
        <v>5984.5440449999996</v>
      </c>
      <c r="N50" s="46">
        <v>15948.6223499999</v>
      </c>
      <c r="O50" s="46">
        <v>318943.63210181898</v>
      </c>
      <c r="P50" s="46">
        <v>21917.305488099901</v>
      </c>
      <c r="Q50" s="46">
        <v>4015.7283197669999</v>
      </c>
      <c r="R50" s="46">
        <v>4015.7283197669999</v>
      </c>
      <c r="S50" s="46">
        <v>8163.1216690000001</v>
      </c>
      <c r="T50" s="46">
        <v>7592.0137969999896</v>
      </c>
      <c r="U50" s="46">
        <v>21951.110892000001</v>
      </c>
      <c r="V50" s="46">
        <v>3620.3081786099901</v>
      </c>
      <c r="W50" s="46">
        <v>41086.399466000003</v>
      </c>
      <c r="X50" s="46">
        <v>469519.74819999997</v>
      </c>
    </row>
    <row r="51" spans="1:24" x14ac:dyDescent="0.3">
      <c r="A51" s="46" t="s">
        <v>49</v>
      </c>
      <c r="B51" s="46">
        <v>17225.066957999999</v>
      </c>
      <c r="C51" s="46">
        <v>8693.0689439999896</v>
      </c>
      <c r="D51" s="46">
        <v>8693.0689439999896</v>
      </c>
      <c r="E51" s="46">
        <v>2151.3339488000001</v>
      </c>
      <c r="F51" s="46">
        <v>21485.569180999901</v>
      </c>
      <c r="G51" s="46">
        <v>11850.668425</v>
      </c>
      <c r="H51" s="46">
        <v>84956.060259999998</v>
      </c>
      <c r="I51" s="46">
        <v>12473.768672</v>
      </c>
      <c r="J51" s="46">
        <v>3019.02997219999</v>
      </c>
      <c r="K51" s="46">
        <v>20492.3807989999</v>
      </c>
      <c r="L51" s="46">
        <v>11854.395997</v>
      </c>
      <c r="M51" s="46">
        <v>11854.395997</v>
      </c>
      <c r="N51" s="46">
        <v>31634.169996000001</v>
      </c>
      <c r="O51" s="46">
        <v>191490.65055384999</v>
      </c>
      <c r="P51" s="46">
        <v>37203.502616459897</v>
      </c>
      <c r="Q51" s="46">
        <v>16274.324432351401</v>
      </c>
      <c r="R51" s="46">
        <v>16274.324432351401</v>
      </c>
      <c r="S51" s="46">
        <v>15789.270657999999</v>
      </c>
      <c r="T51" s="46">
        <v>18081.468580000001</v>
      </c>
      <c r="U51" s="46">
        <v>48067.372410999997</v>
      </c>
      <c r="V51" s="46">
        <v>6467.1944826899999</v>
      </c>
      <c r="W51" s="46">
        <v>94900.866590000005</v>
      </c>
      <c r="X51" s="46">
        <v>503754.24134000001</v>
      </c>
    </row>
    <row r="52" spans="1:24" x14ac:dyDescent="0.3">
      <c r="A52" s="46" t="s">
        <v>50</v>
      </c>
      <c r="B52" s="46">
        <v>26320.087660000001</v>
      </c>
      <c r="C52" s="46">
        <v>13309.272279999899</v>
      </c>
      <c r="D52" s="46">
        <v>13309.272279999899</v>
      </c>
      <c r="E52" s="46">
        <v>3293.742311</v>
      </c>
      <c r="F52" s="46">
        <v>41156.335579999897</v>
      </c>
      <c r="G52" s="46">
        <v>22853.8588099999</v>
      </c>
      <c r="H52" s="46">
        <v>127364.2225</v>
      </c>
      <c r="I52" s="46">
        <v>19060.057629999999</v>
      </c>
      <c r="J52" s="46">
        <v>4537.7955159999901</v>
      </c>
      <c r="K52" s="46">
        <v>31312.606950000001</v>
      </c>
      <c r="L52" s="46">
        <v>18149.337339999998</v>
      </c>
      <c r="M52" s="46">
        <v>18149.337339999998</v>
      </c>
      <c r="N52" s="46">
        <v>48371.94846</v>
      </c>
      <c r="O52" s="46">
        <v>65156.310729999903</v>
      </c>
      <c r="P52" s="46">
        <v>75881.523961999905</v>
      </c>
      <c r="Q52" s="46">
        <v>17918.0269539978</v>
      </c>
      <c r="R52" s="46">
        <v>17918.0269539978</v>
      </c>
      <c r="S52" s="46">
        <v>23823.72453</v>
      </c>
      <c r="T52" s="46">
        <v>45349.803679999997</v>
      </c>
      <c r="U52" s="46">
        <v>100032.536799999</v>
      </c>
      <c r="V52" s="61">
        <v>10550.3941270999</v>
      </c>
      <c r="W52" s="46">
        <v>130007.888279999</v>
      </c>
      <c r="X52" s="46">
        <v>591333.45409999997</v>
      </c>
    </row>
    <row r="53" spans="1:24" x14ac:dyDescent="0.3">
      <c r="A53" s="46" t="s">
        <v>56</v>
      </c>
      <c r="B53" s="46">
        <f t="shared" ref="B53:P53" si="0">SUM(B3:B51)</f>
        <v>1534533.0383296984</v>
      </c>
      <c r="C53" s="46">
        <f t="shared" si="0"/>
        <v>775078.28939789871</v>
      </c>
      <c r="D53" s="46">
        <f t="shared" si="0"/>
        <v>775078.28939789871</v>
      </c>
      <c r="E53" s="46">
        <f t="shared" si="0"/>
        <v>191814.20195159977</v>
      </c>
      <c r="F53" s="46">
        <f t="shared" si="0"/>
        <v>3840043.197139693</v>
      </c>
      <c r="G53" s="46">
        <f t="shared" si="0"/>
        <v>1844313.4979946977</v>
      </c>
      <c r="H53" s="46">
        <f t="shared" si="0"/>
        <v>7465667.6518759895</v>
      </c>
      <c r="I53" s="46">
        <f t="shared" si="0"/>
        <v>1111253.0724531985</v>
      </c>
      <c r="J53" s="46">
        <f t="shared" si="0"/>
        <v>266626.07621919975</v>
      </c>
      <c r="K53" s="46">
        <f t="shared" si="0"/>
        <v>1825609.6037135967</v>
      </c>
      <c r="L53" s="46">
        <f t="shared" si="0"/>
        <v>1056944.206571599</v>
      </c>
      <c r="M53" s="46">
        <f t="shared" si="0"/>
        <v>1056944.206571599</v>
      </c>
      <c r="N53" s="46">
        <f t="shared" si="0"/>
        <v>2818036.8123589973</v>
      </c>
      <c r="O53" s="46">
        <f t="shared" si="0"/>
        <v>13225105.085009743</v>
      </c>
      <c r="P53" s="46">
        <f t="shared" si="0"/>
        <v>4124907.7535339217</v>
      </c>
      <c r="Q53" s="46">
        <f t="shared" ref="Q53:X53" si="1">SUM(Q3:Q51)</f>
        <v>983051.70605425281</v>
      </c>
      <c r="R53" s="46">
        <f t="shared" si="1"/>
        <v>983051.70605425281</v>
      </c>
      <c r="S53" s="46">
        <f t="shared" si="1"/>
        <v>1397124.2805750975</v>
      </c>
      <c r="T53" s="46">
        <f t="shared" si="1"/>
        <v>1807229.1505170979</v>
      </c>
      <c r="U53" s="46">
        <f t="shared" si="1"/>
        <v>4538552.6040529935</v>
      </c>
      <c r="V53" s="46">
        <f t="shared" si="1"/>
        <v>958218.35487144848</v>
      </c>
      <c r="W53" s="46">
        <f t="shared" si="1"/>
        <v>9810466.3255939856</v>
      </c>
      <c r="X53" s="46">
        <f t="shared" si="1"/>
        <v>44044373.397501923</v>
      </c>
    </row>
    <row r="54" spans="1:24" x14ac:dyDescent="0.3">
      <c r="A54" s="46" t="s">
        <v>378</v>
      </c>
      <c r="B54" s="46">
        <f t="shared" ref="B54:U54" si="2">SUM(B3:B51)-B4-B6-B7-B13-B27-B29-B32-B38-B45-B48-B51</f>
        <v>973168.71882469836</v>
      </c>
      <c r="C54" s="46">
        <f t="shared" si="2"/>
        <v>491554.92766599916</v>
      </c>
      <c r="D54" s="46">
        <f t="shared" si="2"/>
        <v>491554.92766599916</v>
      </c>
      <c r="E54" s="46">
        <f t="shared" si="2"/>
        <v>121648.65367989992</v>
      </c>
      <c r="F54" s="46">
        <f t="shared" si="2"/>
        <v>2490876.2281266949</v>
      </c>
      <c r="G54" s="46">
        <f t="shared" si="2"/>
        <v>1231125.4104216981</v>
      </c>
      <c r="H54" s="46">
        <f t="shared" si="2"/>
        <v>4744586.1242949907</v>
      </c>
      <c r="I54" s="46">
        <f t="shared" si="2"/>
        <v>704733.39632669871</v>
      </c>
      <c r="J54" s="46">
        <f t="shared" si="2"/>
        <v>169013.71050939983</v>
      </c>
      <c r="K54" s="46">
        <f t="shared" si="2"/>
        <v>1157763.3570245991</v>
      </c>
      <c r="L54" s="46">
        <f t="shared" si="2"/>
        <v>670314.43024509947</v>
      </c>
      <c r="M54" s="46">
        <f t="shared" si="2"/>
        <v>670314.43024509947</v>
      </c>
      <c r="N54" s="46">
        <f t="shared" si="2"/>
        <v>1787438.0962199988</v>
      </c>
      <c r="O54" s="46">
        <f t="shared" si="2"/>
        <v>7532114.7294872552</v>
      </c>
      <c r="P54" s="46">
        <f t="shared" si="2"/>
        <v>2584554.2920646444</v>
      </c>
      <c r="Q54" s="46">
        <f t="shared" si="2"/>
        <v>636599.65613089048</v>
      </c>
      <c r="R54" s="46">
        <f t="shared" si="2"/>
        <v>636599.65613089048</v>
      </c>
      <c r="S54" s="46">
        <f t="shared" si="2"/>
        <v>885755.27575509739</v>
      </c>
      <c r="T54" s="46">
        <f t="shared" si="2"/>
        <v>1184427.2629630985</v>
      </c>
      <c r="U54" s="46">
        <f t="shared" si="2"/>
        <v>2936783.7833529944</v>
      </c>
      <c r="V54" s="46">
        <f>SUM(V3:V51)-V4-V6-V7-V13-V27-V29-V32-V38-V45-V48-V51</f>
        <v>578599.5379367189</v>
      </c>
      <c r="W54" s="46">
        <f t="shared" ref="W54:X54" si="3">SUM(W3:W51)-W4-W6-W7-W13-W27-W29-W32-W38-W45-W48-W51</f>
        <v>6467633.6741519878</v>
      </c>
      <c r="X54" s="46">
        <f t="shared" si="3"/>
        <v>27359749.075831939</v>
      </c>
    </row>
    <row r="55" spans="1:24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I32" sqref="I32"/>
    </sheetView>
  </sheetViews>
  <sheetFormatPr defaultColWidth="9.109375" defaultRowHeight="13.8" x14ac:dyDescent="0.3"/>
  <cols>
    <col min="1" max="1" width="13.44140625" style="61" customWidth="1"/>
    <col min="2" max="3" width="9.5546875" style="61" bestFit="1" customWidth="1"/>
    <col min="4" max="5" width="9.5546875" style="61" customWidth="1"/>
    <col min="6" max="8" width="9.5546875" style="61" bestFit="1" customWidth="1"/>
    <col min="9" max="9" width="10" style="61" bestFit="1" customWidth="1"/>
    <col min="10" max="10" width="10.109375" style="61" bestFit="1" customWidth="1"/>
    <col min="11" max="11" width="10.6640625" style="61" customWidth="1"/>
    <col min="12" max="12" width="9.88671875" style="61" bestFit="1" customWidth="1"/>
    <col min="13" max="15" width="9.5546875" style="61" bestFit="1" customWidth="1"/>
    <col min="16" max="16" width="9.5546875" style="61" customWidth="1"/>
    <col min="17" max="21" width="9.33203125" style="61" bestFit="1" customWidth="1"/>
    <col min="22" max="22" width="9.88671875" style="61" bestFit="1" customWidth="1"/>
    <col min="23" max="23" width="9.109375" style="46"/>
    <col min="24" max="24" width="9.88671875" style="46" bestFit="1" customWidth="1"/>
    <col min="25" max="16384" width="9.109375" style="61"/>
  </cols>
  <sheetData>
    <row r="1" spans="1:24" x14ac:dyDescent="0.3">
      <c r="B1" s="61" t="s">
        <v>504</v>
      </c>
    </row>
    <row r="2" spans="1:24" x14ac:dyDescent="0.3">
      <c r="A2" s="46" t="s">
        <v>227</v>
      </c>
      <c r="B2" s="46" t="s">
        <v>391</v>
      </c>
      <c r="C2" s="46" t="s">
        <v>131</v>
      </c>
      <c r="D2" s="46" t="s">
        <v>132</v>
      </c>
      <c r="E2" s="46" t="s">
        <v>133</v>
      </c>
      <c r="F2" s="46" t="s">
        <v>342</v>
      </c>
      <c r="G2" s="46" t="s">
        <v>343</v>
      </c>
      <c r="H2" s="46" t="s">
        <v>59</v>
      </c>
      <c r="I2" s="46" t="s">
        <v>136</v>
      </c>
      <c r="J2" s="46" t="s">
        <v>137</v>
      </c>
      <c r="K2" s="46" t="s">
        <v>138</v>
      </c>
      <c r="L2" s="46" t="s">
        <v>139</v>
      </c>
      <c r="M2" s="46" t="s">
        <v>140</v>
      </c>
      <c r="N2" s="46" t="s">
        <v>142</v>
      </c>
      <c r="O2" s="46" t="s">
        <v>143</v>
      </c>
      <c r="P2" s="46" t="s">
        <v>144</v>
      </c>
      <c r="Q2" s="46" t="s">
        <v>145</v>
      </c>
      <c r="R2" s="46" t="s">
        <v>60</v>
      </c>
      <c r="S2" s="46" t="s">
        <v>236</v>
      </c>
      <c r="T2" s="46" t="s">
        <v>148</v>
      </c>
      <c r="U2" s="46" t="s">
        <v>150</v>
      </c>
      <c r="V2" s="61" t="s">
        <v>235</v>
      </c>
      <c r="W2" s="46" t="s">
        <v>170</v>
      </c>
      <c r="X2" s="46" t="s">
        <v>389</v>
      </c>
    </row>
    <row r="3" spans="1:24" x14ac:dyDescent="0.3">
      <c r="A3" s="46" t="s">
        <v>0</v>
      </c>
      <c r="B3" s="46">
        <v>44679.724170000001</v>
      </c>
      <c r="C3" s="46">
        <v>22562.272560000001</v>
      </c>
      <c r="D3" s="46">
        <v>22562.272560000001</v>
      </c>
      <c r="E3" s="46">
        <v>5583.6512659999999</v>
      </c>
      <c r="F3" s="46">
        <v>292286.745999999</v>
      </c>
      <c r="G3" s="46">
        <v>134867.13606999899</v>
      </c>
      <c r="H3" s="46">
        <v>215983.1611</v>
      </c>
      <c r="I3" s="46">
        <v>32355.429779999999</v>
      </c>
      <c r="J3" s="46">
        <v>7794.6596869999903</v>
      </c>
      <c r="K3" s="46">
        <v>53154.7628799999</v>
      </c>
      <c r="L3" s="46">
        <v>30767.299239999898</v>
      </c>
      <c r="M3" s="46">
        <v>30767.299239999898</v>
      </c>
      <c r="N3" s="46">
        <v>81998.794930000004</v>
      </c>
      <c r="O3" s="46">
        <v>692645.10216420004</v>
      </c>
      <c r="P3" s="46">
        <v>129084.39450799899</v>
      </c>
      <c r="Q3" s="46">
        <v>12833.57243</v>
      </c>
      <c r="R3" s="46">
        <v>12833.57243</v>
      </c>
      <c r="S3" s="46">
        <v>40801.400779999902</v>
      </c>
      <c r="T3" s="46">
        <v>51776.487019999899</v>
      </c>
      <c r="U3" s="46">
        <v>126298.18249000001</v>
      </c>
      <c r="V3" s="46">
        <v>45544.064875999902</v>
      </c>
      <c r="W3" s="46">
        <v>627945.78729999904</v>
      </c>
      <c r="X3" s="46">
        <v>1952191.4471</v>
      </c>
    </row>
    <row r="4" spans="1:24" x14ac:dyDescent="0.3">
      <c r="A4" s="46" t="s">
        <v>2</v>
      </c>
      <c r="B4" s="46">
        <v>82924.365999999995</v>
      </c>
      <c r="C4" s="46">
        <v>41916.927900000002</v>
      </c>
      <c r="D4" s="46">
        <v>41916.927900000002</v>
      </c>
      <c r="E4" s="46">
        <v>10373.48475</v>
      </c>
      <c r="F4" s="46">
        <v>148360.57699999999</v>
      </c>
      <c r="G4" s="46">
        <v>75429.843999999997</v>
      </c>
      <c r="H4" s="46">
        <v>400306.49819999997</v>
      </c>
      <c r="I4" s="46">
        <v>60050.821099999899</v>
      </c>
      <c r="J4" s="46">
        <v>14298.9775399999</v>
      </c>
      <c r="K4" s="46">
        <v>98653.813599999994</v>
      </c>
      <c r="L4" s="46">
        <v>57160.496400000004</v>
      </c>
      <c r="M4" s="46">
        <v>57160.496400000004</v>
      </c>
      <c r="N4" s="46">
        <v>152325.371199999</v>
      </c>
      <c r="O4" s="46">
        <v>273181.02667999902</v>
      </c>
      <c r="P4" s="46">
        <v>244548.307949999</v>
      </c>
      <c r="Q4" s="46">
        <v>13918.2446</v>
      </c>
      <c r="R4" s="46">
        <v>13918.2446</v>
      </c>
      <c r="S4" s="46">
        <v>75059.626299999902</v>
      </c>
      <c r="T4" s="46">
        <v>106109.5842</v>
      </c>
      <c r="U4" s="46">
        <v>259899.06690000001</v>
      </c>
      <c r="V4" s="46">
        <v>58575.3163299999</v>
      </c>
      <c r="W4" s="46">
        <v>420095.90629999997</v>
      </c>
      <c r="X4" s="46">
        <v>1880112.9786999901</v>
      </c>
    </row>
    <row r="5" spans="1:24" x14ac:dyDescent="0.3">
      <c r="A5" s="46" t="s">
        <v>3</v>
      </c>
      <c r="B5" s="46">
        <v>36578.339716000002</v>
      </c>
      <c r="C5" s="46">
        <v>18464.579456999902</v>
      </c>
      <c r="D5" s="46">
        <v>18464.579456999902</v>
      </c>
      <c r="E5" s="46">
        <v>4569.5648553000001</v>
      </c>
      <c r="F5" s="46">
        <v>182544.17297300001</v>
      </c>
      <c r="G5" s="46">
        <v>66478.709589999999</v>
      </c>
      <c r="H5" s="46">
        <v>176868.466439999</v>
      </c>
      <c r="I5" s="46">
        <v>26488.703376000001</v>
      </c>
      <c r="J5" s="46">
        <v>6400.2277739999899</v>
      </c>
      <c r="K5" s="46">
        <v>43516.6704829999</v>
      </c>
      <c r="L5" s="46">
        <v>25179.441376999901</v>
      </c>
      <c r="M5" s="46">
        <v>25179.441376999901</v>
      </c>
      <c r="N5" s="46">
        <v>67108.117239999905</v>
      </c>
      <c r="O5" s="46">
        <v>707434.80544789904</v>
      </c>
      <c r="P5" s="46">
        <v>99315.444934199899</v>
      </c>
      <c r="Q5" s="46">
        <v>20111.882511999898</v>
      </c>
      <c r="R5" s="46">
        <v>20111.882511999898</v>
      </c>
      <c r="S5" s="46">
        <v>33477.604103999998</v>
      </c>
      <c r="T5" s="46">
        <v>31199.119949999898</v>
      </c>
      <c r="U5" s="46">
        <v>88085.001669999998</v>
      </c>
      <c r="V5" s="46">
        <v>31149.039223700001</v>
      </c>
      <c r="W5" s="46">
        <v>386166.18070000003</v>
      </c>
      <c r="X5" s="46">
        <v>1571654.9406999999</v>
      </c>
    </row>
    <row r="6" spans="1:24" x14ac:dyDescent="0.3">
      <c r="A6" s="46" t="s">
        <v>4</v>
      </c>
      <c r="B6" s="46">
        <v>99623.558019999997</v>
      </c>
      <c r="C6" s="46">
        <v>50311.450039999901</v>
      </c>
      <c r="D6" s="46">
        <v>50311.450039999901</v>
      </c>
      <c r="E6" s="46">
        <v>12450.941665</v>
      </c>
      <c r="F6" s="46">
        <v>172699.80747999999</v>
      </c>
      <c r="G6" s="46">
        <v>98559.9333799999</v>
      </c>
      <c r="H6" s="46">
        <v>481270.36759999901</v>
      </c>
      <c r="I6" s="46">
        <v>72143.776129999897</v>
      </c>
      <c r="J6" s="46">
        <v>17222.574469999901</v>
      </c>
      <c r="K6" s="46">
        <v>118520.603779999</v>
      </c>
      <c r="L6" s="46">
        <v>68607.778059999997</v>
      </c>
      <c r="M6" s="46">
        <v>68607.778059999997</v>
      </c>
      <c r="N6" s="46">
        <v>182847.18119999999</v>
      </c>
      <c r="O6" s="46">
        <v>534770.95349599898</v>
      </c>
      <c r="P6" s="46">
        <v>265928.03348300001</v>
      </c>
      <c r="Q6" s="46">
        <v>32862.599509699998</v>
      </c>
      <c r="R6" s="46">
        <v>32862.599509699998</v>
      </c>
      <c r="S6" s="46">
        <v>90337.2804399999</v>
      </c>
      <c r="T6" s="46">
        <v>197784.4552</v>
      </c>
      <c r="U6" s="46">
        <v>417592.44140000001</v>
      </c>
      <c r="V6" s="46">
        <v>57391.674791999903</v>
      </c>
      <c r="W6" s="46">
        <v>482910.68099999998</v>
      </c>
      <c r="X6" s="46">
        <v>2578105.9109</v>
      </c>
    </row>
    <row r="7" spans="1:24" x14ac:dyDescent="0.3">
      <c r="A7" s="46" t="s">
        <v>5</v>
      </c>
      <c r="B7" s="46">
        <v>34425.971731999904</v>
      </c>
      <c r="C7" s="46">
        <v>17407.121098</v>
      </c>
      <c r="D7" s="46">
        <v>17407.121098</v>
      </c>
      <c r="E7" s="46">
        <v>4307.8657291</v>
      </c>
      <c r="F7" s="46">
        <v>56781.402482999998</v>
      </c>
      <c r="G7" s="46">
        <v>25463.880599</v>
      </c>
      <c r="H7" s="46">
        <v>166417.76829999901</v>
      </c>
      <c r="I7" s="46">
        <v>24930.041365000001</v>
      </c>
      <c r="J7" s="46">
        <v>5940.7446811999998</v>
      </c>
      <c r="K7" s="46">
        <v>40956.032724999997</v>
      </c>
      <c r="L7" s="46">
        <v>23737.404268999999</v>
      </c>
      <c r="M7" s="46">
        <v>23737.404268999999</v>
      </c>
      <c r="N7" s="46">
        <v>63261.3128289999</v>
      </c>
      <c r="O7" s="46">
        <v>124402.20492312001</v>
      </c>
      <c r="P7" s="46">
        <v>95592.394761999996</v>
      </c>
      <c r="Q7" s="46">
        <v>33417.867604177001</v>
      </c>
      <c r="R7" s="46">
        <v>33417.867604177001</v>
      </c>
      <c r="S7" s="46">
        <v>31182.016755000001</v>
      </c>
      <c r="T7" s="46">
        <v>52912.413571999998</v>
      </c>
      <c r="U7" s="46">
        <v>121235.716097999</v>
      </c>
      <c r="V7" s="46">
        <v>14400.664537299999</v>
      </c>
      <c r="W7" s="46">
        <v>160424.924128999</v>
      </c>
      <c r="X7" s="46">
        <v>783934.67069000006</v>
      </c>
    </row>
    <row r="8" spans="1:24" x14ac:dyDescent="0.3">
      <c r="A8" s="46" t="s">
        <v>6</v>
      </c>
      <c r="B8" s="46">
        <v>1606.169934</v>
      </c>
      <c r="C8" s="46">
        <v>808.66681100000005</v>
      </c>
      <c r="D8" s="46">
        <v>808.66681100000005</v>
      </c>
      <c r="E8" s="46">
        <v>200.12545689999999</v>
      </c>
      <c r="F8" s="46">
        <v>2092.1324450000002</v>
      </c>
      <c r="G8" s="46">
        <v>875.45251699999994</v>
      </c>
      <c r="H8" s="46">
        <v>7862.5857499999902</v>
      </c>
      <c r="I8" s="46">
        <v>1163.127203</v>
      </c>
      <c r="J8" s="46">
        <v>286.59958279999898</v>
      </c>
      <c r="K8" s="46">
        <v>1910.833997</v>
      </c>
      <c r="L8" s="46">
        <v>1102.74661899999</v>
      </c>
      <c r="M8" s="46">
        <v>1102.74661899999</v>
      </c>
      <c r="N8" s="46">
        <v>2941.5295609999998</v>
      </c>
      <c r="O8" s="46">
        <v>42335.253973400002</v>
      </c>
      <c r="P8" s="46">
        <v>3674.5010533999998</v>
      </c>
      <c r="Q8" s="46">
        <v>620.11681037099902</v>
      </c>
      <c r="R8" s="46">
        <v>620.11681037099902</v>
      </c>
      <c r="S8" s="46">
        <v>1492.0625239999999</v>
      </c>
      <c r="T8" s="46">
        <v>1429.786734</v>
      </c>
      <c r="U8" s="46">
        <v>4092.0272799999898</v>
      </c>
      <c r="V8" s="46">
        <v>677.52726310000003</v>
      </c>
      <c r="W8" s="46">
        <v>8930.58492999999</v>
      </c>
      <c r="X8" s="46">
        <v>71159.495029999904</v>
      </c>
    </row>
    <row r="9" spans="1:24" x14ac:dyDescent="0.3">
      <c r="A9" s="46" t="s">
        <v>7</v>
      </c>
      <c r="B9" s="46">
        <v>769.60712599999897</v>
      </c>
      <c r="C9" s="46">
        <v>388.40184299999902</v>
      </c>
      <c r="D9" s="46">
        <v>388.40184299999902</v>
      </c>
      <c r="E9" s="46">
        <v>96.121043</v>
      </c>
      <c r="F9" s="46">
        <v>1884.5985900000001</v>
      </c>
      <c r="G9" s="46">
        <v>743.456808999999</v>
      </c>
      <c r="H9" s="46">
        <v>3882.21413999999</v>
      </c>
      <c r="I9" s="46">
        <v>557.32151599999997</v>
      </c>
      <c r="J9" s="46">
        <v>134.692332999999</v>
      </c>
      <c r="K9" s="46">
        <v>915.59018999999898</v>
      </c>
      <c r="L9" s="46">
        <v>529.65062899999998</v>
      </c>
      <c r="M9" s="46">
        <v>529.65062899999998</v>
      </c>
      <c r="N9" s="46">
        <v>1415.46639999999</v>
      </c>
      <c r="O9" s="46">
        <v>11467.824306999901</v>
      </c>
      <c r="P9" s="46">
        <v>1989.4654596</v>
      </c>
      <c r="Q9" s="46">
        <v>754.58903999999995</v>
      </c>
      <c r="R9" s="46">
        <v>754.58903999999995</v>
      </c>
      <c r="S9" s="46">
        <v>704.88637700000004</v>
      </c>
      <c r="T9" s="46">
        <v>680.403176999999</v>
      </c>
      <c r="U9" s="46">
        <v>1930.8326999999999</v>
      </c>
      <c r="V9" s="46">
        <v>505.82644160000001</v>
      </c>
      <c r="W9" s="46">
        <v>4765.8069799999903</v>
      </c>
      <c r="X9" s="46">
        <v>26147.024099999999</v>
      </c>
    </row>
    <row r="10" spans="1:24" x14ac:dyDescent="0.3">
      <c r="A10" s="46" t="s">
        <v>8</v>
      </c>
      <c r="B10" s="46">
        <v>28.267177999999902</v>
      </c>
      <c r="C10" s="46">
        <v>14.240130599999899</v>
      </c>
      <c r="D10" s="46">
        <v>14.240130599999899</v>
      </c>
      <c r="E10" s="46">
        <v>3.5240659000000001</v>
      </c>
      <c r="F10" s="46">
        <v>35.551420999999898</v>
      </c>
      <c r="G10" s="46">
        <v>12.8193249999999</v>
      </c>
      <c r="H10" s="46">
        <v>137.165041</v>
      </c>
      <c r="I10" s="46">
        <v>20.470202999999898</v>
      </c>
      <c r="J10" s="46">
        <v>5.0248946999999999</v>
      </c>
      <c r="K10" s="46">
        <v>33.628750999999902</v>
      </c>
      <c r="L10" s="46">
        <v>19.418824999999998</v>
      </c>
      <c r="M10" s="46">
        <v>19.418824999999998</v>
      </c>
      <c r="N10" s="46">
        <v>51.767651000000001</v>
      </c>
      <c r="O10" s="46">
        <v>1026.54605154</v>
      </c>
      <c r="P10" s="46">
        <v>67.098127500000004</v>
      </c>
      <c r="Q10" s="46">
        <v>13.3033395</v>
      </c>
      <c r="R10" s="46">
        <v>13.3033395</v>
      </c>
      <c r="S10" s="46">
        <v>26.1817279999999</v>
      </c>
      <c r="T10" s="46">
        <v>30.094569999999901</v>
      </c>
      <c r="U10" s="46">
        <v>79.286694999999895</v>
      </c>
      <c r="V10" s="46">
        <v>14.7958185399999</v>
      </c>
      <c r="W10" s="46">
        <v>118.25814999999901</v>
      </c>
      <c r="X10" s="46">
        <v>1512.4214299999901</v>
      </c>
    </row>
    <row r="11" spans="1:24" x14ac:dyDescent="0.3">
      <c r="A11" s="46" t="s">
        <v>9</v>
      </c>
      <c r="B11" s="46">
        <v>52581.519699999997</v>
      </c>
      <c r="C11" s="46">
        <v>26545.7536</v>
      </c>
      <c r="D11" s="46">
        <v>26545.7536</v>
      </c>
      <c r="E11" s="46">
        <v>6569.47227999999</v>
      </c>
      <c r="F11" s="46">
        <v>253565.1537</v>
      </c>
      <c r="G11" s="46">
        <v>168520.02879999901</v>
      </c>
      <c r="H11" s="46">
        <v>267344.77059999999</v>
      </c>
      <c r="I11" s="46">
        <v>38077.626799999998</v>
      </c>
      <c r="J11" s="46">
        <v>9178.5764099999906</v>
      </c>
      <c r="K11" s="46">
        <v>62555.3943</v>
      </c>
      <c r="L11" s="46">
        <v>36199.416400000002</v>
      </c>
      <c r="M11" s="46">
        <v>36199.416400000002</v>
      </c>
      <c r="N11" s="46">
        <v>96790.440799999997</v>
      </c>
      <c r="O11" s="46">
        <v>476566.16644</v>
      </c>
      <c r="P11" s="46">
        <v>140054.59906999901</v>
      </c>
      <c r="Q11" s="46">
        <v>15145.29133</v>
      </c>
      <c r="R11" s="46">
        <v>15145.29133</v>
      </c>
      <c r="S11" s="46">
        <v>48071.412199999999</v>
      </c>
      <c r="T11" s="46">
        <v>66543.045599999998</v>
      </c>
      <c r="U11" s="46">
        <v>162969.39539999899</v>
      </c>
      <c r="V11" s="46">
        <v>36221.828939999898</v>
      </c>
      <c r="W11" s="46">
        <v>586958.3983</v>
      </c>
      <c r="X11" s="46">
        <v>1797811.3884999999</v>
      </c>
    </row>
    <row r="12" spans="1:24" x14ac:dyDescent="0.3">
      <c r="A12" s="46" t="s">
        <v>10</v>
      </c>
      <c r="B12" s="46">
        <v>51025.167731000001</v>
      </c>
      <c r="C12" s="46">
        <v>25772.598392999898</v>
      </c>
      <c r="D12" s="46">
        <v>25772.598392999898</v>
      </c>
      <c r="E12" s="46">
        <v>6378.1268218999903</v>
      </c>
      <c r="F12" s="46">
        <v>327262.80827999901</v>
      </c>
      <c r="G12" s="46">
        <v>165919.33900000001</v>
      </c>
      <c r="H12" s="46">
        <v>247997.57241999899</v>
      </c>
      <c r="I12" s="46">
        <v>36950.563999999998</v>
      </c>
      <c r="J12" s="46">
        <v>8884.4704710000005</v>
      </c>
      <c r="K12" s="46">
        <v>60703.827823999898</v>
      </c>
      <c r="L12" s="46">
        <v>35145.086431000003</v>
      </c>
      <c r="M12" s="46">
        <v>35145.086431000003</v>
      </c>
      <c r="N12" s="46">
        <v>93697.502890000003</v>
      </c>
      <c r="O12" s="46">
        <v>647225.51956701896</v>
      </c>
      <c r="P12" s="46">
        <v>146894.6589139</v>
      </c>
      <c r="Q12" s="46">
        <v>17799.293059</v>
      </c>
      <c r="R12" s="46">
        <v>17799.293059</v>
      </c>
      <c r="S12" s="46">
        <v>46532.079944999998</v>
      </c>
      <c r="T12" s="46">
        <v>52135.976033999897</v>
      </c>
      <c r="U12" s="46">
        <v>134882.46834999899</v>
      </c>
      <c r="V12" s="46">
        <v>48022.675323399999</v>
      </c>
      <c r="W12" s="46">
        <v>713207.70594000001</v>
      </c>
      <c r="X12" s="46">
        <v>2060926.2387999899</v>
      </c>
    </row>
    <row r="13" spans="1:24" x14ac:dyDescent="0.3">
      <c r="A13" s="46" t="s">
        <v>12</v>
      </c>
      <c r="B13" s="46">
        <v>33581.954249999901</v>
      </c>
      <c r="C13" s="46">
        <v>16980.755930999901</v>
      </c>
      <c r="D13" s="46">
        <v>16980.755930999901</v>
      </c>
      <c r="E13" s="46">
        <v>4202.3403789999902</v>
      </c>
      <c r="F13" s="46">
        <v>69728.597779999996</v>
      </c>
      <c r="G13" s="46">
        <v>33215.098212999997</v>
      </c>
      <c r="H13" s="46">
        <v>162276.57314999899</v>
      </c>
      <c r="I13" s="46">
        <v>24318.830819999999</v>
      </c>
      <c r="J13" s="46">
        <v>5790.2531360000003</v>
      </c>
      <c r="K13" s="46">
        <v>39951.904189999899</v>
      </c>
      <c r="L13" s="46">
        <v>23155.971969999999</v>
      </c>
      <c r="M13" s="46">
        <v>23155.971969999999</v>
      </c>
      <c r="N13" s="46">
        <v>61710.477749999904</v>
      </c>
      <c r="O13" s="46">
        <v>57921.870802099998</v>
      </c>
      <c r="P13" s="46">
        <v>76937.335373399997</v>
      </c>
      <c r="Q13" s="46">
        <v>15458.500681461799</v>
      </c>
      <c r="R13" s="46">
        <v>15458.500681461799</v>
      </c>
      <c r="S13" s="46">
        <v>30397.829969999999</v>
      </c>
      <c r="T13" s="46">
        <v>52956.3376099999</v>
      </c>
      <c r="U13" s="46">
        <v>120233.976329999</v>
      </c>
      <c r="V13" s="46">
        <v>11750.0466312999</v>
      </c>
      <c r="W13" s="46">
        <v>197489.34276</v>
      </c>
      <c r="X13" s="46">
        <v>726981.48030000005</v>
      </c>
    </row>
    <row r="14" spans="1:24" x14ac:dyDescent="0.3">
      <c r="A14" s="46" t="s">
        <v>13</v>
      </c>
      <c r="B14" s="46">
        <v>18325.703633299901</v>
      </c>
      <c r="C14" s="46">
        <v>9254.8939794999897</v>
      </c>
      <c r="D14" s="46">
        <v>9254.8939794999897</v>
      </c>
      <c r="E14" s="46">
        <v>2290.3746429999901</v>
      </c>
      <c r="F14" s="46">
        <v>7584.1684388999902</v>
      </c>
      <c r="G14" s="46">
        <v>3593.4135415000001</v>
      </c>
      <c r="H14" s="46">
        <v>88842.506632999895</v>
      </c>
      <c r="I14" s="46">
        <v>13270.8070233</v>
      </c>
      <c r="J14" s="46">
        <v>3194.9862268499901</v>
      </c>
      <c r="K14" s="46">
        <v>21801.794898700002</v>
      </c>
      <c r="L14" s="46">
        <v>12620.5478586999</v>
      </c>
      <c r="M14" s="46">
        <v>12620.5478586999</v>
      </c>
      <c r="N14" s="46">
        <v>33641.344651099898</v>
      </c>
      <c r="O14" s="46">
        <v>169383.03053614299</v>
      </c>
      <c r="P14" s="46">
        <v>48019.21303626</v>
      </c>
      <c r="Q14" s="46">
        <v>39353.881793525703</v>
      </c>
      <c r="R14" s="46">
        <v>39353.881793525703</v>
      </c>
      <c r="S14" s="46">
        <v>16727.6280726</v>
      </c>
      <c r="T14" s="46">
        <v>16277.9263332999</v>
      </c>
      <c r="U14" s="46">
        <v>46711.142528399898</v>
      </c>
      <c r="V14" s="46">
        <v>8494.2603075690004</v>
      </c>
      <c r="W14" s="46">
        <v>27402.1353495</v>
      </c>
      <c r="X14" s="46">
        <v>430688.18587699998</v>
      </c>
    </row>
    <row r="15" spans="1:24" x14ac:dyDescent="0.3">
      <c r="A15" s="46" t="s">
        <v>14</v>
      </c>
      <c r="B15" s="46">
        <v>11678.751461099901</v>
      </c>
      <c r="C15" s="46">
        <v>5895.3681944999998</v>
      </c>
      <c r="D15" s="46">
        <v>5895.3681944999998</v>
      </c>
      <c r="E15" s="46">
        <v>1458.96482099999</v>
      </c>
      <c r="F15" s="46">
        <v>7168.2414886999904</v>
      </c>
      <c r="G15" s="46">
        <v>3430.0543367</v>
      </c>
      <c r="H15" s="46">
        <v>56598.610037999897</v>
      </c>
      <c r="I15" s="46">
        <v>8457.3342188999995</v>
      </c>
      <c r="J15" s="46">
        <v>2043.3426669999899</v>
      </c>
      <c r="K15" s="46">
        <v>13894.038669400001</v>
      </c>
      <c r="L15" s="46">
        <v>8039.2884608000004</v>
      </c>
      <c r="M15" s="46">
        <v>8039.2884608000004</v>
      </c>
      <c r="N15" s="46">
        <v>21429.310410999999</v>
      </c>
      <c r="O15" s="46">
        <v>108326.27160576099</v>
      </c>
      <c r="P15" s="46">
        <v>30301.726848620001</v>
      </c>
      <c r="Q15" s="46">
        <v>21576.2757951514</v>
      </c>
      <c r="R15" s="46">
        <v>21576.2757951514</v>
      </c>
      <c r="S15" s="46">
        <v>10688.583334200001</v>
      </c>
      <c r="T15" s="46">
        <v>10330.154231799999</v>
      </c>
      <c r="U15" s="46">
        <v>29698.187341000001</v>
      </c>
      <c r="V15" s="46">
        <v>5210.4976004800001</v>
      </c>
      <c r="W15" s="46">
        <v>27104.692034999902</v>
      </c>
      <c r="X15" s="46">
        <v>283867.90880799998</v>
      </c>
    </row>
    <row r="16" spans="1:24" x14ac:dyDescent="0.3">
      <c r="A16" s="46" t="s">
        <v>15</v>
      </c>
      <c r="B16" s="46">
        <v>16152.3678185999</v>
      </c>
      <c r="C16" s="46">
        <v>8163.5684474</v>
      </c>
      <c r="D16" s="46">
        <v>8163.5684474</v>
      </c>
      <c r="E16" s="46">
        <v>2020.3018949999901</v>
      </c>
      <c r="F16" s="46">
        <v>5245.99675939999</v>
      </c>
      <c r="G16" s="46">
        <v>2848.8995043999898</v>
      </c>
      <c r="H16" s="46">
        <v>78282.566919999896</v>
      </c>
      <c r="I16" s="46">
        <v>11696.963465299999</v>
      </c>
      <c r="J16" s="46">
        <v>2799.3062676999898</v>
      </c>
      <c r="K16" s="46">
        <v>19216.215476000001</v>
      </c>
      <c r="L16" s="46">
        <v>11132.3602458</v>
      </c>
      <c r="M16" s="46">
        <v>11132.3602458</v>
      </c>
      <c r="N16" s="46">
        <v>29673.2785899999</v>
      </c>
      <c r="O16" s="46">
        <v>61073.507637816903</v>
      </c>
      <c r="P16" s="46">
        <v>40680.518270659901</v>
      </c>
      <c r="Q16" s="46">
        <v>39068.656882359901</v>
      </c>
      <c r="R16" s="46">
        <v>39068.656882359901</v>
      </c>
      <c r="S16" s="46">
        <v>14678.058478499999</v>
      </c>
      <c r="T16" s="46">
        <v>14171.749339600001</v>
      </c>
      <c r="U16" s="46">
        <v>40930.021622</v>
      </c>
      <c r="V16" s="46">
        <v>6880.2071527539902</v>
      </c>
      <c r="W16" s="46">
        <v>17103.120903999901</v>
      </c>
      <c r="X16" s="46">
        <v>281693.52234199998</v>
      </c>
    </row>
    <row r="17" spans="1:24" x14ac:dyDescent="0.3">
      <c r="A17" s="46" t="s">
        <v>16</v>
      </c>
      <c r="B17" s="46">
        <v>32599.683385999899</v>
      </c>
      <c r="C17" s="46">
        <v>16479.9386549999</v>
      </c>
      <c r="D17" s="46">
        <v>16479.9386549999</v>
      </c>
      <c r="E17" s="46">
        <v>4078.4068834999998</v>
      </c>
      <c r="F17" s="46">
        <v>15071.2471729999</v>
      </c>
      <c r="G17" s="46">
        <v>7909.5794509999896</v>
      </c>
      <c r="H17" s="46">
        <v>157451.86553999901</v>
      </c>
      <c r="I17" s="46">
        <v>23607.505605999999</v>
      </c>
      <c r="J17" s="46">
        <v>5639.4757235999996</v>
      </c>
      <c r="K17" s="46">
        <v>38783.322753</v>
      </c>
      <c r="L17" s="46">
        <v>22473.041634000001</v>
      </c>
      <c r="M17" s="46">
        <v>22473.041634000001</v>
      </c>
      <c r="N17" s="46">
        <v>59888.642895999903</v>
      </c>
      <c r="O17" s="46">
        <v>70893.813702750005</v>
      </c>
      <c r="P17" s="46">
        <v>92992.087348169996</v>
      </c>
      <c r="Q17" s="46">
        <v>59336.741801730001</v>
      </c>
      <c r="R17" s="46">
        <v>59336.741801730001</v>
      </c>
      <c r="S17" s="46">
        <v>29582.4400189999</v>
      </c>
      <c r="T17" s="46">
        <v>28919.145984999901</v>
      </c>
      <c r="U17" s="46">
        <v>83086.138561999993</v>
      </c>
      <c r="V17" s="46">
        <v>17758.22727476</v>
      </c>
      <c r="W17" s="46">
        <v>44743.243279000002</v>
      </c>
      <c r="X17" s="46">
        <v>541942.736979999</v>
      </c>
    </row>
    <row r="18" spans="1:24" x14ac:dyDescent="0.3">
      <c r="A18" s="46" t="s">
        <v>17</v>
      </c>
      <c r="B18" s="46">
        <v>17138.5820739999</v>
      </c>
      <c r="C18" s="46">
        <v>8634.8160680000001</v>
      </c>
      <c r="D18" s="46">
        <v>8634.8160680000001</v>
      </c>
      <c r="E18" s="46">
        <v>2136.9224554000002</v>
      </c>
      <c r="F18" s="46">
        <v>19577.221949999901</v>
      </c>
      <c r="G18" s="46">
        <v>7321.0882819999897</v>
      </c>
      <c r="H18" s="46">
        <v>82883.081059999895</v>
      </c>
      <c r="I18" s="46">
        <v>12411.1312229999</v>
      </c>
      <c r="J18" s="46">
        <v>3043.8298781999902</v>
      </c>
      <c r="K18" s="46">
        <v>20389.502679000001</v>
      </c>
      <c r="L18" s="46">
        <v>11774.968966999901</v>
      </c>
      <c r="M18" s="46">
        <v>11774.968966999901</v>
      </c>
      <c r="N18" s="46">
        <v>31384.4205059999</v>
      </c>
      <c r="O18" s="46">
        <v>430786.48896048998</v>
      </c>
      <c r="P18" s="46">
        <v>45749.139585799901</v>
      </c>
      <c r="Q18" s="46">
        <v>16073.192789979999</v>
      </c>
      <c r="R18" s="46">
        <v>16073.192789979999</v>
      </c>
      <c r="S18" s="46">
        <v>15862.388886999899</v>
      </c>
      <c r="T18" s="46">
        <v>14914.223426</v>
      </c>
      <c r="U18" s="46">
        <v>43147.522466000002</v>
      </c>
      <c r="V18" s="46">
        <v>8155.7035171999896</v>
      </c>
      <c r="W18" s="46">
        <v>70146.377479999996</v>
      </c>
      <c r="X18" s="46">
        <v>719813.70420000004</v>
      </c>
    </row>
    <row r="19" spans="1:24" x14ac:dyDescent="0.3">
      <c r="A19" s="46" t="s">
        <v>18</v>
      </c>
      <c r="B19" s="46">
        <v>39484.485359999897</v>
      </c>
      <c r="C19" s="46">
        <v>19936.822064</v>
      </c>
      <c r="D19" s="46">
        <v>19936.822064</v>
      </c>
      <c r="E19" s="46">
        <v>4933.9135579999902</v>
      </c>
      <c r="F19" s="46">
        <v>228662.75302</v>
      </c>
      <c r="G19" s="46">
        <v>98030.943380999903</v>
      </c>
      <c r="H19" s="46">
        <v>201379.49957000001</v>
      </c>
      <c r="I19" s="46">
        <v>28593.217767999999</v>
      </c>
      <c r="J19" s="46">
        <v>6883.7449999999999</v>
      </c>
      <c r="K19" s="46">
        <v>46974.062919999902</v>
      </c>
      <c r="L19" s="46">
        <v>27187.071453999899</v>
      </c>
      <c r="M19" s="46">
        <v>27187.071453999899</v>
      </c>
      <c r="N19" s="46">
        <v>72707.695949999994</v>
      </c>
      <c r="O19" s="46">
        <v>460086.67590500001</v>
      </c>
      <c r="P19" s="46">
        <v>107942.04802099901</v>
      </c>
      <c r="Q19" s="46">
        <v>14113.871289999901</v>
      </c>
      <c r="R19" s="46">
        <v>14113.871289999901</v>
      </c>
      <c r="S19" s="46">
        <v>36065.570559</v>
      </c>
      <c r="T19" s="46">
        <v>40048.411837</v>
      </c>
      <c r="U19" s="46">
        <v>104018.011199999</v>
      </c>
      <c r="V19" s="46">
        <v>41255.657446199897</v>
      </c>
      <c r="W19" s="46">
        <v>474159.83407999901</v>
      </c>
      <c r="X19" s="46">
        <v>1474211.6746999901</v>
      </c>
    </row>
    <row r="20" spans="1:24" x14ac:dyDescent="0.3">
      <c r="A20" s="46" t="s">
        <v>19</v>
      </c>
      <c r="B20" s="46">
        <v>18980.44138</v>
      </c>
      <c r="C20" s="46">
        <v>9589.9171100000003</v>
      </c>
      <c r="D20" s="46">
        <v>9589.9171100000003</v>
      </c>
      <c r="E20" s="46">
        <v>2373.2847339999998</v>
      </c>
      <c r="F20" s="46">
        <v>42008.747589999999</v>
      </c>
      <c r="G20" s="46">
        <v>33375.078880000001</v>
      </c>
      <c r="H20" s="46">
        <v>92368.700800000006</v>
      </c>
      <c r="I20" s="46">
        <v>13744.947389999999</v>
      </c>
      <c r="J20" s="46">
        <v>3288.5345509999902</v>
      </c>
      <c r="K20" s="46">
        <v>22580.735689999899</v>
      </c>
      <c r="L20" s="46">
        <v>13077.401379999999</v>
      </c>
      <c r="M20" s="46">
        <v>13077.401379999999</v>
      </c>
      <c r="N20" s="46">
        <v>34867.488310000001</v>
      </c>
      <c r="O20" s="46">
        <v>51213.698141599998</v>
      </c>
      <c r="P20" s="46">
        <v>30376.087971999899</v>
      </c>
      <c r="Q20" s="46">
        <v>2509.3910970932002</v>
      </c>
      <c r="R20" s="46">
        <v>2509.3910970932002</v>
      </c>
      <c r="S20" s="46">
        <v>17244.194099999899</v>
      </c>
      <c r="T20" s="46">
        <v>16400.428609999999</v>
      </c>
      <c r="U20" s="46">
        <v>47631.771979999998</v>
      </c>
      <c r="V20" s="46">
        <v>5761.0204988999903</v>
      </c>
      <c r="W20" s="46">
        <v>191102.14229999899</v>
      </c>
      <c r="X20" s="46">
        <v>460987.836799999</v>
      </c>
    </row>
    <row r="21" spans="1:24" x14ac:dyDescent="0.3">
      <c r="A21" s="46" t="s">
        <v>20</v>
      </c>
      <c r="B21" s="46">
        <v>4421.7767889999996</v>
      </c>
      <c r="C21" s="46">
        <v>2229.99481499999</v>
      </c>
      <c r="D21" s="46">
        <v>2229.99481499999</v>
      </c>
      <c r="E21" s="46">
        <v>551.87474889999999</v>
      </c>
      <c r="F21" s="46">
        <v>10935.78959</v>
      </c>
      <c r="G21" s="46">
        <v>4288.0552159999997</v>
      </c>
      <c r="H21" s="46">
        <v>22178.430689999899</v>
      </c>
      <c r="I21" s="46">
        <v>3202.09015</v>
      </c>
      <c r="J21" s="46">
        <v>778.69302779999998</v>
      </c>
      <c r="K21" s="46">
        <v>5260.5209999999897</v>
      </c>
      <c r="L21" s="46">
        <v>3040.9510729999902</v>
      </c>
      <c r="M21" s="46">
        <v>3040.9510729999902</v>
      </c>
      <c r="N21" s="46">
        <v>8123.9330099999897</v>
      </c>
      <c r="O21" s="46">
        <v>86528.456978379996</v>
      </c>
      <c r="P21" s="46">
        <v>10827.2356373</v>
      </c>
      <c r="Q21" s="46">
        <v>3119.5909632899902</v>
      </c>
      <c r="R21" s="46">
        <v>3119.5909632899902</v>
      </c>
      <c r="S21" s="46">
        <v>4068.5668599999899</v>
      </c>
      <c r="T21" s="46">
        <v>3898.9191430000001</v>
      </c>
      <c r="U21" s="46">
        <v>11067.314770000001</v>
      </c>
      <c r="V21" s="46">
        <v>3129.4837712999902</v>
      </c>
      <c r="W21" s="46">
        <v>28028.8131599999</v>
      </c>
      <c r="X21" s="46">
        <v>171090.08403999999</v>
      </c>
    </row>
    <row r="22" spans="1:24" x14ac:dyDescent="0.3">
      <c r="A22" s="46" t="s">
        <v>129</v>
      </c>
      <c r="B22" s="46">
        <v>3109.5042199999898</v>
      </c>
      <c r="C22" s="46">
        <v>1567.7015759999899</v>
      </c>
      <c r="D22" s="46">
        <v>1567.7015759999899</v>
      </c>
      <c r="E22" s="46">
        <v>387.96937380000003</v>
      </c>
      <c r="F22" s="46">
        <v>8536.5521399999998</v>
      </c>
      <c r="G22" s="46">
        <v>4393.0212769999998</v>
      </c>
      <c r="H22" s="46">
        <v>15335.052460000001</v>
      </c>
      <c r="I22" s="46">
        <v>2251.7883669999901</v>
      </c>
      <c r="J22" s="46">
        <v>546.17125320000002</v>
      </c>
      <c r="K22" s="46">
        <v>3699.3248410000001</v>
      </c>
      <c r="L22" s="46">
        <v>2137.8107100000002</v>
      </c>
      <c r="M22" s="46">
        <v>2137.8107100000002</v>
      </c>
      <c r="N22" s="46">
        <v>5705.1402170000001</v>
      </c>
      <c r="O22" s="46">
        <v>45614.845524099997</v>
      </c>
      <c r="P22" s="46">
        <v>6795.6735153999998</v>
      </c>
      <c r="Q22" s="46">
        <v>928.34547333099999</v>
      </c>
      <c r="R22" s="46">
        <v>928.34547333099999</v>
      </c>
      <c r="S22" s="46">
        <v>2854.4470079999901</v>
      </c>
      <c r="T22" s="46">
        <v>2750.9470249999999</v>
      </c>
      <c r="U22" s="46">
        <v>7897.3833290000002</v>
      </c>
      <c r="V22" s="46">
        <v>1299.0051767499999</v>
      </c>
      <c r="W22" s="46">
        <v>30874.949970000001</v>
      </c>
      <c r="X22" s="46">
        <v>114638.29478</v>
      </c>
    </row>
    <row r="23" spans="1:24" x14ac:dyDescent="0.3">
      <c r="A23" s="46" t="s">
        <v>22</v>
      </c>
      <c r="B23" s="46">
        <v>21771.387717000001</v>
      </c>
      <c r="C23" s="46">
        <v>10987.957429</v>
      </c>
      <c r="D23" s="46">
        <v>10987.957429</v>
      </c>
      <c r="E23" s="46">
        <v>2719.2651108999999</v>
      </c>
      <c r="F23" s="46">
        <v>32086.741869000001</v>
      </c>
      <c r="G23" s="46">
        <v>18263.685420999998</v>
      </c>
      <c r="H23" s="46">
        <v>106475.887</v>
      </c>
      <c r="I23" s="46">
        <v>15766.046592999901</v>
      </c>
      <c r="J23" s="46">
        <v>3808.8417523999901</v>
      </c>
      <c r="K23" s="46">
        <v>25901.0732609999</v>
      </c>
      <c r="L23" s="46">
        <v>14983.847845</v>
      </c>
      <c r="M23" s="46">
        <v>14983.847845</v>
      </c>
      <c r="N23" s="46">
        <v>39964.016673999897</v>
      </c>
      <c r="O23" s="46">
        <v>193096.50357340899</v>
      </c>
      <c r="P23" s="46">
        <v>44632.161906399902</v>
      </c>
      <c r="Q23" s="46">
        <v>14955.251255359901</v>
      </c>
      <c r="R23" s="46">
        <v>14955.251255359901</v>
      </c>
      <c r="S23" s="46">
        <v>19925.898410000002</v>
      </c>
      <c r="T23" s="46">
        <v>25536.177334999898</v>
      </c>
      <c r="U23" s="46">
        <v>64744.955889999997</v>
      </c>
      <c r="V23" s="46">
        <v>8157.1866236999904</v>
      </c>
      <c r="W23" s="46">
        <v>144507.73802999899</v>
      </c>
      <c r="X23" s="46">
        <v>616577.15488999896</v>
      </c>
    </row>
    <row r="24" spans="1:24" x14ac:dyDescent="0.3">
      <c r="A24" s="46" t="s">
        <v>23</v>
      </c>
      <c r="B24" s="46">
        <v>22330.071650099999</v>
      </c>
      <c r="C24" s="46">
        <v>11281.2469056999</v>
      </c>
      <c r="D24" s="46">
        <v>11281.2469056999</v>
      </c>
      <c r="E24" s="46">
        <v>2791.8524915500002</v>
      </c>
      <c r="F24" s="46">
        <v>23848.009295899999</v>
      </c>
      <c r="G24" s="46">
        <v>13028.9885394999</v>
      </c>
      <c r="H24" s="46">
        <v>112755.126223999</v>
      </c>
      <c r="I24" s="46">
        <v>16170.6223007999</v>
      </c>
      <c r="J24" s="46">
        <v>3875.3360545199898</v>
      </c>
      <c r="K24" s="46">
        <v>26565.723208899999</v>
      </c>
      <c r="L24" s="46">
        <v>15383.795075399899</v>
      </c>
      <c r="M24" s="46">
        <v>15383.795075399899</v>
      </c>
      <c r="N24" s="46">
        <v>41114.077601999998</v>
      </c>
      <c r="O24" s="46">
        <v>149936.95564545001</v>
      </c>
      <c r="P24" s="46">
        <v>46387.096005660002</v>
      </c>
      <c r="Q24" s="46">
        <v>28977.1313168179</v>
      </c>
      <c r="R24" s="46">
        <v>28977.1313168179</v>
      </c>
      <c r="S24" s="46">
        <v>20323.988886499901</v>
      </c>
      <c r="T24" s="46">
        <v>22618.7693030999</v>
      </c>
      <c r="U24" s="46">
        <v>61153.820995000002</v>
      </c>
      <c r="V24" s="46">
        <v>7974.312525372</v>
      </c>
      <c r="W24" s="46">
        <v>94487.475879000005</v>
      </c>
      <c r="X24" s="46">
        <v>522071.26831199997</v>
      </c>
    </row>
    <row r="25" spans="1:24" x14ac:dyDescent="0.3">
      <c r="A25" s="46" t="s">
        <v>24</v>
      </c>
      <c r="B25" s="46">
        <v>39727.790913999997</v>
      </c>
      <c r="C25" s="46">
        <v>20056.650087000002</v>
      </c>
      <c r="D25" s="46">
        <v>20056.650087000002</v>
      </c>
      <c r="E25" s="46">
        <v>4963.5664470000002</v>
      </c>
      <c r="F25" s="46">
        <v>237196.08080199899</v>
      </c>
      <c r="G25" s="46">
        <v>105884.672807</v>
      </c>
      <c r="H25" s="46">
        <v>192415.54553</v>
      </c>
      <c r="I25" s="46">
        <v>28769.425399999898</v>
      </c>
      <c r="J25" s="46">
        <v>6944.0164537999999</v>
      </c>
      <c r="K25" s="46">
        <v>47263.515528999997</v>
      </c>
      <c r="L25" s="46">
        <v>27350.485626999998</v>
      </c>
      <c r="M25" s="46">
        <v>27350.485626999998</v>
      </c>
      <c r="N25" s="46">
        <v>72901.799041000006</v>
      </c>
      <c r="O25" s="46">
        <v>732139.51642299898</v>
      </c>
      <c r="P25" s="46">
        <v>113363.046148799</v>
      </c>
      <c r="Q25" s="46">
        <v>15528.183489999899</v>
      </c>
      <c r="R25" s="46">
        <v>15528.183489999899</v>
      </c>
      <c r="S25" s="46">
        <v>36332.197853999998</v>
      </c>
      <c r="T25" s="46">
        <v>41175.990687999998</v>
      </c>
      <c r="U25" s="46">
        <v>105549.280029999</v>
      </c>
      <c r="V25" s="46">
        <v>38575.894746400001</v>
      </c>
      <c r="W25" s="46">
        <v>502428.91258999897</v>
      </c>
      <c r="X25" s="46">
        <v>1781209.6592900001</v>
      </c>
    </row>
    <row r="26" spans="1:24" x14ac:dyDescent="0.3">
      <c r="A26" s="46" t="s">
        <v>25</v>
      </c>
      <c r="B26" s="46">
        <v>28665.869191999998</v>
      </c>
      <c r="C26" s="46">
        <v>14461.344350899901</v>
      </c>
      <c r="D26" s="46">
        <v>14461.344350899901</v>
      </c>
      <c r="E26" s="46">
        <v>3578.8483956999999</v>
      </c>
      <c r="F26" s="46">
        <v>27061.7414562999</v>
      </c>
      <c r="G26" s="46">
        <v>11584.9307247999</v>
      </c>
      <c r="H26" s="46">
        <v>138679.010375999</v>
      </c>
      <c r="I26" s="46">
        <v>20758.763586699999</v>
      </c>
      <c r="J26" s="46">
        <v>5039.9563292999901</v>
      </c>
      <c r="K26" s="46">
        <v>34103.307783999997</v>
      </c>
      <c r="L26" s="46">
        <v>19720.373605199999</v>
      </c>
      <c r="M26" s="46">
        <v>19720.373605199999</v>
      </c>
      <c r="N26" s="46">
        <v>52561.155644999999</v>
      </c>
      <c r="O26" s="46">
        <v>722003.13956518495</v>
      </c>
      <c r="P26" s="46">
        <v>76395.751707970005</v>
      </c>
      <c r="Q26" s="46">
        <v>36289.242971767002</v>
      </c>
      <c r="R26" s="46">
        <v>36289.242971767002</v>
      </c>
      <c r="S26" s="46">
        <v>26330.891844000002</v>
      </c>
      <c r="T26" s="46">
        <v>25052.264756</v>
      </c>
      <c r="U26" s="46">
        <v>72410.307802999901</v>
      </c>
      <c r="V26" s="46">
        <v>13747.3364809799</v>
      </c>
      <c r="W26" s="46">
        <v>83992.253252999901</v>
      </c>
      <c r="X26" s="46">
        <v>1172490.21626999</v>
      </c>
    </row>
    <row r="27" spans="1:24" x14ac:dyDescent="0.3">
      <c r="A27" s="46" t="s">
        <v>26</v>
      </c>
      <c r="B27" s="46">
        <v>45556.966919999897</v>
      </c>
      <c r="C27" s="46">
        <v>23038.207365999999</v>
      </c>
      <c r="D27" s="46">
        <v>23038.207365999999</v>
      </c>
      <c r="E27" s="46">
        <v>5701.4341489999897</v>
      </c>
      <c r="F27" s="46">
        <v>66303.203412999996</v>
      </c>
      <c r="G27" s="46">
        <v>38150.353285999998</v>
      </c>
      <c r="H27" s="46">
        <v>220208.032149999</v>
      </c>
      <c r="I27" s="46">
        <v>32990.695123999998</v>
      </c>
      <c r="J27" s="46">
        <v>7855.7029810000004</v>
      </c>
      <c r="K27" s="46">
        <v>54198.4084699999</v>
      </c>
      <c r="L27" s="46">
        <v>31416.324773</v>
      </c>
      <c r="M27" s="46">
        <v>31416.324773</v>
      </c>
      <c r="N27" s="46">
        <v>83725.226620000001</v>
      </c>
      <c r="O27" s="46">
        <v>59305.221399399998</v>
      </c>
      <c r="P27" s="46">
        <v>106737.6737493</v>
      </c>
      <c r="Q27" s="46">
        <v>49491.620973112498</v>
      </c>
      <c r="R27" s="46">
        <v>49491.620973112498</v>
      </c>
      <c r="S27" s="46">
        <v>41241.309469999898</v>
      </c>
      <c r="T27" s="46">
        <v>86687.380019999997</v>
      </c>
      <c r="U27" s="46">
        <v>185439.84217999899</v>
      </c>
      <c r="V27" s="46">
        <v>16774.175587999998</v>
      </c>
      <c r="W27" s="46">
        <v>213615.532459999</v>
      </c>
      <c r="X27" s="46">
        <v>953042.74169999897</v>
      </c>
    </row>
    <row r="28" spans="1:24" x14ac:dyDescent="0.3">
      <c r="A28" s="46" t="s">
        <v>27</v>
      </c>
      <c r="B28" s="46">
        <v>24068.937420999999</v>
      </c>
      <c r="C28" s="46">
        <v>12170.7210945999</v>
      </c>
      <c r="D28" s="46">
        <v>12170.7210945999</v>
      </c>
      <c r="E28" s="46">
        <v>3011.9775907999901</v>
      </c>
      <c r="F28" s="46">
        <v>8253.8594329999996</v>
      </c>
      <c r="G28" s="46">
        <v>4558.7217399000001</v>
      </c>
      <c r="H28" s="46">
        <v>116737.144629</v>
      </c>
      <c r="I28" s="46">
        <v>17429.863203999899</v>
      </c>
      <c r="J28" s="46">
        <v>4154.6750786000002</v>
      </c>
      <c r="K28" s="46">
        <v>28634.437862999999</v>
      </c>
      <c r="L28" s="46">
        <v>16596.7353909999</v>
      </c>
      <c r="M28" s="46">
        <v>16596.7353909999</v>
      </c>
      <c r="N28" s="46">
        <v>44240.108056999903</v>
      </c>
      <c r="O28" s="46">
        <v>32116.583532412998</v>
      </c>
      <c r="P28" s="46">
        <v>66617.797818599996</v>
      </c>
      <c r="Q28" s="46">
        <v>49311.434253279898</v>
      </c>
      <c r="R28" s="46">
        <v>49311.434253279898</v>
      </c>
      <c r="S28" s="46">
        <v>21807.004309</v>
      </c>
      <c r="T28" s="46">
        <v>24478.392110000001</v>
      </c>
      <c r="U28" s="46">
        <v>66050.250919999904</v>
      </c>
      <c r="V28" s="46">
        <v>11479.5200459399</v>
      </c>
      <c r="W28" s="46">
        <v>25332.776597</v>
      </c>
      <c r="X28" s="46">
        <v>376382.77973000001</v>
      </c>
    </row>
    <row r="29" spans="1:24" x14ac:dyDescent="0.3">
      <c r="A29" s="46" t="s">
        <v>28</v>
      </c>
      <c r="B29" s="46">
        <v>49877.826849999998</v>
      </c>
      <c r="C29" s="46">
        <v>25211.197520000002</v>
      </c>
      <c r="D29" s="46">
        <v>25211.197520000002</v>
      </c>
      <c r="E29" s="46">
        <v>6239.1994829999903</v>
      </c>
      <c r="F29" s="46">
        <v>93140.574380000005</v>
      </c>
      <c r="G29" s="46">
        <v>45274.034129999898</v>
      </c>
      <c r="H29" s="46">
        <v>240839.18949999899</v>
      </c>
      <c r="I29" s="46">
        <v>36119.703220000003</v>
      </c>
      <c r="J29" s="46">
        <v>8596.3452560000005</v>
      </c>
      <c r="K29" s="46">
        <v>59338.852919999903</v>
      </c>
      <c r="L29" s="46">
        <v>34379.5202499999</v>
      </c>
      <c r="M29" s="46">
        <v>34379.5202499999</v>
      </c>
      <c r="N29" s="46">
        <v>91618.932009999902</v>
      </c>
      <c r="O29" s="46">
        <v>162758.04305099999</v>
      </c>
      <c r="P29" s="46">
        <v>154520.69945299899</v>
      </c>
      <c r="Q29" s="46">
        <v>8044.0278858900001</v>
      </c>
      <c r="R29" s="46">
        <v>8044.0278858900001</v>
      </c>
      <c r="S29" s="46">
        <v>45129.568809999997</v>
      </c>
      <c r="T29" s="46">
        <v>46367.527190000001</v>
      </c>
      <c r="U29" s="46">
        <v>130132.83953</v>
      </c>
      <c r="V29" s="46">
        <v>28165.009405000001</v>
      </c>
      <c r="W29" s="46">
        <v>263495.59339999902</v>
      </c>
      <c r="X29" s="46">
        <v>1096820.5001999999</v>
      </c>
    </row>
    <row r="30" spans="1:24" x14ac:dyDescent="0.3">
      <c r="A30" s="46" t="s">
        <v>29</v>
      </c>
      <c r="B30" s="46">
        <v>4079.4755500000001</v>
      </c>
      <c r="C30" s="46">
        <v>2059.7512499999998</v>
      </c>
      <c r="D30" s="46">
        <v>2059.7512499999998</v>
      </c>
      <c r="E30" s="46">
        <v>509.74064299999998</v>
      </c>
      <c r="F30" s="46">
        <v>9373.35717999999</v>
      </c>
      <c r="G30" s="46">
        <v>6738.0902800000003</v>
      </c>
      <c r="H30" s="46">
        <v>19818.726640000001</v>
      </c>
      <c r="I30" s="46">
        <v>2954.20920999999</v>
      </c>
      <c r="J30" s="46">
        <v>712.05646399999898</v>
      </c>
      <c r="K30" s="46">
        <v>4853.2865999999904</v>
      </c>
      <c r="L30" s="46">
        <v>2808.80906</v>
      </c>
      <c r="M30" s="46">
        <v>2808.80906</v>
      </c>
      <c r="N30" s="46">
        <v>7488.2135199999902</v>
      </c>
      <c r="O30" s="46">
        <v>24303.556556299998</v>
      </c>
      <c r="P30" s="46">
        <v>7968.4324844000002</v>
      </c>
      <c r="Q30" s="46">
        <v>707.34204082999997</v>
      </c>
      <c r="R30" s="46">
        <v>707.34204082999997</v>
      </c>
      <c r="S30" s="46">
        <v>3726.99991</v>
      </c>
      <c r="T30" s="46">
        <v>3529.0574000000001</v>
      </c>
      <c r="U30" s="46">
        <v>10240.7721</v>
      </c>
      <c r="V30" s="46">
        <v>1371.5829627999899</v>
      </c>
      <c r="W30" s="46">
        <v>43594.680999999997</v>
      </c>
      <c r="X30" s="46">
        <v>116473.6293</v>
      </c>
    </row>
    <row r="31" spans="1:24" x14ac:dyDescent="0.3">
      <c r="A31" s="46" t="s">
        <v>30</v>
      </c>
      <c r="B31" s="46">
        <v>3118.6268289</v>
      </c>
      <c r="C31" s="46">
        <v>1573.110664</v>
      </c>
      <c r="D31" s="46">
        <v>1573.110664</v>
      </c>
      <c r="E31" s="46">
        <v>389.30814909999998</v>
      </c>
      <c r="F31" s="46">
        <v>10922.759104999899</v>
      </c>
      <c r="G31" s="46">
        <v>3377.3603340999898</v>
      </c>
      <c r="H31" s="46">
        <v>15513.812539999901</v>
      </c>
      <c r="I31" s="46">
        <v>2258.3960634</v>
      </c>
      <c r="J31" s="46">
        <v>547.89534960000003</v>
      </c>
      <c r="K31" s="46">
        <v>3710.1846819999901</v>
      </c>
      <c r="L31" s="46">
        <v>2145.1939653999998</v>
      </c>
      <c r="M31" s="46">
        <v>2145.1939653999998</v>
      </c>
      <c r="N31" s="46">
        <v>5727.8374829999902</v>
      </c>
      <c r="O31" s="46">
        <v>56486.110569900004</v>
      </c>
      <c r="P31" s="46">
        <v>7465.7444021399997</v>
      </c>
      <c r="Q31" s="46">
        <v>1326.2371584177099</v>
      </c>
      <c r="R31" s="46">
        <v>1326.2371584177099</v>
      </c>
      <c r="S31" s="46">
        <v>2863.9811939000001</v>
      </c>
      <c r="T31" s="46">
        <v>2848.5167365000002</v>
      </c>
      <c r="U31" s="46">
        <v>8059.15410599999</v>
      </c>
      <c r="V31" s="46">
        <v>1492.61358384</v>
      </c>
      <c r="W31" s="46">
        <v>23241.421162999999</v>
      </c>
      <c r="X31" s="46">
        <v>119064.14390999899</v>
      </c>
    </row>
    <row r="32" spans="1:24" x14ac:dyDescent="0.3">
      <c r="A32" s="46" t="s">
        <v>31</v>
      </c>
      <c r="B32" s="46">
        <v>61222.344499999897</v>
      </c>
      <c r="C32" s="46">
        <v>30953.160810000001</v>
      </c>
      <c r="D32" s="46">
        <v>30953.160810000001</v>
      </c>
      <c r="E32" s="46">
        <v>7660.2044589999996</v>
      </c>
      <c r="F32" s="46">
        <v>109037.648189999</v>
      </c>
      <c r="G32" s="46">
        <v>48312.49151</v>
      </c>
      <c r="H32" s="46">
        <v>295602.67550000001</v>
      </c>
      <c r="I32" s="46">
        <v>44335.0133099999</v>
      </c>
      <c r="J32" s="46">
        <v>10563.705026</v>
      </c>
      <c r="K32" s="46">
        <v>72835.296779999902</v>
      </c>
      <c r="L32" s="46">
        <v>42209.600769999903</v>
      </c>
      <c r="M32" s="46">
        <v>42209.600769999903</v>
      </c>
      <c r="N32" s="46">
        <v>112483.02552</v>
      </c>
      <c r="O32" s="46">
        <v>157888.62667</v>
      </c>
      <c r="P32" s="46">
        <v>188680.89692699999</v>
      </c>
      <c r="Q32" s="46">
        <v>30843.762191999998</v>
      </c>
      <c r="R32" s="46">
        <v>30843.762191999998</v>
      </c>
      <c r="S32" s="46">
        <v>55446.407330000002</v>
      </c>
      <c r="T32" s="46">
        <v>83144.916639999996</v>
      </c>
      <c r="U32" s="46">
        <v>199133.1152</v>
      </c>
      <c r="V32" s="46">
        <v>32761.040041</v>
      </c>
      <c r="W32" s="46">
        <v>283797.87244000001</v>
      </c>
      <c r="X32" s="46">
        <v>1327668.6251999999</v>
      </c>
    </row>
    <row r="33" spans="1:24" x14ac:dyDescent="0.3">
      <c r="A33" s="46" t="s">
        <v>32</v>
      </c>
      <c r="B33" s="46">
        <v>16663.223005599899</v>
      </c>
      <c r="C33" s="46">
        <v>8402.7125825000003</v>
      </c>
      <c r="D33" s="46">
        <v>8402.7125825000003</v>
      </c>
      <c r="E33" s="46">
        <v>2079.4788068399998</v>
      </c>
      <c r="F33" s="46">
        <v>27646.0485727999</v>
      </c>
      <c r="G33" s="46">
        <v>14407.2112521</v>
      </c>
      <c r="H33" s="46">
        <v>81174.645568999898</v>
      </c>
      <c r="I33" s="46">
        <v>12066.899654999999</v>
      </c>
      <c r="J33" s="46">
        <v>2933.1743888999999</v>
      </c>
      <c r="K33" s="46">
        <v>19823.9745305</v>
      </c>
      <c r="L33" s="46">
        <v>11458.4517798</v>
      </c>
      <c r="M33" s="46">
        <v>11458.4517798</v>
      </c>
      <c r="N33" s="46">
        <v>30554.4373129999</v>
      </c>
      <c r="O33" s="46">
        <v>130584.15520063</v>
      </c>
      <c r="P33" s="46">
        <v>36468.324821069997</v>
      </c>
      <c r="Q33" s="46">
        <v>9087.9589155190006</v>
      </c>
      <c r="R33" s="46">
        <v>9087.9589155190006</v>
      </c>
      <c r="S33" s="46">
        <v>15320.2562203</v>
      </c>
      <c r="T33" s="46">
        <v>14628.048467999901</v>
      </c>
      <c r="U33" s="46">
        <v>42156.279352999998</v>
      </c>
      <c r="V33" s="46">
        <v>6268.3824324999896</v>
      </c>
      <c r="W33" s="46">
        <v>116589.00447</v>
      </c>
      <c r="X33" s="46">
        <v>450676.49196799903</v>
      </c>
    </row>
    <row r="34" spans="1:24" x14ac:dyDescent="0.3">
      <c r="A34" s="46" t="s">
        <v>33</v>
      </c>
      <c r="B34" s="46">
        <v>31336.612734999999</v>
      </c>
      <c r="C34" s="46">
        <v>15814.886392</v>
      </c>
      <c r="D34" s="46">
        <v>15814.886392</v>
      </c>
      <c r="E34" s="46">
        <v>3913.8158545000001</v>
      </c>
      <c r="F34" s="46">
        <v>159784.53734000001</v>
      </c>
      <c r="G34" s="46">
        <v>69857.806647000005</v>
      </c>
      <c r="H34" s="46">
        <v>152727.16999999899</v>
      </c>
      <c r="I34" s="46">
        <v>22692.829457</v>
      </c>
      <c r="J34" s="46">
        <v>5483.11345419999</v>
      </c>
      <c r="K34" s="46">
        <v>37280.656642000002</v>
      </c>
      <c r="L34" s="46">
        <v>21566.148482000001</v>
      </c>
      <c r="M34" s="46">
        <v>21566.148482000001</v>
      </c>
      <c r="N34" s="46">
        <v>57507.435437</v>
      </c>
      <c r="O34" s="46">
        <v>468534.64584065002</v>
      </c>
      <c r="P34" s="46">
        <v>82586.062950199994</v>
      </c>
      <c r="Q34" s="46">
        <v>14761.579325651899</v>
      </c>
      <c r="R34" s="46">
        <v>14761.579325651899</v>
      </c>
      <c r="S34" s="46">
        <v>28682.188115000001</v>
      </c>
      <c r="T34" s="46">
        <v>31106.318180999999</v>
      </c>
      <c r="U34" s="46">
        <v>81726.1559119999</v>
      </c>
      <c r="V34" s="46">
        <v>26182.5347984</v>
      </c>
      <c r="W34" s="46">
        <v>367709.67615000001</v>
      </c>
      <c r="X34" s="46">
        <v>1253441.2029299999</v>
      </c>
    </row>
    <row r="35" spans="1:24" x14ac:dyDescent="0.3">
      <c r="A35" s="46" t="s">
        <v>34</v>
      </c>
      <c r="B35" s="46">
        <v>15717.072365</v>
      </c>
      <c r="C35" s="46">
        <v>7947.6390539999902</v>
      </c>
      <c r="D35" s="46">
        <v>7947.6390539999902</v>
      </c>
      <c r="E35" s="46">
        <v>1966.8560520999999</v>
      </c>
      <c r="F35" s="46">
        <v>7302.1981208999896</v>
      </c>
      <c r="G35" s="46">
        <v>3653.3056535999999</v>
      </c>
      <c r="H35" s="46">
        <v>77102.874349999998</v>
      </c>
      <c r="I35" s="46">
        <v>11381.734334999999</v>
      </c>
      <c r="J35" s="46">
        <v>2711.7611944</v>
      </c>
      <c r="K35" s="46">
        <v>18698.347221999898</v>
      </c>
      <c r="L35" s="46">
        <v>10837.881777999901</v>
      </c>
      <c r="M35" s="46">
        <v>10837.881777999901</v>
      </c>
      <c r="N35" s="46">
        <v>28910.152180000001</v>
      </c>
      <c r="O35" s="46">
        <v>17256.221705921998</v>
      </c>
      <c r="P35" s="46">
        <v>38623.91044082</v>
      </c>
      <c r="Q35" s="46">
        <v>34521.723962781602</v>
      </c>
      <c r="R35" s="46">
        <v>34521.723962781602</v>
      </c>
      <c r="S35" s="46">
        <v>14237.284390999999</v>
      </c>
      <c r="T35" s="46">
        <v>13933.887321</v>
      </c>
      <c r="U35" s="46">
        <v>40068.986078000002</v>
      </c>
      <c r="V35" s="46">
        <v>6133.2046783999904</v>
      </c>
      <c r="W35" s="46">
        <v>20932.2361309999</v>
      </c>
      <c r="X35" s="46">
        <v>235119.88567999899</v>
      </c>
    </row>
    <row r="36" spans="1:24" x14ac:dyDescent="0.3">
      <c r="A36" s="46" t="s">
        <v>35</v>
      </c>
      <c r="B36" s="46">
        <v>13201.802868999999</v>
      </c>
      <c r="C36" s="46">
        <v>6658.5186329999897</v>
      </c>
      <c r="D36" s="46">
        <v>6658.5186329999897</v>
      </c>
      <c r="E36" s="46">
        <v>1647.8325417000001</v>
      </c>
      <c r="F36" s="46">
        <v>10595.470062</v>
      </c>
      <c r="G36" s="46">
        <v>4984.2536406999998</v>
      </c>
      <c r="H36" s="46">
        <v>63844.739969000002</v>
      </c>
      <c r="I36" s="46">
        <v>9560.2648979999994</v>
      </c>
      <c r="J36" s="46">
        <v>2324.9828345999999</v>
      </c>
      <c r="K36" s="46">
        <v>15705.978843000001</v>
      </c>
      <c r="L36" s="46">
        <v>9079.9698910000006</v>
      </c>
      <c r="M36" s="46">
        <v>9079.9698910000006</v>
      </c>
      <c r="N36" s="46">
        <v>24200.667594999901</v>
      </c>
      <c r="O36" s="46">
        <v>156116.58384954999</v>
      </c>
      <c r="P36" s="46">
        <v>34160.12833467</v>
      </c>
      <c r="Q36" s="46">
        <v>18284.597671547399</v>
      </c>
      <c r="R36" s="46">
        <v>18284.597671547399</v>
      </c>
      <c r="S36" s="46">
        <v>12141.586189</v>
      </c>
      <c r="T36" s="46">
        <v>11660.306483</v>
      </c>
      <c r="U36" s="46">
        <v>33523.772731999903</v>
      </c>
      <c r="V36" s="46">
        <v>5893.1672524100004</v>
      </c>
      <c r="W36" s="46">
        <v>41165.533298000002</v>
      </c>
      <c r="X36" s="46">
        <v>364899.51299999998</v>
      </c>
    </row>
    <row r="37" spans="1:24" x14ac:dyDescent="0.3">
      <c r="A37" s="46" t="s">
        <v>36</v>
      </c>
      <c r="B37" s="46">
        <v>37693.316999999901</v>
      </c>
      <c r="C37" s="46">
        <v>19033.9924399999</v>
      </c>
      <c r="D37" s="46">
        <v>19033.9924399999</v>
      </c>
      <c r="E37" s="46">
        <v>4710.4731169999905</v>
      </c>
      <c r="F37" s="46">
        <v>48006.287530000001</v>
      </c>
      <c r="G37" s="46">
        <v>17589.4040299999</v>
      </c>
      <c r="H37" s="46">
        <v>182001.15091</v>
      </c>
      <c r="I37" s="46">
        <v>27296.136159999998</v>
      </c>
      <c r="J37" s="46">
        <v>6576.6920840000002</v>
      </c>
      <c r="K37" s="46">
        <v>44843.141530000001</v>
      </c>
      <c r="L37" s="46">
        <v>25955.920369999902</v>
      </c>
      <c r="M37" s="46">
        <v>25955.920369999902</v>
      </c>
      <c r="N37" s="46">
        <v>69170.862269999998</v>
      </c>
      <c r="O37" s="46">
        <v>573079.91802570003</v>
      </c>
      <c r="P37" s="46">
        <v>108002.442368099</v>
      </c>
      <c r="Q37" s="46">
        <v>40897.269398800003</v>
      </c>
      <c r="R37" s="46">
        <v>40897.269398800003</v>
      </c>
      <c r="S37" s="46">
        <v>34424.247049999998</v>
      </c>
      <c r="T37" s="46">
        <v>33031.488859999998</v>
      </c>
      <c r="U37" s="46">
        <v>95068.732889999897</v>
      </c>
      <c r="V37" s="46">
        <v>23193.862954299999</v>
      </c>
      <c r="W37" s="46">
        <v>122466.4979</v>
      </c>
      <c r="X37" s="46">
        <v>1190123.32849999</v>
      </c>
    </row>
    <row r="38" spans="1:24" x14ac:dyDescent="0.3">
      <c r="A38" s="46" t="s">
        <v>37</v>
      </c>
      <c r="B38" s="46">
        <v>49249.493020000002</v>
      </c>
      <c r="C38" s="46">
        <v>24902.73314</v>
      </c>
      <c r="D38" s="46">
        <v>24902.73314</v>
      </c>
      <c r="E38" s="46">
        <v>6162.8606359999903</v>
      </c>
      <c r="F38" s="46">
        <v>96855.230230000001</v>
      </c>
      <c r="G38" s="46">
        <v>53413.616619999899</v>
      </c>
      <c r="H38" s="46">
        <v>238173.896799999</v>
      </c>
      <c r="I38" s="46">
        <v>35664.691859999999</v>
      </c>
      <c r="J38" s="46">
        <v>8495.5892399999993</v>
      </c>
      <c r="K38" s="46">
        <v>58591.343489999897</v>
      </c>
      <c r="L38" s="46">
        <v>33958.8969699999</v>
      </c>
      <c r="M38" s="46">
        <v>33958.8969699999</v>
      </c>
      <c r="N38" s="46">
        <v>90504.457499999902</v>
      </c>
      <c r="O38" s="46">
        <v>74482.246463699994</v>
      </c>
      <c r="P38" s="46">
        <v>102468.2267649</v>
      </c>
      <c r="Q38" s="46">
        <v>11675.1690849399</v>
      </c>
      <c r="R38" s="46">
        <v>11675.1690849399</v>
      </c>
      <c r="S38" s="46">
        <v>44596.120110000003</v>
      </c>
      <c r="T38" s="46">
        <v>91159.853139999905</v>
      </c>
      <c r="U38" s="46">
        <v>196550.60260000001</v>
      </c>
      <c r="V38" s="46">
        <v>16413.955739999899</v>
      </c>
      <c r="W38" s="46">
        <v>274511.86259999999</v>
      </c>
      <c r="X38" s="46">
        <v>1063116.68129999</v>
      </c>
    </row>
    <row r="39" spans="1:24" x14ac:dyDescent="0.3">
      <c r="A39" s="46" t="s">
        <v>130</v>
      </c>
      <c r="B39" s="46">
        <v>14171.1775229999</v>
      </c>
      <c r="C39" s="46">
        <v>7136.9595639999898</v>
      </c>
      <c r="D39" s="46">
        <v>7136.9595639999898</v>
      </c>
      <c r="E39" s="46">
        <v>1766.2394658999899</v>
      </c>
      <c r="F39" s="46">
        <v>15419.769017000001</v>
      </c>
      <c r="G39" s="46">
        <v>6495.9697290000004</v>
      </c>
      <c r="H39" s="46">
        <v>68538.77377</v>
      </c>
      <c r="I39" s="46">
        <v>10262.256481999901</v>
      </c>
      <c r="J39" s="46">
        <v>2524.1640089000002</v>
      </c>
      <c r="K39" s="46">
        <v>16859.232218999899</v>
      </c>
      <c r="L39" s="46">
        <v>9732.4003090000006</v>
      </c>
      <c r="M39" s="46">
        <v>9732.4003090000006</v>
      </c>
      <c r="N39" s="46">
        <v>25940.695653999999</v>
      </c>
      <c r="O39" s="46">
        <v>298675.45324990002</v>
      </c>
      <c r="P39" s="46">
        <v>33652.204267300003</v>
      </c>
      <c r="Q39" s="46">
        <v>10015.4803450123</v>
      </c>
      <c r="R39" s="46">
        <v>10015.4803450123</v>
      </c>
      <c r="S39" s="46">
        <v>13144.733185999999</v>
      </c>
      <c r="T39" s="46">
        <v>12471.287941000001</v>
      </c>
      <c r="U39" s="46">
        <v>35886.178006000002</v>
      </c>
      <c r="V39" s="46">
        <v>5621.2186968599999</v>
      </c>
      <c r="W39" s="46">
        <v>63954.846769999996</v>
      </c>
      <c r="X39" s="46">
        <v>538654.52954999998</v>
      </c>
    </row>
    <row r="40" spans="1:24" x14ac:dyDescent="0.3">
      <c r="A40" s="46" t="s">
        <v>39</v>
      </c>
      <c r="B40" s="46">
        <v>436.01613400000002</v>
      </c>
      <c r="C40" s="46">
        <v>219.59352369999999</v>
      </c>
      <c r="D40" s="46">
        <v>219.59352369999999</v>
      </c>
      <c r="E40" s="46">
        <v>54.344175399999997</v>
      </c>
      <c r="F40" s="46">
        <v>713.45734400000003</v>
      </c>
      <c r="G40" s="46">
        <v>326.28764899999999</v>
      </c>
      <c r="H40" s="46">
        <v>2171.1003299999902</v>
      </c>
      <c r="I40" s="46">
        <v>315.74683499999901</v>
      </c>
      <c r="J40" s="46">
        <v>77.333816499999998</v>
      </c>
      <c r="K40" s="46">
        <v>518.72338300000001</v>
      </c>
      <c r="L40" s="46">
        <v>299.450231999999</v>
      </c>
      <c r="M40" s="46">
        <v>299.450231999999</v>
      </c>
      <c r="N40" s="46">
        <v>799.64874899999904</v>
      </c>
      <c r="O40" s="46">
        <v>11993.006052499901</v>
      </c>
      <c r="P40" s="46">
        <v>935.76941490000002</v>
      </c>
      <c r="Q40" s="46">
        <v>169.052209234</v>
      </c>
      <c r="R40" s="46">
        <v>169.052209234</v>
      </c>
      <c r="S40" s="46">
        <v>403.265613999999</v>
      </c>
      <c r="T40" s="46">
        <v>392.34894699999899</v>
      </c>
      <c r="U40" s="46">
        <v>1117.741477</v>
      </c>
      <c r="V40" s="46">
        <v>196.15715928999899</v>
      </c>
      <c r="W40" s="46">
        <v>2673.9253100000001</v>
      </c>
      <c r="X40" s="46">
        <v>20029.80875</v>
      </c>
    </row>
    <row r="41" spans="1:24" x14ac:dyDescent="0.3">
      <c r="A41" s="46" t="s">
        <v>40</v>
      </c>
      <c r="B41" s="46">
        <v>25347.733899999999</v>
      </c>
      <c r="C41" s="46">
        <v>12803.58605</v>
      </c>
      <c r="D41" s="46">
        <v>12803.58605</v>
      </c>
      <c r="E41" s="46">
        <v>3168.597706</v>
      </c>
      <c r="F41" s="46">
        <v>172209.46049999999</v>
      </c>
      <c r="G41" s="46">
        <v>76298.741699999999</v>
      </c>
      <c r="H41" s="46">
        <v>123781.9999</v>
      </c>
      <c r="I41" s="46">
        <v>18355.904930000001</v>
      </c>
      <c r="J41" s="46">
        <v>4409.23596</v>
      </c>
      <c r="K41" s="46">
        <v>30155.784449999901</v>
      </c>
      <c r="L41" s="46">
        <v>17459.7578399999</v>
      </c>
      <c r="M41" s="46">
        <v>17459.7578399999</v>
      </c>
      <c r="N41" s="46">
        <v>46562.039400000001</v>
      </c>
      <c r="O41" s="46">
        <v>295260.80150029901</v>
      </c>
      <c r="P41" s="46">
        <v>70937.172820999898</v>
      </c>
      <c r="Q41" s="46">
        <v>8208.0687199999993</v>
      </c>
      <c r="R41" s="46">
        <v>8208.0687199999993</v>
      </c>
      <c r="S41" s="46">
        <v>23099.99135</v>
      </c>
      <c r="T41" s="46">
        <v>27946.85169</v>
      </c>
      <c r="U41" s="46">
        <v>68993.225999999995</v>
      </c>
      <c r="V41" s="46">
        <v>27661.786306999998</v>
      </c>
      <c r="W41" s="46">
        <v>362749.80019999901</v>
      </c>
      <c r="X41" s="46">
        <v>1011812.5237</v>
      </c>
    </row>
    <row r="42" spans="1:24" x14ac:dyDescent="0.3">
      <c r="A42" s="46" t="s">
        <v>41</v>
      </c>
      <c r="B42" s="46">
        <v>22468.301818</v>
      </c>
      <c r="C42" s="46">
        <v>11360.5584669</v>
      </c>
      <c r="D42" s="46">
        <v>11360.5584669</v>
      </c>
      <c r="E42" s="46">
        <v>2811.4749465</v>
      </c>
      <c r="F42" s="46">
        <v>10492.051425</v>
      </c>
      <c r="G42" s="46">
        <v>7707.4871776999898</v>
      </c>
      <c r="H42" s="46">
        <v>108957.666547</v>
      </c>
      <c r="I42" s="46">
        <v>16270.7316299999</v>
      </c>
      <c r="J42" s="46">
        <v>3875.1838966999999</v>
      </c>
      <c r="K42" s="46">
        <v>26730.186614999999</v>
      </c>
      <c r="L42" s="46">
        <v>15491.9524689999</v>
      </c>
      <c r="M42" s="46">
        <v>15491.9524689999</v>
      </c>
      <c r="N42" s="46">
        <v>41295.1345039999</v>
      </c>
      <c r="O42" s="46">
        <v>18926.082380970001</v>
      </c>
      <c r="P42" s="46">
        <v>61783.448810499998</v>
      </c>
      <c r="Q42" s="46">
        <v>43350.727077823998</v>
      </c>
      <c r="R42" s="46">
        <v>43350.727077823998</v>
      </c>
      <c r="S42" s="46">
        <v>20343.468339999901</v>
      </c>
      <c r="T42" s="46">
        <v>30004.912122999998</v>
      </c>
      <c r="U42" s="46">
        <v>72383.820541999899</v>
      </c>
      <c r="V42" s="46">
        <v>10901.37463181</v>
      </c>
      <c r="W42" s="46">
        <v>36200.949422999998</v>
      </c>
      <c r="X42" s="46">
        <v>370504.12643</v>
      </c>
    </row>
    <row r="43" spans="1:24" x14ac:dyDescent="0.3">
      <c r="A43" s="46" t="s">
        <v>42</v>
      </c>
      <c r="B43" s="46">
        <v>21404.9606839999</v>
      </c>
      <c r="C43" s="46">
        <v>10787.1626129999</v>
      </c>
      <c r="D43" s="46">
        <v>10787.1626129999</v>
      </c>
      <c r="E43" s="46">
        <v>2669.5746147</v>
      </c>
      <c r="F43" s="46">
        <v>39868.575155999999</v>
      </c>
      <c r="G43" s="46">
        <v>14640.906013</v>
      </c>
      <c r="H43" s="46">
        <v>103379.91845</v>
      </c>
      <c r="I43" s="46">
        <v>15500.701732</v>
      </c>
      <c r="J43" s="46">
        <v>3794.1054782000001</v>
      </c>
      <c r="K43" s="46">
        <v>25465.14228</v>
      </c>
      <c r="L43" s="46">
        <v>14710.045239999999</v>
      </c>
      <c r="M43" s="46">
        <v>14710.045239999999</v>
      </c>
      <c r="N43" s="46">
        <v>39203.906323999901</v>
      </c>
      <c r="O43" s="46">
        <v>597752.32228000998</v>
      </c>
      <c r="P43" s="46">
        <v>59195.4621434</v>
      </c>
      <c r="Q43" s="46">
        <v>15154.2273231</v>
      </c>
      <c r="R43" s="46">
        <v>15154.2273231</v>
      </c>
      <c r="S43" s="46">
        <v>19781.564899999899</v>
      </c>
      <c r="T43" s="46">
        <v>18627.459788</v>
      </c>
      <c r="U43" s="46">
        <v>53634.957816000002</v>
      </c>
      <c r="V43" s="46">
        <v>11627.0659676999</v>
      </c>
      <c r="W43" s="46">
        <v>119301.34466800001</v>
      </c>
      <c r="X43" s="46">
        <v>993674.09666999895</v>
      </c>
    </row>
    <row r="44" spans="1:24" x14ac:dyDescent="0.3">
      <c r="A44" s="46" t="s">
        <v>43</v>
      </c>
      <c r="B44" s="46">
        <v>205235.93797999999</v>
      </c>
      <c r="C44" s="46">
        <v>103684.194664</v>
      </c>
      <c r="D44" s="46">
        <v>103684.194664</v>
      </c>
      <c r="E44" s="46">
        <v>25659.467130000001</v>
      </c>
      <c r="F44" s="46">
        <v>417372.99902999902</v>
      </c>
      <c r="G44" s="46">
        <v>173576.74912899901</v>
      </c>
      <c r="H44" s="46">
        <v>994682.38042999897</v>
      </c>
      <c r="I44" s="46">
        <v>148624.454319999</v>
      </c>
      <c r="J44" s="46">
        <v>35647.741005999997</v>
      </c>
      <c r="K44" s="46">
        <v>244165.95808999901</v>
      </c>
      <c r="L44" s="46">
        <v>141390.09784999999</v>
      </c>
      <c r="M44" s="46">
        <v>141390.09784999999</v>
      </c>
      <c r="N44" s="46">
        <v>376881.17721999902</v>
      </c>
      <c r="O44" s="46">
        <v>1559473.7486957901</v>
      </c>
      <c r="P44" s="46">
        <v>593466.42758300004</v>
      </c>
      <c r="Q44" s="46">
        <v>108341.268403999</v>
      </c>
      <c r="R44" s="46">
        <v>108341.268403999</v>
      </c>
      <c r="S44" s="46">
        <v>186807.01089999999</v>
      </c>
      <c r="T44" s="46">
        <v>183590.58523999999</v>
      </c>
      <c r="U44" s="46">
        <v>520685.34582999902</v>
      </c>
      <c r="V44" s="46">
        <v>146417.9227807</v>
      </c>
      <c r="W44" s="46">
        <v>1013428.8174000001</v>
      </c>
      <c r="X44" s="46">
        <v>5298351.7372999899</v>
      </c>
    </row>
    <row r="45" spans="1:24" x14ac:dyDescent="0.3">
      <c r="A45" s="46" t="s">
        <v>44</v>
      </c>
      <c r="B45" s="46">
        <v>35094.0964199999</v>
      </c>
      <c r="C45" s="46">
        <v>17711.31927</v>
      </c>
      <c r="D45" s="46">
        <v>17711.31927</v>
      </c>
      <c r="E45" s="46">
        <v>4383.1517409999997</v>
      </c>
      <c r="F45" s="46">
        <v>69957.218249999903</v>
      </c>
      <c r="G45" s="46">
        <v>29250.886569999901</v>
      </c>
      <c r="H45" s="46">
        <v>169356.92749999999</v>
      </c>
      <c r="I45" s="46">
        <v>25413.877519999998</v>
      </c>
      <c r="J45" s="46">
        <v>6043.4364309999901</v>
      </c>
      <c r="K45" s="46">
        <v>41750.880779999898</v>
      </c>
      <c r="L45" s="46">
        <v>24152.219450000001</v>
      </c>
      <c r="M45" s="46">
        <v>24152.219450000001</v>
      </c>
      <c r="N45" s="46">
        <v>64367.674019999897</v>
      </c>
      <c r="O45" s="46">
        <v>136588.952920999</v>
      </c>
      <c r="P45" s="46">
        <v>102630.23623599899</v>
      </c>
      <c r="Q45" s="46">
        <v>8301.0499980200002</v>
      </c>
      <c r="R45" s="46">
        <v>8301.0499980200002</v>
      </c>
      <c r="S45" s="46">
        <v>31722.448649999998</v>
      </c>
      <c r="T45" s="46">
        <v>37101.257259999897</v>
      </c>
      <c r="U45" s="46">
        <v>98199.769700000004</v>
      </c>
      <c r="V45" s="46">
        <v>17907.308455999999</v>
      </c>
      <c r="W45" s="46">
        <v>184224.35779999901</v>
      </c>
      <c r="X45" s="46">
        <v>795568.54029999999</v>
      </c>
    </row>
    <row r="46" spans="1:24" x14ac:dyDescent="0.3">
      <c r="A46" s="46" t="s">
        <v>45</v>
      </c>
      <c r="B46" s="46">
        <v>3683.0953369999902</v>
      </c>
      <c r="C46" s="46">
        <v>1858.001786</v>
      </c>
      <c r="D46" s="46">
        <v>1858.001786</v>
      </c>
      <c r="E46" s="46">
        <v>459.81362389999902</v>
      </c>
      <c r="F46" s="46">
        <v>6705.2331279999999</v>
      </c>
      <c r="G46" s="46">
        <v>4248.9451099999997</v>
      </c>
      <c r="H46" s="46">
        <v>17849.857409999899</v>
      </c>
      <c r="I46" s="46">
        <v>2667.1673169999899</v>
      </c>
      <c r="J46" s="46">
        <v>646.18450299999995</v>
      </c>
      <c r="K46" s="46">
        <v>4381.723293</v>
      </c>
      <c r="L46" s="46">
        <v>2533.6866570000002</v>
      </c>
      <c r="M46" s="46">
        <v>2533.6866570000002</v>
      </c>
      <c r="N46" s="46">
        <v>6753.91813</v>
      </c>
      <c r="O46" s="46">
        <v>13275.814807799899</v>
      </c>
      <c r="P46" s="46">
        <v>7205.0360824999998</v>
      </c>
      <c r="Q46" s="46">
        <v>1274.151531368</v>
      </c>
      <c r="R46" s="46">
        <v>1274.151531368</v>
      </c>
      <c r="S46" s="46">
        <v>3377.597706</v>
      </c>
      <c r="T46" s="46">
        <v>3187.2532590000001</v>
      </c>
      <c r="U46" s="46">
        <v>9246.1128399999998</v>
      </c>
      <c r="V46" s="46">
        <v>1231.6696055999901</v>
      </c>
      <c r="W46" s="46">
        <v>31171.937959999901</v>
      </c>
      <c r="X46" s="46">
        <v>88301.414080000002</v>
      </c>
    </row>
    <row r="47" spans="1:24" x14ac:dyDescent="0.3">
      <c r="A47" s="46" t="s">
        <v>46</v>
      </c>
      <c r="B47" s="46">
        <v>20081.181531599901</v>
      </c>
      <c r="C47" s="46">
        <v>10125.7907499999</v>
      </c>
      <c r="D47" s="46">
        <v>10125.7907499999</v>
      </c>
      <c r="E47" s="46">
        <v>2505.9031301499899</v>
      </c>
      <c r="F47" s="46">
        <v>78153.351573300097</v>
      </c>
      <c r="G47" s="46">
        <v>31215.185108399899</v>
      </c>
      <c r="H47" s="46">
        <v>97704.829673999906</v>
      </c>
      <c r="I47" s="46">
        <v>14542.0678756</v>
      </c>
      <c r="J47" s="46">
        <v>3542.5479150400001</v>
      </c>
      <c r="K47" s="46">
        <v>23890.2699685999</v>
      </c>
      <c r="L47" s="46">
        <v>13808.1429963999</v>
      </c>
      <c r="M47" s="46">
        <v>13808.1429963999</v>
      </c>
      <c r="N47" s="46">
        <v>36816.871868399903</v>
      </c>
      <c r="O47" s="46">
        <v>473245.56091816101</v>
      </c>
      <c r="P47" s="46">
        <v>51086.499454800003</v>
      </c>
      <c r="Q47" s="46">
        <v>9349.4434597119998</v>
      </c>
      <c r="R47" s="46">
        <v>9349.4434597119998</v>
      </c>
      <c r="S47" s="46">
        <v>18493.6283741999</v>
      </c>
      <c r="T47" s="46">
        <v>17244.228806300001</v>
      </c>
      <c r="U47" s="46">
        <v>48910.477695000001</v>
      </c>
      <c r="V47" s="46">
        <v>14152.1938260599</v>
      </c>
      <c r="W47" s="46">
        <v>190782.788909</v>
      </c>
      <c r="X47" s="46">
        <v>920734.55615799897</v>
      </c>
    </row>
    <row r="48" spans="1:24" x14ac:dyDescent="0.3">
      <c r="A48" s="46" t="s">
        <v>47</v>
      </c>
      <c r="B48" s="46">
        <v>35251.074849999997</v>
      </c>
      <c r="C48" s="46">
        <v>17822.500719999902</v>
      </c>
      <c r="D48" s="46">
        <v>17822.500719999902</v>
      </c>
      <c r="E48" s="46">
        <v>4410.6643049999902</v>
      </c>
      <c r="F48" s="46">
        <v>64001.750110000001</v>
      </c>
      <c r="G48" s="46">
        <v>30660.0775599999</v>
      </c>
      <c r="H48" s="46">
        <v>170589.22939999899</v>
      </c>
      <c r="I48" s="46">
        <v>25527.55445</v>
      </c>
      <c r="J48" s="46">
        <v>6082.3751749999901</v>
      </c>
      <c r="K48" s="46">
        <v>41937.654130000003</v>
      </c>
      <c r="L48" s="46">
        <v>24303.834769999899</v>
      </c>
      <c r="M48" s="46">
        <v>24303.834769999899</v>
      </c>
      <c r="N48" s="46">
        <v>64775.659630000002</v>
      </c>
      <c r="O48" s="46">
        <v>35997.232137699997</v>
      </c>
      <c r="P48" s="46">
        <v>60665.064134599997</v>
      </c>
      <c r="Q48" s="46">
        <v>12817.7715073699</v>
      </c>
      <c r="R48" s="46">
        <v>12817.7715073699</v>
      </c>
      <c r="S48" s="46">
        <v>31926.067939999899</v>
      </c>
      <c r="T48" s="46">
        <v>47196.674949999899</v>
      </c>
      <c r="U48" s="46">
        <v>113600.906</v>
      </c>
      <c r="V48" s="46">
        <v>10840.029640000001</v>
      </c>
      <c r="W48" s="46">
        <v>184520.8983</v>
      </c>
      <c r="X48" s="46">
        <v>672932.28469999903</v>
      </c>
    </row>
    <row r="49" spans="1:24" x14ac:dyDescent="0.3">
      <c r="A49" s="46" t="s">
        <v>48</v>
      </c>
      <c r="B49" s="46">
        <v>8715.318663</v>
      </c>
      <c r="C49" s="46">
        <v>4382.5967142</v>
      </c>
      <c r="D49" s="46">
        <v>4382.5967142</v>
      </c>
      <c r="E49" s="46">
        <v>1084.58999689999</v>
      </c>
      <c r="F49" s="46">
        <v>10149.384119999901</v>
      </c>
      <c r="G49" s="46">
        <v>3873.7617018999899</v>
      </c>
      <c r="H49" s="46">
        <v>42018.922171999897</v>
      </c>
      <c r="I49" s="46">
        <v>6311.3184149999997</v>
      </c>
      <c r="J49" s="46">
        <v>1570.23802109999</v>
      </c>
      <c r="K49" s="46">
        <v>10368.479375999899</v>
      </c>
      <c r="L49" s="46">
        <v>5976.37702299999</v>
      </c>
      <c r="M49" s="46">
        <v>5976.37702299999</v>
      </c>
      <c r="N49" s="46">
        <v>15926.860825</v>
      </c>
      <c r="O49" s="46">
        <v>312221.56261160999</v>
      </c>
      <c r="P49" s="46">
        <v>20898.889135099998</v>
      </c>
      <c r="Q49" s="46">
        <v>3876.6417924008301</v>
      </c>
      <c r="R49" s="46">
        <v>3876.6417924008301</v>
      </c>
      <c r="S49" s="46">
        <v>8153.7554969999901</v>
      </c>
      <c r="T49" s="46">
        <v>7576.7158359999903</v>
      </c>
      <c r="U49" s="46">
        <v>21913.592958000001</v>
      </c>
      <c r="V49" s="46">
        <v>3634.2188148999899</v>
      </c>
      <c r="W49" s="46">
        <v>41243.062909</v>
      </c>
      <c r="X49" s="46">
        <v>461823.94519999903</v>
      </c>
    </row>
    <row r="50" spans="1:24" x14ac:dyDescent="0.3">
      <c r="A50" s="46" t="s">
        <v>49</v>
      </c>
      <c r="B50" s="46">
        <v>16923.674456000001</v>
      </c>
      <c r="C50" s="46">
        <v>8540.8354359999994</v>
      </c>
      <c r="D50" s="46">
        <v>8540.8354359999994</v>
      </c>
      <c r="E50" s="46">
        <v>2113.6600212999901</v>
      </c>
      <c r="F50" s="46">
        <v>21084.305656999899</v>
      </c>
      <c r="G50" s="46">
        <v>11603.972732</v>
      </c>
      <c r="H50" s="46">
        <v>83502.680359999897</v>
      </c>
      <c r="I50" s="46">
        <v>12255.508707000001</v>
      </c>
      <c r="J50" s="46">
        <v>2966.5622122999898</v>
      </c>
      <c r="K50" s="46">
        <v>20133.8175989999</v>
      </c>
      <c r="L50" s="46">
        <v>11646.809638000001</v>
      </c>
      <c r="M50" s="46">
        <v>11646.809638000001</v>
      </c>
      <c r="N50" s="46">
        <v>31080.990094999899</v>
      </c>
      <c r="O50" s="46">
        <v>194445.33743446</v>
      </c>
      <c r="P50" s="46">
        <v>37210.427990559998</v>
      </c>
      <c r="Q50" s="46">
        <v>16421.741992961899</v>
      </c>
      <c r="R50" s="46">
        <v>16421.741992961899</v>
      </c>
      <c r="S50" s="46">
        <v>15514.478816999999</v>
      </c>
      <c r="T50" s="46">
        <v>17945.195239000001</v>
      </c>
      <c r="U50" s="46">
        <v>47497.067486999898</v>
      </c>
      <c r="V50" s="46">
        <v>6249.94722559</v>
      </c>
      <c r="W50" s="46">
        <v>93158.827879999997</v>
      </c>
      <c r="X50" s="46">
        <v>502168.91833999997</v>
      </c>
    </row>
    <row r="51" spans="1:24" x14ac:dyDescent="0.3">
      <c r="A51" s="46" t="s">
        <v>50</v>
      </c>
      <c r="B51" s="46">
        <v>27815.086630000002</v>
      </c>
      <c r="C51" s="46">
        <v>14065.308719999901</v>
      </c>
      <c r="D51" s="46">
        <v>14065.308719999901</v>
      </c>
      <c r="E51" s="46">
        <v>3480.8410439999998</v>
      </c>
      <c r="F51" s="46">
        <v>43509.621659999997</v>
      </c>
      <c r="G51" s="46">
        <v>24149.470589999899</v>
      </c>
      <c r="H51" s="46">
        <v>134622.997299999</v>
      </c>
      <c r="I51" s="46">
        <v>20142.671450000002</v>
      </c>
      <c r="J51" s="46">
        <v>4795.5627869999998</v>
      </c>
      <c r="K51" s="46">
        <v>33091.169609999997</v>
      </c>
      <c r="L51" s="46">
        <v>19180.318149999999</v>
      </c>
      <c r="M51" s="46">
        <v>19180.318149999999</v>
      </c>
      <c r="N51" s="46">
        <v>51120.300689999902</v>
      </c>
      <c r="O51" s="46">
        <v>67878.315278099995</v>
      </c>
      <c r="P51" s="46">
        <v>78870.304088999997</v>
      </c>
      <c r="Q51" s="46">
        <v>18207.410585247701</v>
      </c>
      <c r="R51" s="46">
        <v>18207.410585247701</v>
      </c>
      <c r="S51" s="46">
        <v>25177.086950000001</v>
      </c>
      <c r="T51" s="46">
        <v>45835.589139999996</v>
      </c>
      <c r="U51" s="46">
        <v>102579.3569</v>
      </c>
      <c r="V51" s="46">
        <v>11524.161749999999</v>
      </c>
      <c r="W51" s="46">
        <v>137596.23887999999</v>
      </c>
      <c r="X51" s="46">
        <v>617975.23759999895</v>
      </c>
    </row>
    <row r="52" spans="1:24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spans="1:24" x14ac:dyDescent="0.3">
      <c r="A53" s="46" t="s">
        <v>56</v>
      </c>
      <c r="B53" s="46">
        <f t="shared" ref="B53:P53" si="0">SUM(B3:B51)</f>
        <v>1500624.416143198</v>
      </c>
      <c r="C53" s="46">
        <f t="shared" si="0"/>
        <v>757978.02666949853</v>
      </c>
      <c r="D53" s="46">
        <f t="shared" si="0"/>
        <v>757978.02666949853</v>
      </c>
      <c r="E53" s="46">
        <f t="shared" si="0"/>
        <v>187582.26725263987</v>
      </c>
      <c r="F53" s="46">
        <f t="shared" si="0"/>
        <v>3769083.1902521951</v>
      </c>
      <c r="G53" s="46">
        <f t="shared" si="0"/>
        <v>1808403.1995582958</v>
      </c>
      <c r="H53" s="46">
        <f t="shared" si="0"/>
        <v>7296894.3673819834</v>
      </c>
      <c r="I53" s="46">
        <f t="shared" si="0"/>
        <v>1086697.7535449979</v>
      </c>
      <c r="J53" s="46">
        <f t="shared" si="0"/>
        <v>260753.40072710963</v>
      </c>
      <c r="K53" s="46">
        <f t="shared" si="0"/>
        <v>1785269.1327960957</v>
      </c>
      <c r="L53" s="46">
        <f t="shared" si="0"/>
        <v>1033625.2002604984</v>
      </c>
      <c r="M53" s="46">
        <f t="shared" si="0"/>
        <v>1033625.2002604984</v>
      </c>
      <c r="N53" s="46">
        <f t="shared" si="0"/>
        <v>2755766.4985684957</v>
      </c>
      <c r="O53" s="46">
        <f t="shared" si="0"/>
        <v>12778706.281184824</v>
      </c>
      <c r="P53" s="46">
        <f t="shared" si="0"/>
        <v>4011385.3023158917</v>
      </c>
      <c r="Q53" s="46">
        <f t="shared" ref="Q53:V53" si="1">SUM(Q3:Q51)</f>
        <v>979204.77564563486</v>
      </c>
      <c r="R53" s="46">
        <f t="shared" si="1"/>
        <v>979204.77564563486</v>
      </c>
      <c r="S53" s="46">
        <f t="shared" si="1"/>
        <v>1366329.2867581991</v>
      </c>
      <c r="T53" s="46">
        <f t="shared" si="1"/>
        <v>1767348.8644485988</v>
      </c>
      <c r="U53" s="46">
        <f t="shared" si="1"/>
        <v>4438143.3106813915</v>
      </c>
      <c r="V53" s="46">
        <f t="shared" si="1"/>
        <v>914746.35764340369</v>
      </c>
      <c r="W53" s="46">
        <f t="shared" ref="W53:X53" si="2">SUM(W3:W51)</f>
        <v>9582555.7488164864</v>
      </c>
      <c r="X53" s="46">
        <f t="shared" si="2"/>
        <v>42861181.485734902</v>
      </c>
    </row>
    <row r="54" spans="1:24" x14ac:dyDescent="0.3">
      <c r="A54" s="46" t="s">
        <v>378</v>
      </c>
      <c r="B54" s="46">
        <f t="shared" ref="B54:U54" si="3">SUM(B3:B51)-B4-B6-B7-B13-B27-B29-B32-B38-B45-B48-B51</f>
        <v>946001.67695119861</v>
      </c>
      <c r="C54" s="46">
        <f t="shared" si="3"/>
        <v>477657.34415449883</v>
      </c>
      <c r="D54" s="46">
        <f t="shared" si="3"/>
        <v>477657.34415449883</v>
      </c>
      <c r="E54" s="46">
        <f t="shared" si="3"/>
        <v>118209.2789125399</v>
      </c>
      <c r="F54" s="46">
        <f t="shared" si="3"/>
        <v>2778707.5592761962</v>
      </c>
      <c r="G54" s="46">
        <f t="shared" si="3"/>
        <v>1306523.5131002965</v>
      </c>
      <c r="H54" s="46">
        <f t="shared" si="3"/>
        <v>4617230.2119819913</v>
      </c>
      <c r="I54" s="46">
        <f t="shared" si="3"/>
        <v>685060.07719599805</v>
      </c>
      <c r="J54" s="46">
        <f t="shared" si="3"/>
        <v>165068.1340039098</v>
      </c>
      <c r="K54" s="46">
        <f t="shared" si="3"/>
        <v>1125443.172321097</v>
      </c>
      <c r="L54" s="46">
        <f t="shared" si="3"/>
        <v>651362.83442849899</v>
      </c>
      <c r="M54" s="46">
        <f t="shared" si="3"/>
        <v>651362.83442849899</v>
      </c>
      <c r="N54" s="46">
        <f t="shared" si="3"/>
        <v>1737026.8795994974</v>
      </c>
      <c r="O54" s="46">
        <f t="shared" si="3"/>
        <v>11093531.587362707</v>
      </c>
      <c r="P54" s="46">
        <f t="shared" si="3"/>
        <v>2533806.1293936945</v>
      </c>
      <c r="Q54" s="46">
        <f t="shared" si="3"/>
        <v>744166.75102371606</v>
      </c>
      <c r="R54" s="46">
        <f t="shared" si="3"/>
        <v>744166.75102371606</v>
      </c>
      <c r="S54" s="46">
        <f t="shared" si="3"/>
        <v>864113.5240331993</v>
      </c>
      <c r="T54" s="46">
        <f t="shared" si="3"/>
        <v>920092.87552659935</v>
      </c>
      <c r="U54" s="46">
        <f t="shared" si="3"/>
        <v>2493545.6778433947</v>
      </c>
      <c r="V54" s="46">
        <f>SUM(V3:V51)-V4-V6-V7-V13-V27-V29-V32-V38-V45-V48-V51</f>
        <v>638242.97473280423</v>
      </c>
      <c r="W54" s="46">
        <f t="shared" ref="W54:X54" si="4">SUM(W3:W51)-W4-W6-W7-W13-W27-W29-W32-W38-W45-W48-W51</f>
        <v>6779872.5387474885</v>
      </c>
      <c r="X54" s="46">
        <f t="shared" si="4"/>
        <v>30364921.834144924</v>
      </c>
    </row>
    <row r="55" spans="1:24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27</vt:i4>
      </vt:variant>
    </vt:vector>
  </HeadingPairs>
  <TitlesOfParts>
    <vt:vector size="62" baseType="lpstr">
      <vt:lpstr>README</vt:lpstr>
      <vt:lpstr>State Totals 12</vt:lpstr>
      <vt:lpstr>All Sectors 12</vt:lpstr>
      <vt:lpstr>Model Species 36</vt:lpstr>
      <vt:lpstr>Model Species 12</vt:lpstr>
      <vt:lpstr>afdust</vt:lpstr>
      <vt:lpstr>ag</vt:lpstr>
      <vt:lpstr>biogenics 36</vt:lpstr>
      <vt:lpstr>biogenics 12</vt:lpstr>
      <vt:lpstr>rail</vt:lpstr>
      <vt:lpstr>cmv_c1c2</vt:lpstr>
      <vt:lpstr>cmv_c3</vt:lpstr>
      <vt:lpstr>nonpt</vt:lpstr>
      <vt:lpstr>ptagfire</vt:lpstr>
      <vt:lpstr>nonroad</vt:lpstr>
      <vt:lpstr>onroad all</vt:lpstr>
      <vt:lpstr>othar 12US1</vt:lpstr>
      <vt:lpstr>othar 36US3</vt:lpstr>
      <vt:lpstr>onroad_can 12US1</vt:lpstr>
      <vt:lpstr>onroad_can 36US3</vt:lpstr>
      <vt:lpstr>onroad_mex 12US1</vt:lpstr>
      <vt:lpstr>onroad_mex 36US3</vt:lpstr>
      <vt:lpstr>othpt 12US1</vt:lpstr>
      <vt:lpstr>othpt 36US3</vt:lpstr>
      <vt:lpstr>othafdust 12US1</vt:lpstr>
      <vt:lpstr>othafdust 36US3</vt:lpstr>
      <vt:lpstr>ptfire</vt:lpstr>
      <vt:lpstr>ptfire_othna 12US1</vt:lpstr>
      <vt:lpstr>ptfire_mxca 12US2</vt:lpstr>
      <vt:lpstr>ptfire_othna 36US3</vt:lpstr>
      <vt:lpstr>ptegu</vt:lpstr>
      <vt:lpstr>ptnonipm</vt:lpstr>
      <vt:lpstr>pt_oilgas</vt:lpstr>
      <vt:lpstr>np_oilgas</vt:lpstr>
      <vt:lpstr>rwc</vt:lpstr>
      <vt:lpstr>ptfire!annual_2011_draft_ptfire_12US2_cbo5_soa</vt:lpstr>
      <vt:lpstr>afdust!annual_2011ea_v6_11f_afdust_12US2_cmaq_cb05_soa_state</vt:lpstr>
      <vt:lpstr>afdust!annual_2011ea_v6_11f_afdust_12US2_cmaq_cb05_soa_state_1</vt:lpstr>
      <vt:lpstr>ag!annual_2011ea_v6_11f_c1c2rail_12US2_cbo5_soa_state</vt:lpstr>
      <vt:lpstr>rail!annual_2011ea_v6_11f_c1c2rail_12US2_cbo5_soa_state</vt:lpstr>
      <vt:lpstr>cmv_c1c2!annual_2011ea_v6_11f_c3marine_12US2_cbo5_soa_state</vt:lpstr>
      <vt:lpstr>cmv_c3!annual_2011ea_v6_11f_c3marine_12US2_cbo5_soa_state</vt:lpstr>
      <vt:lpstr>nonpt!annual_2011ea_v6_11f_nonpt_12US2_cbo5_soa_state</vt:lpstr>
      <vt:lpstr>ptagfire!annual_2011ea_v6_11f_nonpt_12US2_cbo5_soa_state</vt:lpstr>
      <vt:lpstr>nonroad!annual_2011ea_v6_11f_nonroad_12US2_cbo5_soa_state</vt:lpstr>
      <vt:lpstr>'othar 12US1'!annual_2011ea_v6_11f_othar_12US2_cmaq_cb05_soa_state</vt:lpstr>
      <vt:lpstr>'othar 36US3'!annual_2011ea_v6_11f_othar_12US2_cmaq_cb05_soa_state</vt:lpstr>
      <vt:lpstr>'ptfire_mxca 12US2'!annual_2011ea_v6_11f_othar_12US2_cmaq_cb05_soa_state</vt:lpstr>
      <vt:lpstr>'ptfire_othna 12US1'!annual_2011ea_v6_11f_othar_12US2_cmaq_cb05_soa_state</vt:lpstr>
      <vt:lpstr>'ptfire_othna 36US3'!annual_2011ea_v6_11f_othar_12US2_cmaq_cb05_soa_state</vt:lpstr>
      <vt:lpstr>'onroad_can 12US1'!annual_2011ea_v6_11f_othon_12US2_cmaq_cb05_soa_state</vt:lpstr>
      <vt:lpstr>'onroad_can 36US3'!annual_2011ea_v6_11f_othon_12US2_cmaq_cb05_soa_state</vt:lpstr>
      <vt:lpstr>'onroad_mex 12US1'!annual_2011ea_v6_11f_othon_12US2_cmaq_cb05_soa_state</vt:lpstr>
      <vt:lpstr>'onroad_mex 36US3'!annual_2011ea_v6_11f_othon_12US2_cmaq_cb05_soa_state</vt:lpstr>
      <vt:lpstr>'othpt 12US1'!annual_2011ea_v6_11f_othpt_12US2_cmaq_cb05_soa_state</vt:lpstr>
      <vt:lpstr>'othpt 36US3'!annual_2011ea_v6_11f_othpt_12US2_cmaq_cb05_soa_state</vt:lpstr>
      <vt:lpstr>ptegu!annual_2011ea_v6_11f_ptipm_12US2_cbo5_soa_state</vt:lpstr>
      <vt:lpstr>pt_oilgas!annual_2011ea_v6_11f_ptnonipm_12US2_cbo5_soa_state</vt:lpstr>
      <vt:lpstr>ptnonipm!annual_2011ea_v6_11f_ptnonipm_12US2_cbo5_soa_state</vt:lpstr>
      <vt:lpstr>rwc!annual_2011ea_v6_11f_rwc_12US2_cbo5_soa_state</vt:lpstr>
      <vt:lpstr>'biogenics 36'!beis</vt:lpstr>
      <vt:lpstr>beis</vt:lpstr>
    </vt:vector>
  </TitlesOfParts>
  <Company>US-EPA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jbeidler</dc:creator>
  <cp:lastModifiedBy>Eyth, Alison</cp:lastModifiedBy>
  <dcterms:created xsi:type="dcterms:W3CDTF">2013-06-04T13:06:38Z</dcterms:created>
  <dcterms:modified xsi:type="dcterms:W3CDTF">2018-09-24T13:19:58Z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2cd34214-4147-4e57-9bee-9b794e65ab80</vt:lpwstr>
  </property>
</Properties>
</file>